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pwworking\central01\d4423562\"/>
    </mc:Choice>
  </mc:AlternateContent>
  <xr:revisionPtr revIDLastSave="0" documentId="13_ncr:1_{2A784FB2-D28E-4A86-9A94-68ED937C679D}" xr6:coauthVersionLast="47" xr6:coauthVersionMax="47" xr10:uidLastSave="{00000000-0000-0000-0000-000000000000}"/>
  <bookViews>
    <workbookView xWindow="-120" yWindow="-120" windowWidth="29040" windowHeight="17520" xr2:uid="{84C96C2D-92FA-4BA0-8F89-8D35BB7D28B0}"/>
  </bookViews>
  <sheets>
    <sheet name="Overview" sheetId="56" r:id="rId1"/>
    <sheet name="Instructions" sheetId="57" r:id="rId2"/>
    <sheet name="Inputs" sheetId="10" r:id="rId3"/>
    <sheet name="Results_Summary" sheetId="54" r:id="rId4"/>
    <sheet name="Results_Full" sheetId="55" r:id="rId5"/>
    <sheet name="Trad_Sig" sheetId="12" r:id="rId6"/>
    <sheet name="Trad_MinorStop" sheetId="44" r:id="rId7"/>
    <sheet name="Trad_AllStop" sheetId="45" r:id="rId8"/>
    <sheet name="RAB1x1" sheetId="41" r:id="rId9"/>
    <sheet name="RAB2x1" sheetId="42" r:id="rId10"/>
    <sheet name="RAB2x2" sheetId="43" r:id="rId11"/>
    <sheet name="MUT" sheetId="48" r:id="rId12"/>
    <sheet name="RCUT_Sig" sheetId="46" r:id="rId13"/>
    <sheet name="RCUT_Unsig" sheetId="47" r:id="rId14"/>
    <sheet name="PDLT" sheetId="50" r:id="rId15"/>
    <sheet name="FDLT" sheetId="49" r:id="rId16"/>
    <sheet name="QR" sheetId="52" r:id="rId17"/>
    <sheet name="Jughandle" sheetId="53" r:id="rId18"/>
    <sheet name="Bowtie" sheetId="51" r:id="rId19"/>
  </sheets>
  <externalReferences>
    <externalReference r:id="rId20"/>
    <externalReference r:id="rId21"/>
    <externalReference r:id="rId22"/>
    <externalReference r:id="rId23"/>
  </externalReferences>
  <definedNames>
    <definedName name="_xlnm._FilterDatabase" localSheetId="3" hidden="1">Results_Summary!$A$6:$N$20</definedName>
    <definedName name="Accom.Drop">#REF!</definedName>
    <definedName name="AN">#REF!</definedName>
    <definedName name="AnalysisType">'[1]3 - Alt Num Lanes Input'!$M$16</definedName>
    <definedName name="Bench">[2]Refs!$D$2:$D$3</definedName>
    <definedName name="BusStop">[2]Refs!$B$2:$B$3</definedName>
    <definedName name="CLV_Limit">'[1]1 - Volume Input'!$AU$60</definedName>
    <definedName name="CLV_Limit_2">'[1]1 - Volume Input'!$AU$56</definedName>
    <definedName name="CLV_Limit_3">'[1]1 - Volume Input'!$AU$58</definedName>
    <definedName name="CLV_Limit_4">'[1]1 - Volume Input'!$AU$60</definedName>
    <definedName name="Conflicting_Vehicle_Type" comment="4 conflicting veh types">'[1]Crosswalks sheet'!$L$5:$L$8</definedName>
    <definedName name="Date">'[1]1 - Volume Input'!$M$14</definedName>
    <definedName name="DDI_Ramps">'[1]Multimodal Ped'!$AO$25</definedName>
    <definedName name="Diagonal_Ramps">'[1]Multimodal Ped'!$AO$21</definedName>
    <definedName name="EB_Growth_Factor">'[1]1 - Volume Input'!$AY$32</definedName>
    <definedName name="EB_Truck_Percentage">'[1]1 - Volume Input'!$AQ$32</definedName>
    <definedName name="EBL_Master">'[1]1 - Volume Input'!$AA$74</definedName>
    <definedName name="EBR_Master">'[1]1 - Volume Input'!$AQ$74</definedName>
    <definedName name="EBT_Master">'[1]1 - Volume Input'!$AI$74</definedName>
    <definedName name="EBU_Master">'[1]1 - Volume Input'!$S$74</definedName>
    <definedName name="Exp.drop">#REF!</definedName>
    <definedName name="FacilityType_Label_Rural2Ln">[3]Labels!$A$34</definedName>
    <definedName name="FacilityType_Label_RuralMultiLn">[3]Labels!$A$35</definedName>
    <definedName name="FacilityType_Label_Urban">[3]Labels!$A$36</definedName>
    <definedName name="Input_1Way2Way">'[3]Control Strategy Selection'!$D$10</definedName>
    <definedName name="Input_AGI_HasSchool">'[3]At-Grade Inputs'!$D$32</definedName>
    <definedName name="Input_AGI_NumABC">'[3]At-Grade Inputs'!$D$33</definedName>
    <definedName name="Input_AGI_NumBusStops">'[3]At-Grade Inputs'!$D$31</definedName>
    <definedName name="Input_AGI_R1_AADT_L1">'[3]At-Grade Inputs'!$L$37</definedName>
    <definedName name="Input_AGI_R1_AADT_L3">'[3]At-Grade Inputs'!$L$51</definedName>
    <definedName name="Input_AGI_R2_AADT_L1">'[3]At-Grade Inputs'!$N$37</definedName>
    <definedName name="Input_AGI_R2_AADT_L3">'[3]At-Grade Inputs'!$N$51</definedName>
    <definedName name="Input_AnalysisYearType">'[3]Control Strategy Selection'!$D$4</definedName>
    <definedName name="Input_Base_DAADTMajor">'[3]Control Strategy Selection'!$D$15</definedName>
    <definedName name="Input_Base_DAADTMinor">'[3]Control Strategy Selection'!$D$16</definedName>
    <definedName name="Input_Base_OAADTMajor">'[3]Control Strategy Selection'!$D$13</definedName>
    <definedName name="Input_Base_OAADTMinor">'[3]Control Strategy Selection'!$D$14</definedName>
    <definedName name="Input_D4TS_NLTOIn1">'[3]Ramp-Terminal Inputs'!$B$16</definedName>
    <definedName name="Input_D4TS_NLTOIn2">'[3]Ramp-Terminal Inputs'!$C$16</definedName>
    <definedName name="Input_D4TS_NLxst1">'[3]Ramp-Terminal Inputs'!$B$15</definedName>
    <definedName name="Input_D4TS_NLxst2">'[3]Ramp-Terminal Inputs'!$C$15</definedName>
    <definedName name="Input_D4TSA_NLTOIn1">'[3]Ramp-Terminal Inputs'!$D$16</definedName>
    <definedName name="Input_D4TSA_NLTOIn2">'[3]Ramp-Terminal Inputs'!$E$16</definedName>
    <definedName name="Input_D4TSA_NLxst1">'[3]Ramp-Terminal Inputs'!$D$15</definedName>
    <definedName name="Input_D4TSA_NLxst2">'[3]Ramp-Terminal Inputs'!$E$15</definedName>
    <definedName name="Input_DesignYear">'[3]Control Strategy Selection'!$D$6</definedName>
    <definedName name="Input_FacilityType">'[3]Control Strategy Selection'!$D$7</definedName>
    <definedName name="Input_Include_AS">'[3]Control Strategy Selection'!$B$22</definedName>
    <definedName name="Input_Include_MS">'[3]Control Strategy Selection'!$B$21</definedName>
    <definedName name="Input_Include_O1">'[3]Control Strategy Selection'!$B$31</definedName>
    <definedName name="Input_Include_O2">'[3]Control Strategy Selection'!$B$32</definedName>
    <definedName name="Input_Include_R1">'[3]Control Strategy Selection'!$B$23</definedName>
    <definedName name="Input_Include_R2">'[3]Control Strategy Selection'!$B$24</definedName>
    <definedName name="Input_Include_RTI_O1">'[3]Control Strategy Selection'!$B$68</definedName>
    <definedName name="Input_Include_RTI_O2">'[3]Control Strategy Selection'!$B$69</definedName>
    <definedName name="Input_Include_RTI_R1">'[3]Control Strategy Selection'!$B$66</definedName>
    <definedName name="Input_Include_RTI_R2">'[3]Control Strategy Selection'!$B$67</definedName>
    <definedName name="Input_Include_TS">'[3]Control Strategy Selection'!$B$19</definedName>
    <definedName name="Input_MajorApproachSpeed">'[3]Control Strategy Selection'!$D$12</definedName>
    <definedName name="Input_MajorStreetDirection">'[1]1 - Volume Input'!$M$18</definedName>
    <definedName name="Input_MinorStreetDirection">'[1]1 - Volume Input'!$BH$18</definedName>
    <definedName name="Input_MinorStreetLeg">'[1]1 - Volume Input'!$M$20</definedName>
    <definedName name="Input_NumLegs" localSheetId="0">'[3]Control Strategy Selection'!$D$9</definedName>
    <definedName name="Input_NumLegs">'[1]1 - Volume Input'!$M$16</definedName>
    <definedName name="Input_NumMajorLanes">'[3]Control Strategy Selection'!$D$11</definedName>
    <definedName name="Input_OpenYear">'[3]Control Strategy Selection'!$D$5</definedName>
    <definedName name="Input_RTI_AreaType">'[3]Control Strategy Selection'!$D$45</definedName>
    <definedName name="Input_RTI_DAADTEn1">'[3]Control Strategy Selection'!$D$56</definedName>
    <definedName name="Input_RTI_DAADTEn2">'[3]Control Strategy Selection'!$E$56</definedName>
    <definedName name="Input_RTI_DAADTEx1">'[3]Control Strategy Selection'!$D$55</definedName>
    <definedName name="Input_RTI_DAADTEx2">'[3]Control Strategy Selection'!$E$55</definedName>
    <definedName name="Input_RTI_DAADTIn1">'[3]Control Strategy Selection'!$D$53</definedName>
    <definedName name="Input_RTI_DAADTIn2">'[3]Control Strategy Selection'!$E$53</definedName>
    <definedName name="Input_RTI_DAADTOut1">'[3]Control Strategy Selection'!$D$54</definedName>
    <definedName name="Input_RTI_DAADTOut2">'[3]Control Strategy Selection'!$E$54</definedName>
    <definedName name="Input_RTI_OAADTEn1">'[3]Control Strategy Selection'!$D$51</definedName>
    <definedName name="Input_RTI_OAADTEn2">'[3]Control Strategy Selection'!$E$51</definedName>
    <definedName name="Input_RTI_OAADTEx1">'[3]Control Strategy Selection'!$D$50</definedName>
    <definedName name="Input_RTI_OAADTEx2">'[3]Control Strategy Selection'!$E$50</definedName>
    <definedName name="Input_RTI_OAADTIn1">'[3]Control Strategy Selection'!$D$48</definedName>
    <definedName name="Input_RTI_OAADTIn2">'[3]Control Strategy Selection'!$E$48</definedName>
    <definedName name="Input_RTI_OAADTOut1">'[3]Control Strategy Selection'!$D$49</definedName>
    <definedName name="Input_RTI_OAADTOut2">'[3]Control Strategy Selection'!$E$49</definedName>
    <definedName name="Input_RTI_R1_BaseIntx">'[3]Control Strategy Selection'!$D$66</definedName>
    <definedName name="Input_TrafficSignal_PedActivity">'[3]At-Grade Inputs'!$D$28</definedName>
    <definedName name="Input_TrafficSignal2_PedActivity">'[3]At-Grade Inputs'!$F$28</definedName>
    <definedName name="IsChecked_AGI_AllStop">'[3]User Selections'!$B$6</definedName>
    <definedName name="IsChecked_AGI_DLT">'[3]User Selections'!$B$9</definedName>
    <definedName name="IsChecked_AGI_GreenT">'[3]User Selections'!$B$13</definedName>
    <definedName name="IsChecked_AGI_Jughandle">'[3]User Selections'!$B$14</definedName>
    <definedName name="IsChecked_AGI_MinorStop">'[3]User Selections'!$B$5</definedName>
    <definedName name="IsChecked_AGI_MUT">'[3]User Selections'!$B$10</definedName>
    <definedName name="IsChecked_AGI_Other1">'[3]User Selections'!$B$15</definedName>
    <definedName name="IsChecked_AGI_Other2">'[3]User Selections'!$B$16</definedName>
    <definedName name="IsChecked_AGI_RCUTSig">'[3]User Selections'!$B$11</definedName>
    <definedName name="IsChecked_AGI_RCUTUnsig">'[3]User Selections'!$B$12</definedName>
    <definedName name="IsChecked_AGI_Rdbt1Ln">'[3]User Selections'!$B$7</definedName>
    <definedName name="IsChecked_AGI_Rdbt2Ln">'[3]User Selections'!$B$8</definedName>
    <definedName name="IsChecked_AGI_TrafficSignal">'[3]User Selections'!$B$3</definedName>
    <definedName name="IsChecked_AGI_TrafficSignal2">'[3]User Selections'!$B$4</definedName>
    <definedName name="IsChecked_RTI_D4MS">'[3]User Selections'!$B$25</definedName>
    <definedName name="IsChecked_RTI_D4TS">'[3]User Selections'!$B$21</definedName>
    <definedName name="IsChecked_RTI_D4TSA">'[3]User Selections'!$B$22</definedName>
    <definedName name="K_Factor">'[1]Multimodal Bike_Default_vals'!$AH$251</definedName>
    <definedName name="Label_AGI_1LnRdbt">[3]Labels!$A$8</definedName>
    <definedName name="Label_AGI_2LnRdbt">[3]Labels!$A$9</definedName>
    <definedName name="Label_AGI_AllStop">[3]Labels!$A$7</definedName>
    <definedName name="Label_AGI_DLT">[3]Labels!$A$10</definedName>
    <definedName name="Label_AGI_GreenT">[3]Labels!$A$14</definedName>
    <definedName name="Label_AGI_Jughandle">[3]Labels!$A$15</definedName>
    <definedName name="Label_AGI_MinorStop">[3]Labels!$A$6</definedName>
    <definedName name="Label_AGI_MUT">[3]Labels!$A$11</definedName>
    <definedName name="Label_AGI_RCUTSig">[3]Labels!$A$12</definedName>
    <definedName name="Label_AGI_RCUTUnsig">[3]Labels!$A$13</definedName>
    <definedName name="Label_AGI_TrafficSignal">[3]Labels!$A$5</definedName>
    <definedName name="Label_AnalysisYearType_OpenAndDesign">[3]Labels!$A$46</definedName>
    <definedName name="Label_RTI_1LnRdbt">'[3]Control Strategy Selection'!$A$66</definedName>
    <definedName name="Label_RTI_2LnRdbt">'[3]Control Strategy Selection'!$A$67</definedName>
    <definedName name="Label_RTI_D4MS">'[3]Control Strategy Selection'!$A$65</definedName>
    <definedName name="Label_RTI_D4TS">'[3]Control Strategy Selection'!$A$61</definedName>
    <definedName name="Label_RTI_D4TSA">'[3]Control Strategy Selection'!$A$62</definedName>
    <definedName name="Label_RTI_DDI">'[3]Control Strategy Selection'!$A$63</definedName>
    <definedName name="Label_RTI_Other1">'[3]Control Strategy Selection'!$A$68</definedName>
    <definedName name="Label_RTI_Other2">'[3]Control Strategy Selection'!$A$69</definedName>
    <definedName name="Label_RTI_SPUI">'[3]Control Strategy Selection'!$A$64</definedName>
    <definedName name="Load">[2]Refs!$E$2:$E$5</definedName>
    <definedName name="Location">'[1]1 - Volume Input'!$M$12</definedName>
    <definedName name="Loop_Ramps">'[1]Multimodal Ped'!$AO$23</definedName>
    <definedName name="LTAF">'[1]1 - Volume Input'!$S$40</definedName>
    <definedName name="Maj_St_Spd_Lmt">'[1]Multimodal Ped_Default_vals'!$Z$21</definedName>
    <definedName name="Markings">'[1]Crosswalks sheet'!$M$5:$M$6</definedName>
    <definedName name="Median">[2]Refs!$G$2:$G$3</definedName>
    <definedName name="Metro">[2]Refs!$H$2:$H$3</definedName>
    <definedName name="Min_St_Spd_Lmt">'[1]Multimodal Ped_Default_vals'!$Z$23</definedName>
    <definedName name="Multimodal">'[1]1 - Volume Input'!$BG$64</definedName>
    <definedName name="Multistage_Crossing" comment="Does the intersection have multistage crossing(s)? If yes, w/ how many stages?">'[1]Multimodal Ped'!$W$316:$W$318</definedName>
    <definedName name="NB_Growth_Factor">'[1]1 - Volume Input'!$AY$38</definedName>
    <definedName name="NB_Truck_Percentage">'[1]1 - Volume Input'!$AQ$38</definedName>
    <definedName name="NBL_Master">'[1]1 - Volume Input'!$AA$80</definedName>
    <definedName name="NBR_Master">'[1]1 - Volume Input'!$AQ$80</definedName>
    <definedName name="NBT_Master">'[1]1 - Volume Input'!$AI$80</definedName>
    <definedName name="NBU_Master">'[1]1 - Volume Input'!$S$80</definedName>
    <definedName name="NPred_FI">#REF!</definedName>
    <definedName name="NPred_PDO">#REF!</definedName>
    <definedName name="NPred_Total">#REF!</definedName>
    <definedName name="One_Ln_Rndabt_Speed">'[1]Multimodal Ped'!$P$27</definedName>
    <definedName name="P_Name">'[1]1 - Volume Input'!$M$8</definedName>
    <definedName name="P_Number">'[1]1 - Volume Input'!$M$10</definedName>
    <definedName name="Range_R2L">[3]Definitions!$I$5:$M$10</definedName>
    <definedName name="Range_RAB1">[3]Definitions!$O$4:$S$5</definedName>
    <definedName name="Range_RAB2">[3]Definitions!$O$7:$S$8</definedName>
    <definedName name="Range_RML">[3]Definitions!$I$14:$M$19</definedName>
    <definedName name="Range_USA_1x1">[3]Definitions!$I$45:$M$50</definedName>
    <definedName name="Range_USA_1x2">[3]Definitions!$I$38:$M$43</definedName>
    <definedName name="Range_USA_2x2_5F">[3]Definitions!$I$23:$M$28</definedName>
    <definedName name="Range_USA_2x2_6P">[3]Definitions!$I$30:$M$35</definedName>
    <definedName name="Range_USA_HS">[3]Definitions!$I$53:$M$58</definedName>
    <definedName name="Result_1x1Rdbt_VC_Z1">'[1]1x1 Rndabt '!$J$23</definedName>
    <definedName name="Result_1x1Rdbt_VC_Z2">'[1]1x1 Rndabt '!$AT$65</definedName>
    <definedName name="Result_1x1Rdbt_VC_Z3">'[1]1x1 Rndabt '!$J$65</definedName>
    <definedName name="Result_1x1Rdbt_VC_Z4">'[1]1x1 Rndabt '!$AU$25</definedName>
    <definedName name="Result_1x2Rdbt_VC_L1_Z1">'[1]1NS x 2 EW Rndabt'!$J$23</definedName>
    <definedName name="Result_1x2Rdbt_VC_L1_Z2">'[1]1NS x 2 EW Rndabt'!$AX$62</definedName>
    <definedName name="Result_1x2Rdbt_VC_L1_Z3">'[1]1NS x 2 EW Rndabt'!$J$62</definedName>
    <definedName name="Result_1x2Rdbt_VC_L1_Z4">'[1]1NS x 2 EW Rndabt'!$AX$23</definedName>
    <definedName name="Result_1x2Rdbt_VC_L2_Z3">'[1]1NS x 2 EW Rndabt'!$J$64</definedName>
    <definedName name="Result_1x2Rdbt_VC_L2_Z4">'[1]1NS x 2 EW Rndabt'!$AX$25</definedName>
    <definedName name="Result_2x1Rdbt_VC_L1_Z1">'[1]2 NS x 1 EW Rndabt'!$J$23</definedName>
    <definedName name="Result_2x1Rdbt_VC_L1_Z2">'[1]2 NS x 1 EW Rndabt'!$AX$62</definedName>
    <definedName name="Result_2x1Rdbt_VC_L1_Z3">'[1]2 NS x 1 EW Rndabt'!$J$62</definedName>
    <definedName name="Result_2x1Rdbt_VC_L1_Z4">'[1]2 NS x 1 EW Rndabt'!$AX$23</definedName>
    <definedName name="Result_2x1Rdbt_VC_L2_Z1">'[1]2 NS x 1 EW Rndabt'!$J$25</definedName>
    <definedName name="Result_2x1Rdbt_VC_L2_Z2">'[1]2 NS x 1 EW Rndabt'!$AX$64</definedName>
    <definedName name="Result_2x2Rdbt_VC_L1_Z1">'[1]2x2 Rndabt'!$J$23</definedName>
    <definedName name="Result_2x2Rdbt_VC_L1_Z2">'[1]2x2 Rndabt'!$AX$63</definedName>
    <definedName name="Result_2x2Rdbt_VC_L1_Z3">'[1]2x2 Rndabt'!$AX$23</definedName>
    <definedName name="Result_2x2Rdbt_VC_L1_Z4">'[1]2x2 Rndabt'!$J$63</definedName>
    <definedName name="Result_2x2Rdbt_VC_L2_Z1">'[1]2x2 Rndabt'!$J$25</definedName>
    <definedName name="Result_2x2Rdbt_VC_L2_Z2">'[1]2x2 Rndabt'!$AX$65</definedName>
    <definedName name="Result_2x2Rdbt_VC_L2_Z3">'[1]2x2 Rndabt'!$AX$25</definedName>
    <definedName name="Result_2x2Rdbt_VC_L2_Z4">'[1]2x2 Rndabt'!$J$65</definedName>
    <definedName name="Result_3x3Rdbt_VC_L1_Z1">'[1]3x3 Rndabt'!$I$21</definedName>
    <definedName name="Result_3x3Rdbt_VC_L1_Z2">'[1]3x3 Rndabt'!$AY$63</definedName>
    <definedName name="Result_3x3Rdbt_VC_L1_Z3">'[1]3x3 Rndabt'!$AY$21</definedName>
    <definedName name="Result_3x3Rdbt_VC_L1_Z4">'[1]3x3 Rndabt'!$I$63</definedName>
    <definedName name="Result_3x3Rdbt_VC_L2_Z1">'[1]3x3 Rndabt'!$I$23</definedName>
    <definedName name="Result_3x3Rdbt_VC_L2_Z2">'[1]3x3 Rndabt'!$AY$65</definedName>
    <definedName name="Result_3x3Rdbt_VC_L2_Z3">'[1]3x3 Rndabt'!$AY$23</definedName>
    <definedName name="Result_3x3Rdbt_VC_L2_Z4">'[1]3x3 Rndabt'!$I$65</definedName>
    <definedName name="Result_3x3Rdbt_VC_L3_Z1">'[1]3x3 Rndabt'!$I$25</definedName>
    <definedName name="Result_3x3Rdbt_VC_L3_Z2">'[1]3x3 Rndabt'!$AY$67</definedName>
    <definedName name="Result_3x3Rdbt_VC_L3_Z3">'[1]3x3 Rndabt'!$AY$25</definedName>
    <definedName name="Result_3x3Rdbt_VC_L3_Z4">'[1]3x3 Rndabt'!$I$67</definedName>
    <definedName name="Result_50ICD_VC_Z1">'[1]50 Mini-Rndabt'!$J$23</definedName>
    <definedName name="Result_50ICD_VC_Z2">'[1]50 Mini-Rndabt'!$AT$65</definedName>
    <definedName name="Result_50ICD_VC_Z3">'[1]50 Mini-Rndabt'!$J$65</definedName>
    <definedName name="Result_50ICD_VC_Z4">'[1]50 Mini-Rndabt'!$AU$25</definedName>
    <definedName name="Result_75ICD_VC_Z1">'[1]75 Mini-Rndabt'!$J$23</definedName>
    <definedName name="Result_75ICD_VC_Z2">'[1]75 Mini-Rndabt'!$AT$65</definedName>
    <definedName name="Result_75ICD_VC_Z3">'[1]75 Mini-Rndabt'!$J$65</definedName>
    <definedName name="Result_75ICD_VC_Z4">'[1]75 Mini-Rndabt'!$AU$25</definedName>
    <definedName name="Result_AWSC_CLV_Z5">[1]AWSC!$J$28</definedName>
    <definedName name="Result_AWSC_VC_Z5">[1]AWSC!$J$31</definedName>
    <definedName name="Result_Bowtie_EW_CLV_Z1">'[1]Bowtie E-W'!$I$19</definedName>
    <definedName name="Result_Bowtie_EW_CLV_Z2">'[1]Bowtie E-W'!$AS$57</definedName>
    <definedName name="Result_Bowtie_EW_CLV_Z3">'[1]Bowtie E-W'!$E$32</definedName>
    <definedName name="Result_Bowtie_EW_CLV_Z4">'[1]Bowtie E-W'!$E$54</definedName>
    <definedName name="Result_Bowtie_EW_CLV_Z5">'[1]Bowtie E-W'!$AS$25</definedName>
    <definedName name="Result_Bowtie_EW_VC_Z1">'[1]Bowtie E-W'!$I$22</definedName>
    <definedName name="Result_Bowtie_EW_VC_Z2">'[1]Bowtie E-W'!$AS$60</definedName>
    <definedName name="Result_Bowtie_EW_VC_Z3">'[1]Bowtie E-W'!$E$35</definedName>
    <definedName name="Result_Bowtie_EW_VC_Z4">'[1]Bowtie E-W'!$E$57</definedName>
    <definedName name="Result_Bowtie_EW_VC_Z5">'[1]Bowtie E-W'!$AS$28</definedName>
    <definedName name="Result_Bowtie_NS_CLV_Z1">'[1]Bowtie N-S'!$AI$59</definedName>
    <definedName name="Result_Bowtie_NS_CLV_Z2">'[1]Bowtie N-S'!$V$24</definedName>
    <definedName name="Result_Bowtie_NS_CLV_Z3">'[1]Bowtie N-S'!$AU$58</definedName>
    <definedName name="Result_Bowtie_NS_CLV_Z4">'[1]Bowtie N-S'!$G$28</definedName>
    <definedName name="Result_Bowtie_NS_CLV_Z5">'[1]Bowtie N-S'!$AQ$27</definedName>
    <definedName name="Result_Bowtie_NS_VC_Z1">'[1]Bowtie N-S'!$AN$62</definedName>
    <definedName name="Result_Bowtie_NS_VC_Z2">'[1]Bowtie N-S'!$V$27</definedName>
    <definedName name="Result_Bowtie_NS_VC_Z3">'[1]Bowtie N-S'!$AU$61</definedName>
    <definedName name="Result_Bowtie_NS_VC_Z4">'[1]Bowtie N-S'!$G$31</definedName>
    <definedName name="Result_Bowtie_NS_VC_Z5">'[1]Bowtie N-S'!$AQ$30</definedName>
    <definedName name="Result_CGT_E_CLV_Z5">'[1]CGT E'!$H$28</definedName>
    <definedName name="Result_CGT_E_VC_Z5">'[1]CGT E'!$H$31</definedName>
    <definedName name="Result_CGT_N_CLV_Z5">'[1]CGT N'!$H$28</definedName>
    <definedName name="Result_CGT_N_VC_Z5">'[1]CGT N'!$H$31</definedName>
    <definedName name="Result_CGT_S_CLV_Z5">'[1]CGT S'!$H$28</definedName>
    <definedName name="Result_CGT_S_VC_Z5">'[1]CGT S'!$H$31</definedName>
    <definedName name="Result_CGT_W_CLV_Z5">'[1]CGT W'!$H$28</definedName>
    <definedName name="Result_CGT_W_VC_Z5">'[1]CGT W'!$H$31</definedName>
    <definedName name="Result_CLI_EW_CLV_Z3">'[1]Contraflow Left E-W'!$L$18</definedName>
    <definedName name="Result_CLI_EW_CLV_Z4">'[1]Contraflow Left E-W'!$BH$18</definedName>
    <definedName name="Result_CLI_EW_VC_Z3">'[1]Contraflow Left E-W'!$L$21</definedName>
    <definedName name="Result_CLI_EW_VC_Z4">'[1]Contraflow Left E-W'!$BH$21</definedName>
    <definedName name="Result_CLI_NS_CLV_Z3">'[1]Contraflow Left N-S'!$F$21</definedName>
    <definedName name="Result_CLI_NS_CLV_Z4">'[1]Contraflow Left N-S'!$AU$59</definedName>
    <definedName name="Result_CLI_NS_VC_Z3">'[1]Contraflow Left N-S'!$F$24</definedName>
    <definedName name="Result_CLI_NS_VC_Z4">'[1]Contraflow Left N-S'!$AU$62</definedName>
    <definedName name="Result_Conventional_CLV_Z5">'[1]Traffic Signal'!$H$28</definedName>
    <definedName name="Result_Conventional_VC_Z5">'[1]Traffic Signal'!$H$31</definedName>
    <definedName name="Result_ConventionalSharedRTLT_CLV_Z5">'[1]Conventional Shared RT LT'!$H$28</definedName>
    <definedName name="Result_ConventionalSharedRTLT_VC_Z5">'[1]Conventional Shared RT LT'!$H$31</definedName>
    <definedName name="Result_CTO_CLV_Z5">'[1]Center Turn Overpass'!$H$28</definedName>
    <definedName name="Result_CTO_CLV_Z6">'[1]Center Turn Overpass'!$AQ$56</definedName>
    <definedName name="Result_CTO_VC_Z5">'[1]Center Turn Overpass'!$H$31</definedName>
    <definedName name="Result_CTO_VC_Z6">'[1]Center Turn Overpass'!$AQ$59</definedName>
    <definedName name="Result_DCD_EW_CLV_Z1">'[1]DDI E-W'!$D$17</definedName>
    <definedName name="Result_DCD_EW_CLV_Z2">'[1]DDI E-W'!$Q$17</definedName>
    <definedName name="Result_DCD_EW_CLV_Z3">'[1]DDI E-W'!$AD$17</definedName>
    <definedName name="Result_DCD_EW_CLV_Z4">'[1]DDI E-W'!$AQ$17</definedName>
    <definedName name="Result_DCD_EW_CLV_Z5">'[1]DDI E-W'!$BD$17</definedName>
    <definedName name="Result_DCD_EW_CLV_Z6">'[1]DDI E-W'!$BQ$17</definedName>
    <definedName name="Result_DCD_EW_VC_Z1">'[1]DDI E-W'!$D$20</definedName>
    <definedName name="Result_DCD_EW_VC_Z2">'[1]DDI E-W'!$Q$20</definedName>
    <definedName name="Result_DCD_EW_VC_Z3">'[1]DDI E-W'!$AD$20</definedName>
    <definedName name="Result_DCD_EW_VC_Z4">'[1]DDI E-W'!$AQ$20</definedName>
    <definedName name="Result_DCD_EW_VC_Z5">'[1]DDI E-W'!$BD$20</definedName>
    <definedName name="Result_DCD_EW_VC_Z6">'[1]DDI E-W'!$BQ$20</definedName>
    <definedName name="Result_DCD_NS_CLV_Z1">'[1]DDI N-S'!$AW$24</definedName>
    <definedName name="Result_DCD_NS_CLV_Z2">'[1]DDI N-S'!$AW$36</definedName>
    <definedName name="Result_DCD_NS_CLV_Z3">'[1]DDI N-S'!$E$31</definedName>
    <definedName name="Result_DCD_NS_CLV_Z4">'[1]DDI N-S'!$AW$53</definedName>
    <definedName name="Result_DCD_NS_CLV_Z5">'[1]DDI N-S'!$E$47</definedName>
    <definedName name="Result_DCD_NS_CLV_Z6">'[1]DDI N-S'!$E$60</definedName>
    <definedName name="Result_DCD_NS_VC_Z1">'[1]DDI N-S'!$AW$27</definedName>
    <definedName name="Result_DCD_NS_VC_Z2">'[1]DDI N-S'!$AW$39</definedName>
    <definedName name="Result_DCD_NS_VC_Z3">'[1]DDI N-S'!$E$34</definedName>
    <definedName name="Result_DCD_NS_VC_Z4">'[1]DDI N-S'!$AW$56</definedName>
    <definedName name="Result_DCD_NS_VC_Z5">'[1]DDI N-S'!$E$50</definedName>
    <definedName name="Result_DCD_NS_VC_Z6">'[1]DDI N-S'!$E$63</definedName>
    <definedName name="Result_DLT_CLV_Z1">'[1]Full DLT'!$E$17</definedName>
    <definedName name="Result_DLT_CLV_Z2">'[1]Full DLT'!$AW$66</definedName>
    <definedName name="Result_DLT_CLV_Z3">'[1]Full DLT'!$AW$17</definedName>
    <definedName name="Result_DLT_CLV_Z4">'[1]Full DLT'!$E$66</definedName>
    <definedName name="Result_DLT_CLV_Z5">'[1]Full DLT'!$E$27</definedName>
    <definedName name="Result_DLT_VC_Z1">'[1]Full DLT'!$E$20</definedName>
    <definedName name="Result_DLT_VC_Z2">'[1]Full DLT'!$AW$69</definedName>
    <definedName name="Result_DLT_VC_Z3">'[1]Full DLT'!$AW$20</definedName>
    <definedName name="Result_DLT_VC_Z4">'[1]Full DLT'!$E$69</definedName>
    <definedName name="Result_DLT_VC_Z5">'[1]Full DLT'!$E$30</definedName>
    <definedName name="Result_DLTI_EW_CLV_Z1">'[1]DLTI E-W '!$F$17</definedName>
    <definedName name="Result_DLTI_EW_CLV_Z3">'[1]DLTI E-W '!$T$17</definedName>
    <definedName name="Result_DLTI_EW_CLV_Z4">'[1]DLTI E-W '!$BA$17</definedName>
    <definedName name="Result_DLTI_EW_CLV_Z6">'[1]DLTI E-W '!$BO$17</definedName>
    <definedName name="Result_DLTI_EW_VC_Z1">'[1]DLTI E-W '!$F$20</definedName>
    <definedName name="Result_DLTI_EW_VC_Z3">'[1]DLTI E-W '!$T$20</definedName>
    <definedName name="Result_DLTI_EW_VC_Z4">'[1]DLTI E-W '!$BA$20</definedName>
    <definedName name="Result_DLTI_EW_VC_Z6">'[1]DLTI E-W '!$BO$20</definedName>
    <definedName name="Result_DLTI_NS_CLV_Z1">'[1]DLTI N-S'!$AP$18</definedName>
    <definedName name="Result_DLTI_NS_CLV_Z3">'[1]DLTI N-S'!$AP$33</definedName>
    <definedName name="Result_DLTI_NS_CLV_Z4">'[1]DLTI N-S'!$AP$50</definedName>
    <definedName name="Result_DLTI_NS_CLV_Z6">'[1]DLTI N-S'!$AP$64</definedName>
    <definedName name="Result_DLTI_NS_VC_Z1">'[1]DLTI N-S'!$AP$21</definedName>
    <definedName name="Result_DLTI_NS_VC_Z3">'[1]DLTI N-S'!$AP$36</definedName>
    <definedName name="Result_DLTI_NS_VC_Z4">'[1]DLTI N-S'!$AP$53</definedName>
    <definedName name="Result_DLTI_NS_VC_Z6">'[1]DLTI N-S'!$AP$67</definedName>
    <definedName name="Result_Echelon_EW_CLV_Z5">'[1]Echelon E-W'!$H$28</definedName>
    <definedName name="Result_Echelon_EW_CLV_Z6">'[1]Echelon E-W'!$AS$55</definedName>
    <definedName name="Result_Echelon_EW_VC_Z5">'[1]Echelon E-W'!$H$31</definedName>
    <definedName name="Result_Echelon_EW_VC_Z6">'[1]Echelon E-W'!$AS$58</definedName>
    <definedName name="Result_Echelon_NS_CLV_Z5">'[1]Echelon N-S'!$I$54</definedName>
    <definedName name="Result_Echelon_NS_CLV_Z6">'[1]Echelon N-S'!$AR$28</definedName>
    <definedName name="Result_Echelon_NS_VC_Z5">'[1]Echelon N-S'!$I$57</definedName>
    <definedName name="Result_Echelon_NS_VC_Z6">'[1]Echelon N-S'!$AR$31</definedName>
    <definedName name="Result_MUT_EW_CLV_Z3">'[1]MUT E-W'!$BP$22</definedName>
    <definedName name="Result_MUT_EW_CLV_Z4">'[1]MUT E-W'!$F$22</definedName>
    <definedName name="Result_MUT_EW_CLV_Z5">'[1]MUT E-W'!$AK$22</definedName>
    <definedName name="Result_MUT_EW_VC_Z3">'[1]MUT E-W'!$BP$25</definedName>
    <definedName name="Result_MUT_EW_VC_Z4">'[1]MUT E-W'!$F$25</definedName>
    <definedName name="Result_MUT_EW_VC_Z5">'[1]MUT E-W'!$AK$25</definedName>
    <definedName name="Result_MUT_NS_CLV_Z1">'[1]MUT N-S '!$AM$24</definedName>
    <definedName name="Result_MUT_NS_CLV_Z2">'[1]MUT N-S '!$AM$59</definedName>
    <definedName name="Result_MUT_NS_CLV_Z5">'[1]MUT N-S '!$AT$41</definedName>
    <definedName name="Result_MUT_NS_VC_Z1">'[1]MUT N-S '!$AM$27</definedName>
    <definedName name="Result_MUT_NS_VC_Z2">'[1]MUT N-S '!$AM$62</definedName>
    <definedName name="Result_MUT_NS_VC_Z5">'[1]MUT N-S '!$AT$44</definedName>
    <definedName name="Result_PCLA_EW_CLV_Z3">'[1]PCLA E-W'!$D$64</definedName>
    <definedName name="Result_PCLA_EW_CLV_Z4">'[1]PCLA E-W'!$AW$19</definedName>
    <definedName name="Result_PCLA_EW_VC_Z3">'[1]PCLA E-W'!$D$67</definedName>
    <definedName name="Result_PCLA_EW_VC_Z4">'[1]PCLA E-W'!$AW$22</definedName>
    <definedName name="Result_PCLA_NS_CLV_Z3">'[1]PCLA N-S'!$E$23</definedName>
    <definedName name="Result_PCLA_NS_CLV_Z4">'[1]PCLA N-S'!$AW$65</definedName>
    <definedName name="Result_PCLA_NS_VC_Z3">'[1]PCLA N-S'!$E$26</definedName>
    <definedName name="Result_PCLA_NS_VC_Z4">'[1]PCLA N-S'!$AW$68</definedName>
    <definedName name="Result_PCLB_EW_CLV_Z3">'[1]PCLB E-W'!$D$64</definedName>
    <definedName name="Result_PCLB_EW_CLV_Z4">'[1]PCLB E-W'!$AW$19</definedName>
    <definedName name="Result_PCLB_EW_VC_Z3">'[1]PCLB E-W'!$D$67</definedName>
    <definedName name="Result_PCLB_EW_VC_Z4">'[1]PCLB E-W'!$AW$22</definedName>
    <definedName name="Result_PCLB_NS_CLV_Z3">'[1]PCLB N-S'!$E$23</definedName>
    <definedName name="Result_PCLB_NS_CLV_Z4">'[1]PCLB N-S'!$AW$65</definedName>
    <definedName name="Result_PCLB_NS_VC_Z3">'[1]PCLB N-S'!$E$26</definedName>
    <definedName name="Result_PCLB_NS_VC_Z4">'[1]PCLB N-S'!$AW$68</definedName>
    <definedName name="Result_PDLT_EW_CLV_Z3">'[1]P DLT E-W'!$AU$58</definedName>
    <definedName name="Result_PDLT_EW_CLV_Z4">'[1]P DLT E-W'!$G$28</definedName>
    <definedName name="Result_PDLT_EW_CLV_Z5">'[1]P DLT E-W'!$AQ$27</definedName>
    <definedName name="Result_PDLT_EW_VC_Z3">'[1]P DLT E-W'!$AU$61</definedName>
    <definedName name="Result_PDLT_EW_VC_Z4">'[1]P DLT E-W'!$G$31</definedName>
    <definedName name="Result_PDLT_EW_VC_Z5">'[1]P DLT E-W'!$AQ$30</definedName>
    <definedName name="Result_PDLT_NS_CLV_Z1">'[1]P DLT N-S'!$I$19</definedName>
    <definedName name="Result_PDLT_NS_CLV_Z2">'[1]P DLT N-S'!$AS$57</definedName>
    <definedName name="Result_PDLT_NS_CLV_Z5">'[1]P DLT N-S'!$AS$25</definedName>
    <definedName name="Result_PDLT_NS_VC_Z1">'[1]P DLT N-S'!$I$22</definedName>
    <definedName name="Result_PDLT_NS_VC_Z2">'[1]P DLT N-S'!$AS$60</definedName>
    <definedName name="Result_PDLT_NS_VC_Z5">'[1]P DLT N-S'!$AS$28</definedName>
    <definedName name="Result_PMUT_EW_CLV_Z3">'[1]PMUT E-W'!$BP$22</definedName>
    <definedName name="Result_PMUT_EW_CLV_Z4">'[1]PMUT E-W'!$F$22</definedName>
    <definedName name="Result_PMUT_EW_CLV_Z5">'[1]PMUT E-W'!$AK$21</definedName>
    <definedName name="Result_PMUT_EW_VC_Z3">'[1]PMUT E-W'!$BP$25</definedName>
    <definedName name="Result_PMUT_EW_VC_Z4">'[1]PMUT E-W'!$F$25</definedName>
    <definedName name="Result_PMUT_EW_VC_Z5">'[1]PMUT E-W'!$AK$24</definedName>
    <definedName name="Result_PMUT_NS_CLV_Z1">'[1]PMUT N-S'!$AM$24</definedName>
    <definedName name="Result_PMUT_NS_CLV_Z2">'[1]PMUT N-S'!$AM$59</definedName>
    <definedName name="Result_PMUT_NS_CLV_Z5">'[1]PMUT N-S'!$AT$41</definedName>
    <definedName name="Result_PMUT_NS_VC_Z1">'[1]PMUT N-S'!$AM$27</definedName>
    <definedName name="Result_PMUT_NS_VC_Z2">'[1]PMUT N-S'!$AM$62</definedName>
    <definedName name="Result_PMUT_NS_VC_Z5">'[1]PMUT N-S'!$AT$44</definedName>
    <definedName name="Result_QR_NE_CLV_Z1">'[1]QR N-E'!$C$28</definedName>
    <definedName name="Result_QR_NE_CLV_Z3">'[1]QR N-E'!$AV$67</definedName>
    <definedName name="Result_QR_NE_CLV_Z5">'[1]QR N-E'!$C$50</definedName>
    <definedName name="Result_QR_NE_VC_Z1">'[1]QR N-E'!$C$31</definedName>
    <definedName name="Result_QR_NE_VC_Z3">'[1]QR N-E'!$AV$70</definedName>
    <definedName name="Result_QR_NE_VC_Z5">'[1]QR N-E'!$C$53</definedName>
    <definedName name="Result_QR_NW_CLV_Z1">'[1]QR N-W'!$AW$24</definedName>
    <definedName name="Result_QR_NW_CLV_Z4">'[1]QR N-W'!$I$65</definedName>
    <definedName name="Result_QR_NW_CLV_Z5">'[1]QR N-W'!$AW$54</definedName>
    <definedName name="Result_QR_NW_VC_Z1">'[1]QR N-W'!$AW$27</definedName>
    <definedName name="Result_QR_NW_VC_Z4">'[1]QR N-W'!$I$68</definedName>
    <definedName name="Result_QR_NW_VC_Z5">'[1]QR N-W'!$AW$57</definedName>
    <definedName name="Result_QR_SE_CLV_Z2">'[1]QR S-E'!$C$62</definedName>
    <definedName name="Result_QR_SE_CLV_Z3">'[1]QR S-E'!$AS$17</definedName>
    <definedName name="Result_QR_SE_CLV_Z5">'[1]QR S-E'!$C$24</definedName>
    <definedName name="Result_QR_SE_VC_Z2">'[1]QR S-E'!$C$65</definedName>
    <definedName name="Result_QR_SE_VC_Z3">'[1]QR S-E'!$AS$20</definedName>
    <definedName name="Result_QR_SE_VC_Z5">'[1]QR S-E'!$C$27</definedName>
    <definedName name="Result_QR_SW_CLV_Z2">'[1]QR S-W'!$AY$63</definedName>
    <definedName name="Result_QR_SW_CLV_Z4">'[1]QR S-W'!$E$18</definedName>
    <definedName name="Result_QR_SW_CLV_Z5">'[1]QR S-W'!$AM$18</definedName>
    <definedName name="Result_QR_SW_VC_Z2">'[1]QR S-W'!$AY$66</definedName>
    <definedName name="Result_QR_SW_VC_Z4">'[1]QR S-W'!$E$21</definedName>
    <definedName name="Result_QR_SW_VC_Z5">'[1]QR S-W'!$AM$21</definedName>
    <definedName name="Result_RCUT_EW_CLV_Z1">'[1]RCUT E-W'!$P$17</definedName>
    <definedName name="Result_RCUT_EW_CLV_Z2">'[1]RCUT E-W'!$BG$49</definedName>
    <definedName name="Result_RCUT_EW_CLV_Z3">'[1]RCUT E-W'!$BG$17</definedName>
    <definedName name="Result_RCUT_EW_CLV_Z4">'[1]RCUT E-W'!$N$49</definedName>
    <definedName name="Result_RCUT_EW_VC_Z1">'[1]RCUT E-W'!$P$20</definedName>
    <definedName name="Result_RCUT_EW_VC_Z2">'[1]RCUT E-W'!$BG$52</definedName>
    <definedName name="Result_RCUT_EW_VC_Z3">'[1]RCUT E-W'!$BG$20</definedName>
    <definedName name="Result_RCUT_EW_VC_Z4">'[1]RCUT E-W'!$N$52</definedName>
    <definedName name="Result_RCUT_NS_CLV_Z1">'[1]RCUT N-S'!$F$20</definedName>
    <definedName name="Result_RCUT_NS_CLV_Z2">'[1]RCUT N-S'!$AV$65</definedName>
    <definedName name="Result_RCUT_NS_CLV_Z3">'[1]RCUT N-S'!$AV$28</definedName>
    <definedName name="Result_RCUT_NS_CLV_Z4">'[1]RCUT N-S'!$F$57</definedName>
    <definedName name="Result_RCUT_NS_VC_Z1">'[1]RCUT N-S'!$F$23</definedName>
    <definedName name="Result_RCUT_NS_VC_Z2">'[1]RCUT N-S'!$AV$68</definedName>
    <definedName name="Result_RCUT_NS_VC_Z3">'[1]RCUT N-S'!$AV$31</definedName>
    <definedName name="Result_RCUT_NS_VC_Z4">'[1]RCUT N-S'!$F$60</definedName>
    <definedName name="Result_SPI_EW_CLV_Z1">'[1]SPI E-W'!$T$17</definedName>
    <definedName name="Result_SPI_EW_CLV_Z3">'[1]SPI E-W'!$AJ$17</definedName>
    <definedName name="Result_SPI_EW_CLV_Z6">'[1]SPI E-W'!$AZ$17</definedName>
    <definedName name="Result_SPI_EW_VC_Z1">'[1]SPI E-W'!$T$20</definedName>
    <definedName name="Result_SPI_EW_VC_Z3">'[1]SPI E-W'!$AJ$20</definedName>
    <definedName name="Result_SPI_EW_VC_Z6">'[1]SPI E-W'!$AZ$20</definedName>
    <definedName name="Result_SPI_NS_CLV_Z1">'[1]SPI N-S '!$AR$26</definedName>
    <definedName name="Result_SPI_NS_CLV_Z3">'[1]SPI N-S '!$AR$40</definedName>
    <definedName name="Result_SPI_NS_CLV_Z6">'[1]SPI N-S '!$AR$54</definedName>
    <definedName name="Result_SPI_NS_VC_Z1">'[1]SPI N-S '!$AR$29</definedName>
    <definedName name="Result_SPI_NS_VC_Z3">'[1]SPI N-S '!$AR$43</definedName>
    <definedName name="Result_SPI_NS_VC_Z6">'[1]SPI N-S '!$AR$57</definedName>
    <definedName name="Result_SPIRAB_EW_VC_Z1">'[1]SPI RAB E-W'!$CN$29</definedName>
    <definedName name="Result_SPIRAB_EW_VC_Z2">'[1]SPI RAB E-W'!$CY$45</definedName>
    <definedName name="Result_SPIRAB_EW_VC_Z3">'[1]SPI RAB E-W'!$CX$32</definedName>
    <definedName name="Result_SPIRAB_EW_VC_Z4">'[1]SPI RAB E-W'!$CL$42</definedName>
    <definedName name="Result_SPIRAB_NS_VC_Z1">'[1]SPI RAB N-S'!$CN$29</definedName>
    <definedName name="Result_SPIRAB_NS_VC_Z2">'[1]SPI RAB N-S'!$CY$45</definedName>
    <definedName name="Result_SPIRAB_NS_VC_Z3">'[1]SPI RAB N-S'!$CX$32</definedName>
    <definedName name="Result_SPIRAB_NS_VC_Z4">'[1]SPI RAB N-S'!$CL$42</definedName>
    <definedName name="Result_SplitIntx_EW_CLV_Z1">'[1]Split Intersection E-W'!$H$28</definedName>
    <definedName name="Result_SplitIntx_EW_CLV_Z2">'[1]Split Intersection E-W'!$AP$28</definedName>
    <definedName name="Result_SplitIntx_EW_VC_Z1">'[1]Split Intersection E-W'!$H$31</definedName>
    <definedName name="Result_SplitIntx_EW_VC_Z2">'[1]Split Intersection E-W'!$AP$31</definedName>
    <definedName name="Result_SplitIntx_NS_CLV_Z3">'[1]Split Intersection N-S'!$AP$28</definedName>
    <definedName name="Result_SplitIntx_NS_CLV_Z4">'[1]Split Intersection N-S'!$H$28</definedName>
    <definedName name="Result_SplitIntx_NS_VC_Z3">'[1]Split Intersection N-S'!$AP$31</definedName>
    <definedName name="Result_SplitIntx_NS_VC_Z4">'[1]Split Intersection N-S'!$H$31</definedName>
    <definedName name="Result_TD_EW_CLV_Z3">'[1]TD E-W'!$AS$33</definedName>
    <definedName name="Result_TD_EW_CLV_Z4">'[1]TD E-W'!$AS$46</definedName>
    <definedName name="Result_TD_EW_VC_Z3">'[1]TD E-W'!$AS$36</definedName>
    <definedName name="Result_TD_EW_VC_Z4">'[1]TD E-W'!$AS$49</definedName>
    <definedName name="Result_TD_NS_CLV_Z3">'[1]TD N-S'!$AY$17</definedName>
    <definedName name="Result_TD_NS_CLV_Z4">'[1]TD N-S'!$U$17</definedName>
    <definedName name="Result_TD_NS_VC_Z3">'[1]TD N-S'!$AY$20</definedName>
    <definedName name="Result_TD_NS_VC_Z4">'[1]TD N-S'!$U$20</definedName>
    <definedName name="Result_TWSC_EW_VC_Z5">'[1]TWSC E-W'!$AM$22</definedName>
    <definedName name="Result_TWSC_NS_VC_Z5">'[1]TWSC N-S'!$AM$21</definedName>
    <definedName name="Result_URCUT_EW_CLV_Z1">'[1]Unsig RCUT E-W'!$P$17</definedName>
    <definedName name="Result_URCUT_EW_CLV_Z2">'[1]Unsig RCUT E-W'!$BG$49</definedName>
    <definedName name="Result_URCUT_EW_CLV_Z3">'[1]Unsig RCUT E-W'!$BG$17</definedName>
    <definedName name="Result_URCUT_EW_CLV_Z4">'[1]Unsig RCUT E-W'!$N$49</definedName>
    <definedName name="Result_URCUT_EW_VC_Z1">'[1]Unsig RCUT E-W'!$P$20</definedName>
    <definedName name="Result_URCUT_EW_VC_Z2">'[1]Unsig RCUT E-W'!$BG$52</definedName>
    <definedName name="Result_URCUT_EW_VC_Z3">'[1]Unsig RCUT E-W'!$BG$20</definedName>
    <definedName name="Result_URCUT_EW_VC_Z4">'[1]Unsig RCUT E-W'!$N$52</definedName>
    <definedName name="Result_URCUT_NS_CLV_Z1">'[1]Unsig RCUT N-S'!$F$20</definedName>
    <definedName name="Result_URCUT_NS_CLV_Z2">'[1]Unsig RCUT N-S'!$AV$65</definedName>
    <definedName name="Result_URCUT_NS_CLV_Z3">'[1]Unsig RCUT N-S'!$AV$28</definedName>
    <definedName name="Result_URCUT_NS_CLV_Z4">'[1]Unsig RCUT N-S'!$F$57</definedName>
    <definedName name="Result_URCUT_NS_VC_Z1">'[1]Unsig RCUT N-S'!$F$23</definedName>
    <definedName name="Result_URCUT_NS_VC_Z2">'[1]Unsig RCUT N-S'!$AV$68</definedName>
    <definedName name="Result_URCUT_NS_VC_Z3">'[1]Unsig RCUT N-S'!$AV$31</definedName>
    <definedName name="Result_URCUT_NS_VC_Z4">'[1]Unsig RCUT N-S'!$F$60</definedName>
    <definedName name="RTAF">'[1]1 - Volume Input'!$AI$40</definedName>
    <definedName name="SB_Growth_Factor">'[1]1 - Volume Input'!$AY$36</definedName>
    <definedName name="SB_Truck_Percentage">'[1]1 - Volume Input'!$AQ$36</definedName>
    <definedName name="SBL_Master">'[1]1 - Volume Input'!$AA$78</definedName>
    <definedName name="SBR_Master">'[1]1 - Volume Input'!$AQ$78</definedName>
    <definedName name="SBT_Master">'[1]1 - Volume Input'!$AI$78</definedName>
    <definedName name="SBU_Master">'[1]1 - Volume Input'!$S$78</definedName>
    <definedName name="Shelter">[2]Refs!$C$2:$C$3</definedName>
    <definedName name="Signal.Drop">#REF!</definedName>
    <definedName name="Speed.Drop">#REF!</definedName>
    <definedName name="SPUI_Ramps">'[1]Multimodal Ped'!$AO$27</definedName>
    <definedName name="SPUI_w_Rndabt">'[1]Multimodal Ped'!$AO$29</definedName>
    <definedName name="StreetTrees">[2]Refs!$A$2:$A$3</definedName>
    <definedName name="Summary_Include_1x1">'[1]2 - Base and Alt Sel'!$C$70</definedName>
    <definedName name="Summary_Include_1x2">'[1]2 - Base and Alt Sel'!$C$71</definedName>
    <definedName name="Summary_Include_2x1">'[1]2 - Base and Alt Sel'!$C$72</definedName>
    <definedName name="Summary_Include_2x2">'[1]2 - Base and Alt Sel'!$C$73</definedName>
    <definedName name="Summary_Include_50ICD">'[1]2 - Base and Alt Sel'!$C$68</definedName>
    <definedName name="Summary_Include_75ICD">'[1]2 - Base and Alt Sel'!$C$69</definedName>
    <definedName name="Summary_Include_AGI">'[1]2 - Base and Alt Sel'!$C$47</definedName>
    <definedName name="Summary_Include_AWSC">'[1]2 - Base and Alt Sel'!$C$50</definedName>
    <definedName name="Summary_Include_Bowtie">'[1]2 - Base and Alt Sel'!$C$62</definedName>
    <definedName name="Summary_Include_CGT">'[1]2 - Base and Alt Sel'!$C$51</definedName>
    <definedName name="Summary_Include_CLI">'[1]2 - Base and Alt Sel'!$C$80</definedName>
    <definedName name="Summary_Include_Conv">'[1]2 - Base and Alt Sel'!$C$48</definedName>
    <definedName name="Summary_Include_CTO">'[1]2 - Base and Alt Sel'!$C$66</definedName>
    <definedName name="Summary_Include_DDI">'[1]2 - Base and Alt Sel'!$C$81</definedName>
    <definedName name="Summary_Include_Diamond">'[1]2 - Base and Alt Sel'!$C$76</definedName>
    <definedName name="Summary_Include_DLT">'[1]2 - Base and Alt Sel'!$C$57</definedName>
    <definedName name="Summary_Include_DLTI">'[1]2 - Base and Alt Sel'!$C$79</definedName>
    <definedName name="Summary_Include_Echelon">'[1]2 - Base and Alt Sel'!$C$65</definedName>
    <definedName name="Summary_Include_GSIntx">'[1]2 - Base and Alt Sel'!$C$64</definedName>
    <definedName name="Summary_Include_Interchange">'[1]2 - Base and Alt Sel'!$C$75</definedName>
    <definedName name="Summary_Include_MUT">'[1]2 - Base and Alt Sel'!$C$60</definedName>
    <definedName name="Summary_Include_PCLA">'[1]2 - Base and Alt Sel'!$C$77</definedName>
    <definedName name="Summary_Include_PCLB">'[1]2 - Base and Alt Sel'!$C$78</definedName>
    <definedName name="Summary_Include_PDLT">'[1]2 - Base and Alt Sel'!$C$56</definedName>
    <definedName name="Summary_Include_PMUT">'[1]2 - Base and Alt Sel'!$C$61</definedName>
    <definedName name="Summary_Include_QR_NE">'[1]2 - Base and Alt Sel'!$C$53</definedName>
    <definedName name="Summary_Include_QR_NW">'[1]2 - Base and Alt Sel'!$C$55</definedName>
    <definedName name="Summary_Include_QR_SE">'[1]2 - Base and Alt Sel'!$C$54</definedName>
    <definedName name="Summary_Include_QR_SW">'[1]2 - Base and Alt Sel'!$C$52</definedName>
    <definedName name="Summary_Include_RCUT">'[1]2 - Base and Alt Sel'!$C$58</definedName>
    <definedName name="Summary_Include_Rdbt">'[1]2 - Base and Alt Sel'!$C$67</definedName>
    <definedName name="Summary_Include_SPIRAB">'[1]2 - Base and Alt Sel'!$C$83</definedName>
    <definedName name="Summary_Include_SplitIntx">'[1]2 - Base and Alt Sel'!$C$63</definedName>
    <definedName name="Summary_Include_SPUI">'[1]2 - Base and Alt Sel'!$C$82</definedName>
    <definedName name="Summary_Include_TWSC">'[1]2 - Base and Alt Sel'!$C$49</definedName>
    <definedName name="Summary_Include_URCUT">'[1]2 - Base and Alt Sel'!$C$59</definedName>
    <definedName name="Truck_Adjustment_Factor">'[1]1 - Volume Input'!$AU$44</definedName>
    <definedName name="Two_Ln_Rndabt_Speed">'[1]Multimodal Ped'!$P$29</definedName>
    <definedName name="UTAF">'[1]1 - Volume Input'!$K$40</definedName>
    <definedName name="Volume_Level_High">#REF!</definedName>
    <definedName name="Volume_Level_Low">#REF!</definedName>
    <definedName name="Volume_Level_Med">#REF!</definedName>
    <definedName name="WB_Growth_Factor">'[1]1 - Volume Input'!$AY$34</definedName>
    <definedName name="WB_Truck_Percentage">'[1]1 - Volume Input'!$AQ$34</definedName>
    <definedName name="WBL_Master">'[1]1 - Volume Input'!$AA$76</definedName>
    <definedName name="WBR_Master">'[1]1 - Volume Input'!$AQ$76</definedName>
    <definedName name="WBT_Master">'[1]1 - Volume Input'!$AI$76</definedName>
    <definedName name="WBU_Master">'[1]1 - Volume Input'!$S$76</definedName>
    <definedName name="YieldingRates">'[4]One Leg One Stage'!#REF!</definedName>
    <definedName name="YieldingTypes">'[4]One Leg One Stage'!#REF!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3" i="52" l="1"/>
  <c r="Z32" i="52"/>
  <c r="Z31" i="52"/>
  <c r="Z30" i="52"/>
  <c r="Z29" i="52"/>
  <c r="Z28" i="52"/>
  <c r="Z27" i="52"/>
  <c r="Z26" i="52"/>
  <c r="Z25" i="52"/>
  <c r="Z24" i="52"/>
  <c r="Z23" i="52"/>
  <c r="Z22" i="52"/>
  <c r="Z21" i="52"/>
  <c r="Z20" i="52"/>
  <c r="Z19" i="52"/>
  <c r="Z18" i="52"/>
  <c r="Z17" i="52"/>
  <c r="Z16" i="52"/>
  <c r="Z15" i="52"/>
  <c r="Z14" i="52"/>
  <c r="Z13" i="52"/>
  <c r="Z12" i="52"/>
  <c r="Z11" i="52"/>
  <c r="Z10" i="52"/>
  <c r="Z9" i="52"/>
  <c r="Z8" i="52"/>
  <c r="Z7" i="52"/>
  <c r="Z6" i="52"/>
  <c r="Z5" i="52"/>
  <c r="Z4" i="52"/>
  <c r="Z31" i="49"/>
  <c r="Z30" i="49"/>
  <c r="Z29" i="49"/>
  <c r="Z28" i="49"/>
  <c r="Z27" i="49"/>
  <c r="Z26" i="49"/>
  <c r="Z25" i="49"/>
  <c r="Z24" i="49"/>
  <c r="Z23" i="49"/>
  <c r="Z22" i="49"/>
  <c r="Z21" i="49"/>
  <c r="Z20" i="49"/>
  <c r="Z19" i="49"/>
  <c r="Z18" i="49"/>
  <c r="Z17" i="49"/>
  <c r="Z16" i="49"/>
  <c r="Z15" i="49"/>
  <c r="Z14" i="49"/>
  <c r="Z13" i="49"/>
  <c r="Z12" i="49"/>
  <c r="Z11" i="49"/>
  <c r="Z10" i="49"/>
  <c r="Z9" i="49"/>
  <c r="Z8" i="49"/>
  <c r="Z7" i="49"/>
  <c r="Z6" i="49"/>
  <c r="Z5" i="49"/>
  <c r="Z4" i="49"/>
  <c r="Z33" i="50"/>
  <c r="Z32" i="50"/>
  <c r="Z31" i="50"/>
  <c r="Z30" i="50"/>
  <c r="Z29" i="50"/>
  <c r="Z28" i="50"/>
  <c r="Z27" i="50"/>
  <c r="Z26" i="50"/>
  <c r="Z25" i="50"/>
  <c r="Z24" i="50"/>
  <c r="Z23" i="50"/>
  <c r="Z22" i="50"/>
  <c r="Z21" i="50"/>
  <c r="Z20" i="50"/>
  <c r="Z19" i="50"/>
  <c r="Z18" i="50"/>
  <c r="Z17" i="50"/>
  <c r="Z16" i="50"/>
  <c r="Z15" i="50"/>
  <c r="Z14" i="50"/>
  <c r="Z13" i="50"/>
  <c r="Z12" i="50"/>
  <c r="Z11" i="50"/>
  <c r="Z10" i="50"/>
  <c r="Z9" i="50"/>
  <c r="Z8" i="50"/>
  <c r="Z7" i="50"/>
  <c r="Z6" i="50"/>
  <c r="Z5" i="50"/>
  <c r="Z4" i="50"/>
  <c r="Z19" i="48"/>
  <c r="Z18" i="48"/>
  <c r="Z17" i="48"/>
  <c r="Z16" i="48"/>
  <c r="Z15" i="48"/>
  <c r="Z14" i="48"/>
  <c r="Z13" i="48"/>
  <c r="Z12" i="48"/>
  <c r="Z11" i="48"/>
  <c r="Z10" i="48"/>
  <c r="Z9" i="48"/>
  <c r="Z8" i="48"/>
  <c r="Z7" i="48"/>
  <c r="Z6" i="48"/>
  <c r="Z5" i="48"/>
  <c r="Z4" i="48"/>
  <c r="AC4" i="48"/>
  <c r="AC5" i="48"/>
  <c r="AC6" i="48"/>
  <c r="AC7" i="48"/>
  <c r="AC8" i="48"/>
  <c r="AC9" i="48"/>
  <c r="AC10" i="48"/>
  <c r="AC11" i="48"/>
  <c r="AC12" i="48"/>
  <c r="AC13" i="48"/>
  <c r="AC14" i="48"/>
  <c r="AC15" i="48"/>
  <c r="AC16" i="48"/>
  <c r="AC17" i="48"/>
  <c r="AC18" i="48"/>
  <c r="AC19" i="48"/>
  <c r="V12" i="48"/>
  <c r="V9" i="48"/>
  <c r="AB5" i="51" l="1"/>
  <c r="AB6" i="51"/>
  <c r="AB7" i="51"/>
  <c r="AB8" i="51"/>
  <c r="AB9" i="51"/>
  <c r="AB10" i="51"/>
  <c r="AB11" i="51"/>
  <c r="AB12" i="51"/>
  <c r="AB13" i="51"/>
  <c r="AB14" i="51"/>
  <c r="AB15" i="51"/>
  <c r="AB16" i="51"/>
  <c r="AB17" i="51"/>
  <c r="AB18" i="51"/>
  <c r="AB19" i="51"/>
  <c r="AB4" i="51"/>
  <c r="AB5" i="52"/>
  <c r="AC5" i="52" s="1"/>
  <c r="AB6" i="52"/>
  <c r="AC6" i="52" s="1"/>
  <c r="AB7" i="52"/>
  <c r="AC7" i="52"/>
  <c r="AB8" i="52"/>
  <c r="AC8" i="52" s="1"/>
  <c r="AB9" i="52"/>
  <c r="AC9" i="52" s="1"/>
  <c r="AB10" i="52"/>
  <c r="AC10" i="52" s="1"/>
  <c r="AB11" i="52"/>
  <c r="AC11" i="52" s="1"/>
  <c r="AB12" i="52"/>
  <c r="AC12" i="52"/>
  <c r="AB13" i="52"/>
  <c r="AC13" i="52" s="1"/>
  <c r="AB14" i="52"/>
  <c r="AC14" i="52" s="1"/>
  <c r="AB15" i="52"/>
  <c r="AC15" i="52"/>
  <c r="AB16" i="52"/>
  <c r="AC16" i="52" s="1"/>
  <c r="AB17" i="52"/>
  <c r="AC17" i="52" s="1"/>
  <c r="AB18" i="52"/>
  <c r="AC18" i="52"/>
  <c r="AB19" i="52"/>
  <c r="AC19" i="52"/>
  <c r="AB20" i="52"/>
  <c r="AC20" i="52"/>
  <c r="AB21" i="52"/>
  <c r="AC21" i="52" s="1"/>
  <c r="AB22" i="52"/>
  <c r="AC22" i="52" s="1"/>
  <c r="AB23" i="52"/>
  <c r="AC23" i="52"/>
  <c r="AB24" i="52"/>
  <c r="AC24" i="52"/>
  <c r="AB25" i="52"/>
  <c r="AC25" i="52"/>
  <c r="AB26" i="52"/>
  <c r="AC26" i="52"/>
  <c r="AB27" i="52"/>
  <c r="AC27" i="52"/>
  <c r="AB28" i="52"/>
  <c r="AC28" i="52"/>
  <c r="AB29" i="52"/>
  <c r="AC29" i="52"/>
  <c r="AB30" i="52"/>
  <c r="AC30" i="52"/>
  <c r="AB31" i="52"/>
  <c r="AC31" i="52"/>
  <c r="AB32" i="52"/>
  <c r="AC32" i="52"/>
  <c r="AB33" i="52"/>
  <c r="AC33" i="52"/>
  <c r="AB4" i="52"/>
  <c r="AB4" i="49"/>
  <c r="AC4" i="49"/>
  <c r="AB5" i="49"/>
  <c r="AC5" i="49" s="1"/>
  <c r="AB6" i="49"/>
  <c r="AC6" i="49" s="1"/>
  <c r="AB7" i="49"/>
  <c r="AC7" i="49"/>
  <c r="AB8" i="49"/>
  <c r="AC8" i="49"/>
  <c r="AB9" i="49"/>
  <c r="AC9" i="49"/>
  <c r="AB10" i="49"/>
  <c r="AC10" i="49"/>
  <c r="AB11" i="49"/>
  <c r="AC11" i="49" s="1"/>
  <c r="AB12" i="49"/>
  <c r="AC12" i="49"/>
  <c r="AB13" i="49"/>
  <c r="AC13" i="49" s="1"/>
  <c r="AB14" i="49"/>
  <c r="AC14" i="49"/>
  <c r="AB15" i="49"/>
  <c r="AC15" i="49"/>
  <c r="AB16" i="49"/>
  <c r="AC16" i="49"/>
  <c r="AB17" i="49"/>
  <c r="AC17" i="49"/>
  <c r="AB18" i="49"/>
  <c r="AC18" i="49" s="1"/>
  <c r="AB19" i="49"/>
  <c r="AC19" i="49"/>
  <c r="AB20" i="49"/>
  <c r="AC20" i="49"/>
  <c r="AB21" i="49"/>
  <c r="AC21" i="49" s="1"/>
  <c r="AB22" i="49"/>
  <c r="AC22" i="49"/>
  <c r="AB23" i="49"/>
  <c r="AC23" i="49"/>
  <c r="AB24" i="49"/>
  <c r="AC24" i="49"/>
  <c r="AB25" i="49"/>
  <c r="AC25" i="49"/>
  <c r="AB26" i="49"/>
  <c r="AC26" i="49"/>
  <c r="AB27" i="49"/>
  <c r="AC27" i="49"/>
  <c r="AB28" i="49"/>
  <c r="AC28" i="49"/>
  <c r="AB29" i="49"/>
  <c r="AC29" i="49"/>
  <c r="AB30" i="49"/>
  <c r="AC30" i="49"/>
  <c r="AB31" i="49"/>
  <c r="AC31" i="49"/>
  <c r="AI4" i="49"/>
  <c r="AK4" i="49" s="1"/>
  <c r="AN4" i="49"/>
  <c r="AO4" i="49"/>
  <c r="AP4" i="49"/>
  <c r="AQ4" i="49"/>
  <c r="AR4" i="49"/>
  <c r="AS4" i="49"/>
  <c r="AT4" i="49"/>
  <c r="AU4" i="49"/>
  <c r="AV4" i="49"/>
  <c r="AW4" i="49"/>
  <c r="AX4" i="49"/>
  <c r="AY4" i="49"/>
  <c r="AI5" i="49"/>
  <c r="AK5" i="49" s="1"/>
  <c r="AN5" i="49"/>
  <c r="AO5" i="49"/>
  <c r="AP5" i="49"/>
  <c r="AQ5" i="49"/>
  <c r="AR5" i="49"/>
  <c r="AS5" i="49"/>
  <c r="AT5" i="49"/>
  <c r="AU5" i="49"/>
  <c r="AV5" i="49"/>
  <c r="AW5" i="49"/>
  <c r="AX5" i="49"/>
  <c r="AY5" i="49"/>
  <c r="AC19" i="51" l="1"/>
  <c r="AC18" i="51"/>
  <c r="AC17" i="51"/>
  <c r="AC16" i="51"/>
  <c r="AC15" i="51"/>
  <c r="AC14" i="51"/>
  <c r="AC13" i="51"/>
  <c r="AC12" i="51"/>
  <c r="AC11" i="51"/>
  <c r="AC10" i="51"/>
  <c r="AC9" i="51"/>
  <c r="AC8" i="51"/>
  <c r="AC7" i="51"/>
  <c r="AC6" i="51"/>
  <c r="AC5" i="51"/>
  <c r="AC4" i="51"/>
  <c r="AC32" i="53"/>
  <c r="AC31" i="53"/>
  <c r="AC30" i="53"/>
  <c r="AC29" i="53"/>
  <c r="AC28" i="53"/>
  <c r="AC27" i="53"/>
  <c r="AC26" i="53"/>
  <c r="AC25" i="53"/>
  <c r="AC24" i="53"/>
  <c r="AC23" i="53"/>
  <c r="AC22" i="53"/>
  <c r="AC21" i="53"/>
  <c r="AC20" i="53"/>
  <c r="AC19" i="53"/>
  <c r="AC18" i="53"/>
  <c r="AC17" i="53"/>
  <c r="AC16" i="53"/>
  <c r="AC15" i="53"/>
  <c r="AC14" i="53"/>
  <c r="AC13" i="53"/>
  <c r="AC12" i="53"/>
  <c r="AC11" i="53"/>
  <c r="AC10" i="53"/>
  <c r="AC9" i="53"/>
  <c r="AC8" i="53"/>
  <c r="AC7" i="53"/>
  <c r="AC6" i="53"/>
  <c r="AC5" i="53"/>
  <c r="AC4" i="53"/>
  <c r="AC4" i="52"/>
  <c r="X12" i="52"/>
  <c r="AC33" i="50"/>
  <c r="AC32" i="50"/>
  <c r="AC31" i="50"/>
  <c r="AC30" i="50"/>
  <c r="AC29" i="50"/>
  <c r="AC28" i="50"/>
  <c r="AC27" i="50"/>
  <c r="AC26" i="50"/>
  <c r="AC25" i="50"/>
  <c r="AC24" i="50"/>
  <c r="AC23" i="50"/>
  <c r="AC22" i="50"/>
  <c r="AC21" i="50"/>
  <c r="AC20" i="50"/>
  <c r="AC19" i="50"/>
  <c r="AC18" i="50"/>
  <c r="AC17" i="50"/>
  <c r="AC16" i="50"/>
  <c r="AC15" i="50"/>
  <c r="AC14" i="50"/>
  <c r="AC13" i="50"/>
  <c r="AC12" i="50"/>
  <c r="AC11" i="50"/>
  <c r="AC10" i="50"/>
  <c r="AC9" i="50"/>
  <c r="AC8" i="50"/>
  <c r="AC7" i="50"/>
  <c r="AC6" i="50"/>
  <c r="AC5" i="50"/>
  <c r="AC4" i="50"/>
  <c r="W24" i="50"/>
  <c r="V24" i="50"/>
  <c r="W22" i="50"/>
  <c r="V20" i="50"/>
  <c r="W18" i="50"/>
  <c r="Y15" i="50"/>
  <c r="W15" i="50"/>
  <c r="Y14" i="50"/>
  <c r="Y13" i="50"/>
  <c r="Y12" i="50"/>
  <c r="W12" i="50"/>
  <c r="V11" i="50"/>
  <c r="V9" i="50"/>
  <c r="V6" i="50"/>
  <c r="V4" i="50"/>
  <c r="AC17" i="47"/>
  <c r="AC16" i="47"/>
  <c r="AC15" i="47"/>
  <c r="AC14" i="47"/>
  <c r="AC13" i="47"/>
  <c r="AC12" i="47"/>
  <c r="AC11" i="47"/>
  <c r="AC10" i="47"/>
  <c r="AC9" i="47"/>
  <c r="AC8" i="47"/>
  <c r="AC7" i="47"/>
  <c r="AC6" i="47"/>
  <c r="AC5" i="47"/>
  <c r="AC4" i="47"/>
  <c r="AC17" i="46"/>
  <c r="AC16" i="46"/>
  <c r="AC15" i="46"/>
  <c r="AC14" i="46"/>
  <c r="AC13" i="46"/>
  <c r="AC12" i="46"/>
  <c r="AC11" i="46"/>
  <c r="AC10" i="46"/>
  <c r="AC9" i="46"/>
  <c r="AC8" i="46"/>
  <c r="AC7" i="46"/>
  <c r="AC6" i="46"/>
  <c r="AC5" i="46"/>
  <c r="AC4" i="46"/>
  <c r="Y9" i="46"/>
  <c r="Y7" i="46"/>
  <c r="AC23" i="43"/>
  <c r="AC22" i="43"/>
  <c r="AC21" i="43"/>
  <c r="AC20" i="43"/>
  <c r="AI20" i="43" s="1"/>
  <c r="AC19" i="43"/>
  <c r="AC18" i="43"/>
  <c r="AI18" i="43" s="1"/>
  <c r="AC17" i="43"/>
  <c r="AC16" i="43"/>
  <c r="AC15" i="43"/>
  <c r="AC14" i="43"/>
  <c r="AC13" i="43"/>
  <c r="AI13" i="43" s="1"/>
  <c r="AC12" i="43"/>
  <c r="AC11" i="43"/>
  <c r="AI11" i="43" s="1"/>
  <c r="AC10" i="43"/>
  <c r="AC9" i="43"/>
  <c r="AC8" i="43"/>
  <c r="AI8" i="43" s="1"/>
  <c r="AC7" i="43"/>
  <c r="AC6" i="43"/>
  <c r="AC5" i="43"/>
  <c r="AC4" i="43"/>
  <c r="AI4" i="43" s="1"/>
  <c r="AC23" i="42"/>
  <c r="AC22" i="42"/>
  <c r="AC21" i="42"/>
  <c r="AC20" i="42"/>
  <c r="AC19" i="42"/>
  <c r="AC18" i="42"/>
  <c r="AC17" i="42"/>
  <c r="AC16" i="42"/>
  <c r="AC15" i="42"/>
  <c r="AC14" i="42"/>
  <c r="AC13" i="42"/>
  <c r="AC12" i="42"/>
  <c r="AC11" i="42"/>
  <c r="AC10" i="42"/>
  <c r="AC9" i="42"/>
  <c r="AC8" i="42"/>
  <c r="AC7" i="42"/>
  <c r="AC6" i="42"/>
  <c r="AC5" i="42"/>
  <c r="AC4" i="42"/>
  <c r="AC23" i="41"/>
  <c r="AC22" i="41"/>
  <c r="AC21" i="41"/>
  <c r="AC20" i="41"/>
  <c r="AC19" i="41"/>
  <c r="AC18" i="41"/>
  <c r="AC17" i="41"/>
  <c r="AC16" i="41"/>
  <c r="AC15" i="41"/>
  <c r="AC14" i="41"/>
  <c r="AC13" i="41"/>
  <c r="AC12" i="41"/>
  <c r="AC11" i="41"/>
  <c r="AC10" i="41"/>
  <c r="AC9" i="41"/>
  <c r="AC8" i="41"/>
  <c r="AC7" i="41"/>
  <c r="AC6" i="41"/>
  <c r="AC5" i="41"/>
  <c r="AC4" i="41"/>
  <c r="AC35" i="45"/>
  <c r="AC34" i="45"/>
  <c r="AC33" i="45"/>
  <c r="AC32" i="45"/>
  <c r="AC31" i="45"/>
  <c r="AC30" i="45"/>
  <c r="AC29" i="45"/>
  <c r="AC28" i="45"/>
  <c r="AC27" i="45"/>
  <c r="AC26" i="45"/>
  <c r="AC25" i="45"/>
  <c r="AC24" i="45"/>
  <c r="AC23" i="45"/>
  <c r="AC22" i="45"/>
  <c r="AC21" i="45"/>
  <c r="AC20" i="45"/>
  <c r="AC19" i="45"/>
  <c r="AC18" i="45"/>
  <c r="AC17" i="45"/>
  <c r="AC16" i="45"/>
  <c r="AC15" i="45"/>
  <c r="AC14" i="45"/>
  <c r="AC13" i="45"/>
  <c r="AC12" i="45"/>
  <c r="AC11" i="45"/>
  <c r="AC10" i="45"/>
  <c r="AC9" i="45"/>
  <c r="AC8" i="45"/>
  <c r="AC7" i="45"/>
  <c r="AC6" i="45"/>
  <c r="AC5" i="45"/>
  <c r="AC4" i="45"/>
  <c r="AC35" i="44"/>
  <c r="AC34" i="44"/>
  <c r="AC33" i="44"/>
  <c r="AC32" i="44"/>
  <c r="AC31" i="44"/>
  <c r="AC30" i="44"/>
  <c r="AC29" i="44"/>
  <c r="AC28" i="44"/>
  <c r="AC27" i="44"/>
  <c r="AC26" i="44"/>
  <c r="AC25" i="44"/>
  <c r="AC24" i="44"/>
  <c r="AC23" i="44"/>
  <c r="AC22" i="44"/>
  <c r="AC21" i="44"/>
  <c r="AC20" i="44"/>
  <c r="AC19" i="44"/>
  <c r="AC18" i="44"/>
  <c r="AC17" i="44"/>
  <c r="AC16" i="44"/>
  <c r="AC15" i="44"/>
  <c r="AC14" i="44"/>
  <c r="AC13" i="44"/>
  <c r="AC12" i="44"/>
  <c r="AC11" i="44"/>
  <c r="AC10" i="44"/>
  <c r="AC9" i="44"/>
  <c r="AC8" i="44"/>
  <c r="AC7" i="44"/>
  <c r="AC6" i="44"/>
  <c r="AC5" i="44"/>
  <c r="AC4" i="44"/>
  <c r="AC35" i="12"/>
  <c r="AC34" i="12"/>
  <c r="AC33" i="12"/>
  <c r="AC32" i="12"/>
  <c r="AC31" i="12"/>
  <c r="AC30" i="12"/>
  <c r="AC29" i="12"/>
  <c r="AC28" i="12"/>
  <c r="AC27" i="12"/>
  <c r="AC26" i="12"/>
  <c r="AC25" i="12"/>
  <c r="AC24" i="12"/>
  <c r="AC23" i="12"/>
  <c r="AC22" i="12"/>
  <c r="AC21" i="12"/>
  <c r="AC20" i="12"/>
  <c r="AC19" i="12"/>
  <c r="AC18" i="12"/>
  <c r="AC17" i="12"/>
  <c r="AC16" i="12"/>
  <c r="AC15" i="12"/>
  <c r="AC14" i="12"/>
  <c r="AC13" i="12"/>
  <c r="AC12" i="12"/>
  <c r="AC11" i="12"/>
  <c r="AC10" i="12"/>
  <c r="AC9" i="12"/>
  <c r="AC8" i="12"/>
  <c r="AC7" i="12"/>
  <c r="AC6" i="12"/>
  <c r="AC5" i="12"/>
  <c r="AC4" i="12"/>
  <c r="P5" i="51"/>
  <c r="P6" i="51"/>
  <c r="P7" i="51"/>
  <c r="P8" i="51"/>
  <c r="P9" i="51"/>
  <c r="P10" i="51"/>
  <c r="P11" i="51"/>
  <c r="P12" i="51"/>
  <c r="P13" i="51"/>
  <c r="P14" i="51"/>
  <c r="P15" i="51"/>
  <c r="P16" i="51"/>
  <c r="P17" i="51"/>
  <c r="P18" i="51"/>
  <c r="P19" i="51"/>
  <c r="P4" i="51"/>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4" i="53"/>
  <c r="P5" i="49"/>
  <c r="P6" i="49"/>
  <c r="P7" i="49"/>
  <c r="P8" i="49"/>
  <c r="P9" i="49"/>
  <c r="P10" i="49"/>
  <c r="P11" i="49"/>
  <c r="P12" i="49"/>
  <c r="P13" i="49"/>
  <c r="P14" i="49"/>
  <c r="P15" i="49"/>
  <c r="P16" i="49"/>
  <c r="P17" i="49"/>
  <c r="P18" i="49"/>
  <c r="P19" i="49"/>
  <c r="P20" i="49"/>
  <c r="P21" i="49"/>
  <c r="P22" i="49"/>
  <c r="P23" i="49"/>
  <c r="P24" i="49"/>
  <c r="P25" i="49"/>
  <c r="P26" i="49"/>
  <c r="P27" i="49"/>
  <c r="P28" i="49"/>
  <c r="P29" i="49"/>
  <c r="P30" i="49"/>
  <c r="P31" i="49"/>
  <c r="P4" i="49"/>
  <c r="P5" i="50"/>
  <c r="P6" i="50"/>
  <c r="P7" i="50"/>
  <c r="P8" i="50"/>
  <c r="P9" i="50"/>
  <c r="P10" i="50"/>
  <c r="P11" i="50"/>
  <c r="P12" i="50"/>
  <c r="P13" i="50"/>
  <c r="P14" i="50"/>
  <c r="P15" i="50"/>
  <c r="P16" i="50"/>
  <c r="P17" i="50"/>
  <c r="P18" i="50"/>
  <c r="P19" i="50"/>
  <c r="P20" i="50"/>
  <c r="P21" i="50"/>
  <c r="P22" i="50"/>
  <c r="P23" i="50"/>
  <c r="P24" i="50"/>
  <c r="P25" i="50"/>
  <c r="P26" i="50"/>
  <c r="P27" i="50"/>
  <c r="P28" i="50"/>
  <c r="P29" i="50"/>
  <c r="P30" i="50"/>
  <c r="P31" i="50"/>
  <c r="P32" i="50"/>
  <c r="P33" i="50"/>
  <c r="P4" i="50"/>
  <c r="P5" i="47"/>
  <c r="P6" i="47"/>
  <c r="P7" i="47"/>
  <c r="P8" i="47"/>
  <c r="P9" i="47"/>
  <c r="P10" i="47"/>
  <c r="P11" i="47"/>
  <c r="P12" i="47"/>
  <c r="P13" i="47"/>
  <c r="P14" i="47"/>
  <c r="P15" i="47"/>
  <c r="P16" i="47"/>
  <c r="P17" i="47"/>
  <c r="P4" i="47"/>
  <c r="P5" i="46"/>
  <c r="P6" i="46"/>
  <c r="P7" i="46"/>
  <c r="P8" i="46"/>
  <c r="P9" i="46"/>
  <c r="P10" i="46"/>
  <c r="P11" i="46"/>
  <c r="P12" i="46"/>
  <c r="P13" i="46"/>
  <c r="P14" i="46"/>
  <c r="P15" i="46"/>
  <c r="P16" i="46"/>
  <c r="P17" i="46"/>
  <c r="P4" i="46"/>
  <c r="AI5" i="43"/>
  <c r="AI6" i="43"/>
  <c r="AI7" i="43"/>
  <c r="AI9" i="43"/>
  <c r="AI10" i="43"/>
  <c r="AI12" i="43"/>
  <c r="AI14" i="43"/>
  <c r="AI15" i="43"/>
  <c r="AI16" i="43"/>
  <c r="AI17" i="43"/>
  <c r="AI19" i="43"/>
  <c r="AI21" i="43"/>
  <c r="AI22" i="43"/>
  <c r="AI23" i="43"/>
  <c r="P5" i="43"/>
  <c r="P6" i="43"/>
  <c r="P7" i="43"/>
  <c r="P8" i="43"/>
  <c r="P9" i="43"/>
  <c r="P10" i="43"/>
  <c r="P11" i="43"/>
  <c r="P12" i="43"/>
  <c r="P13" i="43"/>
  <c r="P14" i="43"/>
  <c r="P15" i="43"/>
  <c r="P16" i="43"/>
  <c r="P17" i="43"/>
  <c r="P18" i="43"/>
  <c r="P19" i="43"/>
  <c r="P20" i="43"/>
  <c r="P21" i="43"/>
  <c r="P22" i="43"/>
  <c r="P23" i="43"/>
  <c r="P4" i="43"/>
  <c r="P5" i="42"/>
  <c r="P6" i="42"/>
  <c r="P7" i="42"/>
  <c r="P8" i="42"/>
  <c r="P9" i="42"/>
  <c r="P10" i="42"/>
  <c r="P11" i="42"/>
  <c r="P12" i="42"/>
  <c r="P13" i="42"/>
  <c r="P14" i="42"/>
  <c r="P15" i="42"/>
  <c r="P16" i="42"/>
  <c r="P17" i="42"/>
  <c r="P18" i="42"/>
  <c r="P19" i="42"/>
  <c r="P20" i="42"/>
  <c r="P21" i="42"/>
  <c r="P22" i="42"/>
  <c r="P23" i="42"/>
  <c r="P4" i="42"/>
  <c r="P5" i="41"/>
  <c r="P6" i="41"/>
  <c r="P7" i="41"/>
  <c r="P8" i="41"/>
  <c r="P9" i="41"/>
  <c r="P10" i="41"/>
  <c r="P11" i="41"/>
  <c r="P12" i="41"/>
  <c r="P13" i="41"/>
  <c r="P14" i="41"/>
  <c r="P15" i="41"/>
  <c r="P16" i="41"/>
  <c r="P17" i="41"/>
  <c r="P18" i="41"/>
  <c r="P19" i="41"/>
  <c r="P20" i="41"/>
  <c r="P21" i="41"/>
  <c r="P22" i="41"/>
  <c r="P23" i="41"/>
  <c r="P4" i="41"/>
  <c r="P5" i="45"/>
  <c r="P6" i="45"/>
  <c r="P7" i="45"/>
  <c r="P8" i="45"/>
  <c r="P9" i="45"/>
  <c r="P10" i="45"/>
  <c r="P11" i="45"/>
  <c r="P12" i="45"/>
  <c r="P13" i="45"/>
  <c r="P14" i="45"/>
  <c r="P15" i="45"/>
  <c r="P16" i="45"/>
  <c r="P17" i="45"/>
  <c r="P18" i="45"/>
  <c r="P19" i="45"/>
  <c r="P20" i="45"/>
  <c r="P21" i="45"/>
  <c r="P22" i="45"/>
  <c r="P23" i="45"/>
  <c r="P24" i="45"/>
  <c r="P25" i="45"/>
  <c r="P26" i="45"/>
  <c r="P27" i="45"/>
  <c r="P28" i="45"/>
  <c r="P29" i="45"/>
  <c r="P30" i="45"/>
  <c r="P31" i="45"/>
  <c r="P32" i="45"/>
  <c r="P33" i="45"/>
  <c r="P34" i="45"/>
  <c r="P35" i="45"/>
  <c r="P4" i="45"/>
  <c r="P5" i="44"/>
  <c r="P6" i="44"/>
  <c r="P7" i="44"/>
  <c r="P8" i="44"/>
  <c r="P9" i="44"/>
  <c r="P10" i="44"/>
  <c r="P11" i="44"/>
  <c r="P12" i="44"/>
  <c r="P13" i="44"/>
  <c r="P14" i="44"/>
  <c r="P15" i="44"/>
  <c r="P16" i="44"/>
  <c r="P17" i="44"/>
  <c r="P18" i="44"/>
  <c r="P19" i="44"/>
  <c r="P20" i="44"/>
  <c r="P21" i="44"/>
  <c r="P22" i="44"/>
  <c r="P23" i="44"/>
  <c r="P24" i="44"/>
  <c r="P25" i="44"/>
  <c r="P26" i="44"/>
  <c r="P27" i="44"/>
  <c r="P28" i="44"/>
  <c r="P29" i="44"/>
  <c r="P30" i="44"/>
  <c r="P31" i="44"/>
  <c r="P32" i="44"/>
  <c r="P33" i="44"/>
  <c r="P34" i="44"/>
  <c r="P35" i="44"/>
  <c r="P4" i="44"/>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4" i="12"/>
  <c r="P5" i="48"/>
  <c r="P6" i="48"/>
  <c r="P7" i="48"/>
  <c r="P8" i="48"/>
  <c r="P9" i="48"/>
  <c r="P10" i="48"/>
  <c r="P11" i="48"/>
  <c r="P12" i="48"/>
  <c r="P13" i="48"/>
  <c r="P14" i="48"/>
  <c r="P15" i="48"/>
  <c r="P16" i="48"/>
  <c r="P17" i="48"/>
  <c r="P18" i="48"/>
  <c r="P19" i="48"/>
  <c r="P4" i="48"/>
  <c r="AI16" i="42" l="1"/>
  <c r="AI17" i="42"/>
  <c r="AI18" i="42"/>
  <c r="AI19" i="42"/>
  <c r="AI20" i="42"/>
  <c r="AI21" i="42"/>
  <c r="AI22" i="42"/>
  <c r="AI23" i="42"/>
  <c r="AI5" i="42"/>
  <c r="AI6" i="42"/>
  <c r="AI7" i="42"/>
  <c r="AI8" i="42"/>
  <c r="AI9" i="42"/>
  <c r="AI10" i="42"/>
  <c r="AI11" i="42"/>
  <c r="AI12" i="42"/>
  <c r="AI13" i="42"/>
  <c r="AI14" i="42"/>
  <c r="AI15" i="42"/>
  <c r="AI4" i="42"/>
  <c r="AI23" i="41"/>
  <c r="AI22" i="41"/>
  <c r="AI21" i="41"/>
  <c r="AI20" i="41"/>
  <c r="AI19" i="41"/>
  <c r="AI18" i="41"/>
  <c r="AI17" i="41"/>
  <c r="AI16" i="41"/>
  <c r="AI15" i="41"/>
  <c r="AI14" i="41"/>
  <c r="AI13" i="41"/>
  <c r="AI12" i="41"/>
  <c r="AI11" i="41"/>
  <c r="AI10" i="41"/>
  <c r="AI9" i="41"/>
  <c r="AI8" i="41"/>
  <c r="AI7" i="41"/>
  <c r="AI6" i="41"/>
  <c r="AI5" i="41"/>
  <c r="AI4" i="41"/>
  <c r="C2" i="54" l="1"/>
  <c r="P20" i="10"/>
  <c r="P19" i="10"/>
  <c r="X3" i="55" l="1"/>
  <c r="D14" i="55"/>
  <c r="M13" i="55"/>
  <c r="C15" i="55"/>
  <c r="M14" i="55"/>
  <c r="D15" i="55"/>
  <c r="L15" i="55"/>
  <c r="I14" i="55"/>
  <c r="H13" i="55"/>
  <c r="N13" i="55"/>
  <c r="K15" i="55"/>
  <c r="L14" i="55"/>
  <c r="G14" i="55"/>
  <c r="J14" i="55"/>
  <c r="N15" i="55"/>
  <c r="J13" i="55"/>
  <c r="C14" i="55"/>
  <c r="C13" i="55"/>
  <c r="N14" i="55"/>
  <c r="O15" i="55"/>
  <c r="M15" i="55"/>
  <c r="F13" i="55"/>
  <c r="L13" i="55"/>
  <c r="F15" i="55"/>
  <c r="E14" i="55"/>
  <c r="I13" i="55"/>
  <c r="E13" i="55"/>
  <c r="G15" i="55"/>
  <c r="I15" i="55"/>
  <c r="D13" i="55"/>
  <c r="P13" i="55"/>
  <c r="P14" i="55"/>
  <c r="K14" i="55"/>
  <c r="K13" i="55"/>
  <c r="O13" i="55"/>
  <c r="E15" i="55"/>
  <c r="D17" i="55" l="1"/>
  <c r="N17" i="55"/>
  <c r="L17" i="55"/>
  <c r="I17" i="55"/>
  <c r="E17" i="55"/>
  <c r="M17" i="55"/>
  <c r="K17" i="55"/>
  <c r="C17" i="55"/>
  <c r="F14" i="55"/>
  <c r="H14" i="55"/>
  <c r="P15" i="55"/>
  <c r="G13" i="55"/>
  <c r="O14" i="55"/>
  <c r="J15" i="55"/>
  <c r="H15" i="55"/>
  <c r="P17" i="55" l="1"/>
  <c r="O17" i="55"/>
  <c r="F17" i="55"/>
  <c r="J17" i="55"/>
  <c r="H17" i="55"/>
  <c r="G17" i="55"/>
  <c r="BP55" i="53"/>
  <c r="BO55" i="53"/>
  <c r="BN55" i="53"/>
  <c r="BM55" i="53"/>
  <c r="BL55" i="53"/>
  <c r="BK55" i="53"/>
  <c r="BJ55" i="53"/>
  <c r="BI55" i="53"/>
  <c r="BH55" i="53"/>
  <c r="BG55" i="53"/>
  <c r="BF55" i="53"/>
  <c r="BE55" i="53"/>
  <c r="AY55" i="53"/>
  <c r="AX55" i="53"/>
  <c r="AW55" i="53"/>
  <c r="AV55" i="53"/>
  <c r="AU55" i="53"/>
  <c r="AT55" i="53"/>
  <c r="AS55" i="53"/>
  <c r="AR55" i="53"/>
  <c r="AQ55" i="53"/>
  <c r="AP55" i="53"/>
  <c r="AO55" i="53"/>
  <c r="AN55" i="53"/>
  <c r="BP54" i="53"/>
  <c r="BO54" i="53"/>
  <c r="BN54" i="53"/>
  <c r="BM54" i="53"/>
  <c r="BL54" i="53"/>
  <c r="BK54" i="53"/>
  <c r="BJ54" i="53"/>
  <c r="BI54" i="53"/>
  <c r="BH54" i="53"/>
  <c r="BG54" i="53"/>
  <c r="BF54" i="53"/>
  <c r="BE54" i="53"/>
  <c r="AY54" i="53"/>
  <c r="AX54" i="53"/>
  <c r="AW54" i="53"/>
  <c r="AV54" i="53"/>
  <c r="AU54" i="53"/>
  <c r="AT54" i="53"/>
  <c r="AS54" i="53"/>
  <c r="AR54" i="53"/>
  <c r="AQ54" i="53"/>
  <c r="AP54" i="53"/>
  <c r="AO54" i="53"/>
  <c r="AN54" i="53"/>
  <c r="BP53" i="53"/>
  <c r="BO53" i="53"/>
  <c r="BN53" i="53"/>
  <c r="BM53" i="53"/>
  <c r="BL53" i="53"/>
  <c r="BK53" i="53"/>
  <c r="BJ53" i="53"/>
  <c r="BI53" i="53"/>
  <c r="BH53" i="53"/>
  <c r="BG53" i="53"/>
  <c r="BF53" i="53"/>
  <c r="BE53" i="53"/>
  <c r="AY53" i="53"/>
  <c r="AX53" i="53"/>
  <c r="AW53" i="53"/>
  <c r="AV53" i="53"/>
  <c r="AU53" i="53"/>
  <c r="AT53" i="53"/>
  <c r="AS53" i="53"/>
  <c r="AR53" i="53"/>
  <c r="AQ53" i="53"/>
  <c r="AP53" i="53"/>
  <c r="AO53" i="53"/>
  <c r="AN53" i="53"/>
  <c r="BP52" i="53"/>
  <c r="BO52" i="53"/>
  <c r="BN52" i="53"/>
  <c r="BM52" i="53"/>
  <c r="BL52" i="53"/>
  <c r="BK52" i="53"/>
  <c r="BJ52" i="53"/>
  <c r="BI52" i="53"/>
  <c r="BH52" i="53"/>
  <c r="BG52" i="53"/>
  <c r="BF52" i="53"/>
  <c r="BE52" i="53"/>
  <c r="AY52" i="53"/>
  <c r="AX52" i="53"/>
  <c r="AW52" i="53"/>
  <c r="AV52" i="53"/>
  <c r="AU52" i="53"/>
  <c r="AT52" i="53"/>
  <c r="AS52" i="53"/>
  <c r="AR52" i="53"/>
  <c r="AQ52" i="53"/>
  <c r="AP52" i="53"/>
  <c r="AO52" i="53"/>
  <c r="AN52" i="53"/>
  <c r="BP51" i="53"/>
  <c r="BO51" i="53"/>
  <c r="BN51" i="53"/>
  <c r="BM51" i="53"/>
  <c r="BL51" i="53"/>
  <c r="BK51" i="53"/>
  <c r="BJ51" i="53"/>
  <c r="BI51" i="53"/>
  <c r="BH51" i="53"/>
  <c r="BG51" i="53"/>
  <c r="BF51" i="53"/>
  <c r="BE51" i="53"/>
  <c r="AY51" i="53"/>
  <c r="AX51" i="53"/>
  <c r="AW51" i="53"/>
  <c r="AV51" i="53"/>
  <c r="AU51" i="53"/>
  <c r="AT51" i="53"/>
  <c r="AS51" i="53"/>
  <c r="AR51" i="53"/>
  <c r="AQ51" i="53"/>
  <c r="AP51" i="53"/>
  <c r="AO51" i="53"/>
  <c r="AN51" i="53"/>
  <c r="BP50" i="53"/>
  <c r="BO50" i="53"/>
  <c r="BN50" i="53"/>
  <c r="BM50" i="53"/>
  <c r="BL50" i="53"/>
  <c r="BK50" i="53"/>
  <c r="BJ50" i="53"/>
  <c r="BI50" i="53"/>
  <c r="BH50" i="53"/>
  <c r="BG50" i="53"/>
  <c r="BF50" i="53"/>
  <c r="BE50" i="53"/>
  <c r="AY50" i="53"/>
  <c r="AX50" i="53"/>
  <c r="AW50" i="53"/>
  <c r="AV50" i="53"/>
  <c r="AU50" i="53"/>
  <c r="AT50" i="53"/>
  <c r="AS50" i="53"/>
  <c r="AR50" i="53"/>
  <c r="AQ50" i="53"/>
  <c r="AP50" i="53"/>
  <c r="AO50" i="53"/>
  <c r="AN50" i="53"/>
  <c r="BP49" i="53"/>
  <c r="BO49" i="53"/>
  <c r="BN49" i="53"/>
  <c r="BM49" i="53"/>
  <c r="BL49" i="53"/>
  <c r="BK49" i="53"/>
  <c r="BJ49" i="53"/>
  <c r="BI49" i="53"/>
  <c r="BH49" i="53"/>
  <c r="BG49" i="53"/>
  <c r="BF49" i="53"/>
  <c r="BE49" i="53"/>
  <c r="AY49" i="53"/>
  <c r="AX49" i="53"/>
  <c r="AW49" i="53"/>
  <c r="AV49" i="53"/>
  <c r="AU49" i="53"/>
  <c r="AT49" i="53"/>
  <c r="AS49" i="53"/>
  <c r="AR49" i="53"/>
  <c r="AQ49" i="53"/>
  <c r="AP49" i="53"/>
  <c r="AO49" i="53"/>
  <c r="AN49" i="53"/>
  <c r="BP48" i="53"/>
  <c r="BO48" i="53"/>
  <c r="BN48" i="53"/>
  <c r="BM48" i="53"/>
  <c r="BL48" i="53"/>
  <c r="BK48" i="53"/>
  <c r="BJ48" i="53"/>
  <c r="BI48" i="53"/>
  <c r="BH48" i="53"/>
  <c r="BG48" i="53"/>
  <c r="BF48" i="53"/>
  <c r="BE48" i="53"/>
  <c r="AY48" i="53"/>
  <c r="AX48" i="53"/>
  <c r="AW48" i="53"/>
  <c r="AV48" i="53"/>
  <c r="AU48" i="53"/>
  <c r="AT48" i="53"/>
  <c r="AS48" i="53"/>
  <c r="AR48" i="53"/>
  <c r="AQ48" i="53"/>
  <c r="AP48" i="53"/>
  <c r="AO48" i="53"/>
  <c r="AN48" i="53"/>
  <c r="BP47" i="53"/>
  <c r="BO47" i="53"/>
  <c r="BN47" i="53"/>
  <c r="BM47" i="53"/>
  <c r="BL47" i="53"/>
  <c r="BK47" i="53"/>
  <c r="BJ47" i="53"/>
  <c r="BI47" i="53"/>
  <c r="BH47" i="53"/>
  <c r="BG47" i="53"/>
  <c r="BF47" i="53"/>
  <c r="BE47" i="53"/>
  <c r="AY47" i="53"/>
  <c r="AX47" i="53"/>
  <c r="AW47" i="53"/>
  <c r="AV47" i="53"/>
  <c r="AU47" i="53"/>
  <c r="AT47" i="53"/>
  <c r="AS47" i="53"/>
  <c r="AR47" i="53"/>
  <c r="AQ47" i="53"/>
  <c r="AP47" i="53"/>
  <c r="AO47" i="53"/>
  <c r="AN47" i="53"/>
  <c r="BP46" i="53"/>
  <c r="BO46" i="53"/>
  <c r="BN46" i="53"/>
  <c r="BM46" i="53"/>
  <c r="BL46" i="53"/>
  <c r="BK46" i="53"/>
  <c r="BJ46" i="53"/>
  <c r="BI46" i="53"/>
  <c r="BH46" i="53"/>
  <c r="BG46" i="53"/>
  <c r="BF46" i="53"/>
  <c r="BE46" i="53"/>
  <c r="AY46" i="53"/>
  <c r="AX46" i="53"/>
  <c r="AW46" i="53"/>
  <c r="AV46" i="53"/>
  <c r="AU46" i="53"/>
  <c r="AT46" i="53"/>
  <c r="AS46" i="53"/>
  <c r="AR46" i="53"/>
  <c r="AQ46" i="53"/>
  <c r="AP46" i="53"/>
  <c r="AO46" i="53"/>
  <c r="AN46" i="53"/>
  <c r="BP45" i="53"/>
  <c r="BO45" i="53"/>
  <c r="BN45" i="53"/>
  <c r="BM45" i="53"/>
  <c r="BL45" i="53"/>
  <c r="BK45" i="53"/>
  <c r="BJ45" i="53"/>
  <c r="BI45" i="53"/>
  <c r="BH45" i="53"/>
  <c r="BG45" i="53"/>
  <c r="BF45" i="53"/>
  <c r="BE45" i="53"/>
  <c r="AY45" i="53"/>
  <c r="AX45" i="53"/>
  <c r="AW45" i="53"/>
  <c r="AV45" i="53"/>
  <c r="AU45" i="53"/>
  <c r="AT45" i="53"/>
  <c r="AS45" i="53"/>
  <c r="AR45" i="53"/>
  <c r="AQ45" i="53"/>
  <c r="AP45" i="53"/>
  <c r="AO45" i="53"/>
  <c r="AN45" i="53"/>
  <c r="BP44" i="53"/>
  <c r="BO44" i="53"/>
  <c r="BN44" i="53"/>
  <c r="BM44" i="53"/>
  <c r="BL44" i="53"/>
  <c r="BK44" i="53"/>
  <c r="BJ44" i="53"/>
  <c r="BI44" i="53"/>
  <c r="BH44" i="53"/>
  <c r="BG44" i="53"/>
  <c r="BF44" i="53"/>
  <c r="BE44" i="53"/>
  <c r="AY44" i="53"/>
  <c r="AX44" i="53"/>
  <c r="AW44" i="53"/>
  <c r="AV44" i="53"/>
  <c r="AU44" i="53"/>
  <c r="AT44" i="53"/>
  <c r="AS44" i="53"/>
  <c r="AR44" i="53"/>
  <c r="AQ44" i="53"/>
  <c r="AP44" i="53"/>
  <c r="AO44" i="53"/>
  <c r="AN44" i="53"/>
  <c r="BP43" i="53"/>
  <c r="BO43" i="53"/>
  <c r="BN43" i="53"/>
  <c r="BM43" i="53"/>
  <c r="BL43" i="53"/>
  <c r="BK43" i="53"/>
  <c r="BJ43" i="53"/>
  <c r="BI43" i="53"/>
  <c r="BH43" i="53"/>
  <c r="BG43" i="53"/>
  <c r="BF43" i="53"/>
  <c r="BE43" i="53"/>
  <c r="AY43" i="53"/>
  <c r="AX43" i="53"/>
  <c r="AW43" i="53"/>
  <c r="AV43" i="53"/>
  <c r="AU43" i="53"/>
  <c r="AT43" i="53"/>
  <c r="AS43" i="53"/>
  <c r="AR43" i="53"/>
  <c r="AQ43" i="53"/>
  <c r="AP43" i="53"/>
  <c r="AO43" i="53"/>
  <c r="AN43" i="53"/>
  <c r="BP42" i="53"/>
  <c r="BO42" i="53"/>
  <c r="BN42" i="53"/>
  <c r="BM42" i="53"/>
  <c r="BL42" i="53"/>
  <c r="BK42" i="53"/>
  <c r="BJ42" i="53"/>
  <c r="BI42" i="53"/>
  <c r="BH42" i="53"/>
  <c r="BG42" i="53"/>
  <c r="BF42" i="53"/>
  <c r="BE42" i="53"/>
  <c r="AY42" i="53"/>
  <c r="AX42" i="53"/>
  <c r="AW42" i="53"/>
  <c r="AV42" i="53"/>
  <c r="AU42" i="53"/>
  <c r="AT42" i="53"/>
  <c r="AS42" i="53"/>
  <c r="AR42" i="53"/>
  <c r="AQ42" i="53"/>
  <c r="AP42" i="53"/>
  <c r="AO42" i="53"/>
  <c r="AN42" i="53"/>
  <c r="BP41" i="53"/>
  <c r="BO41" i="53"/>
  <c r="BN41" i="53"/>
  <c r="BM41" i="53"/>
  <c r="BL41" i="53"/>
  <c r="BK41" i="53"/>
  <c r="BJ41" i="53"/>
  <c r="BI41" i="53"/>
  <c r="BH41" i="53"/>
  <c r="BG41" i="53"/>
  <c r="BF41" i="53"/>
  <c r="BE41" i="53"/>
  <c r="AY41" i="53"/>
  <c r="AX41" i="53"/>
  <c r="AW41" i="53"/>
  <c r="AV41" i="53"/>
  <c r="AU41" i="53"/>
  <c r="AT41" i="53"/>
  <c r="AS41" i="53"/>
  <c r="AR41" i="53"/>
  <c r="AQ41" i="53"/>
  <c r="AP41" i="53"/>
  <c r="AO41" i="53"/>
  <c r="AN41" i="53"/>
  <c r="BP40" i="53"/>
  <c r="BO40" i="53"/>
  <c r="BN40" i="53"/>
  <c r="BM40" i="53"/>
  <c r="BL40" i="53"/>
  <c r="BK40" i="53"/>
  <c r="BJ40" i="53"/>
  <c r="BI40" i="53"/>
  <c r="BH40" i="53"/>
  <c r="BG40" i="53"/>
  <c r="BF40" i="53"/>
  <c r="BE40" i="53"/>
  <c r="AY40" i="53"/>
  <c r="AX40" i="53"/>
  <c r="AW40" i="53"/>
  <c r="AV40" i="53"/>
  <c r="AU40" i="53"/>
  <c r="AT40" i="53"/>
  <c r="AS40" i="53"/>
  <c r="AR40" i="53"/>
  <c r="AQ40" i="53"/>
  <c r="AP40" i="53"/>
  <c r="AO40" i="53"/>
  <c r="AN40" i="53"/>
  <c r="BP39" i="53"/>
  <c r="BO39" i="53"/>
  <c r="BN39" i="53"/>
  <c r="BM39" i="53"/>
  <c r="BL39" i="53"/>
  <c r="BK39" i="53"/>
  <c r="BJ39" i="53"/>
  <c r="BI39" i="53"/>
  <c r="BH39" i="53"/>
  <c r="BG39" i="53"/>
  <c r="BF39" i="53"/>
  <c r="BE39" i="53"/>
  <c r="AY39" i="53"/>
  <c r="AX39" i="53"/>
  <c r="AW39" i="53"/>
  <c r="AV39" i="53"/>
  <c r="AU39" i="53"/>
  <c r="AT39" i="53"/>
  <c r="AS39" i="53"/>
  <c r="AR39" i="53"/>
  <c r="AQ39" i="53"/>
  <c r="AP39" i="53"/>
  <c r="AO39" i="53"/>
  <c r="AN39" i="53"/>
  <c r="BP38" i="53"/>
  <c r="BO38" i="53"/>
  <c r="BN38" i="53"/>
  <c r="BM38" i="53"/>
  <c r="BL38" i="53"/>
  <c r="BK38" i="53"/>
  <c r="BJ38" i="53"/>
  <c r="BI38" i="53"/>
  <c r="BH38" i="53"/>
  <c r="BG38" i="53"/>
  <c r="BF38" i="53"/>
  <c r="BE38" i="53"/>
  <c r="AY38" i="53"/>
  <c r="AX38" i="53"/>
  <c r="AW38" i="53"/>
  <c r="AV38" i="53"/>
  <c r="AU38" i="53"/>
  <c r="AT38" i="53"/>
  <c r="AS38" i="53"/>
  <c r="AR38" i="53"/>
  <c r="AQ38" i="53"/>
  <c r="AP38" i="53"/>
  <c r="AO38" i="53"/>
  <c r="AN38" i="53"/>
  <c r="BP37" i="53"/>
  <c r="BO37" i="53"/>
  <c r="BN37" i="53"/>
  <c r="BM37" i="53"/>
  <c r="BL37" i="53"/>
  <c r="BK37" i="53"/>
  <c r="BJ37" i="53"/>
  <c r="BI37" i="53"/>
  <c r="BH37" i="53"/>
  <c r="BG37" i="53"/>
  <c r="BF37" i="53"/>
  <c r="BE37" i="53"/>
  <c r="AY37" i="53"/>
  <c r="AX37" i="53"/>
  <c r="AW37" i="53"/>
  <c r="AV37" i="53"/>
  <c r="AU37" i="53"/>
  <c r="AT37" i="53"/>
  <c r="AS37" i="53"/>
  <c r="AR37" i="53"/>
  <c r="AQ37" i="53"/>
  <c r="AP37" i="53"/>
  <c r="AO37" i="53"/>
  <c r="AN37" i="53"/>
  <c r="BP36" i="53"/>
  <c r="BO36" i="53"/>
  <c r="BN36" i="53"/>
  <c r="BM36" i="53"/>
  <c r="BL36" i="53"/>
  <c r="BK36" i="53"/>
  <c r="BJ36" i="53"/>
  <c r="BI36" i="53"/>
  <c r="BH36" i="53"/>
  <c r="BG36" i="53"/>
  <c r="BF36" i="53"/>
  <c r="BE36" i="53"/>
  <c r="AY36" i="53"/>
  <c r="AX36" i="53"/>
  <c r="AW36" i="53"/>
  <c r="AV36" i="53"/>
  <c r="AU36" i="53"/>
  <c r="AT36" i="53"/>
  <c r="AS36" i="53"/>
  <c r="AR36" i="53"/>
  <c r="AQ36" i="53"/>
  <c r="AP36" i="53"/>
  <c r="AO36" i="53"/>
  <c r="AN36" i="53"/>
  <c r="BP35" i="53"/>
  <c r="BO35" i="53"/>
  <c r="BN35" i="53"/>
  <c r="BM35" i="53"/>
  <c r="BL35" i="53"/>
  <c r="BK35" i="53"/>
  <c r="BJ35" i="53"/>
  <c r="BI35" i="53"/>
  <c r="BH35" i="53"/>
  <c r="BG35" i="53"/>
  <c r="BF35" i="53"/>
  <c r="BE35" i="53"/>
  <c r="AY35" i="53"/>
  <c r="AX35" i="53"/>
  <c r="AW35" i="53"/>
  <c r="AV35" i="53"/>
  <c r="AU35" i="53"/>
  <c r="AT35" i="53"/>
  <c r="AS35" i="53"/>
  <c r="AR35" i="53"/>
  <c r="AQ35" i="53"/>
  <c r="AP35" i="53"/>
  <c r="AO35" i="53"/>
  <c r="AN35" i="53"/>
  <c r="BP34" i="53"/>
  <c r="BO34" i="53"/>
  <c r="BN34" i="53"/>
  <c r="BM34" i="53"/>
  <c r="BL34" i="53"/>
  <c r="BK34" i="53"/>
  <c r="BJ34" i="53"/>
  <c r="BI34" i="53"/>
  <c r="BH34" i="53"/>
  <c r="BG34" i="53"/>
  <c r="BF34" i="53"/>
  <c r="BE34" i="53"/>
  <c r="AY34" i="53"/>
  <c r="AX34" i="53"/>
  <c r="AW34" i="53"/>
  <c r="AV34" i="53"/>
  <c r="AU34" i="53"/>
  <c r="AT34" i="53"/>
  <c r="AS34" i="53"/>
  <c r="AR34" i="53"/>
  <c r="AQ34" i="53"/>
  <c r="AP34" i="53"/>
  <c r="AO34" i="53"/>
  <c r="AN34" i="53"/>
  <c r="BP33" i="53"/>
  <c r="BO33" i="53"/>
  <c r="BN33" i="53"/>
  <c r="BM33" i="53"/>
  <c r="BL33" i="53"/>
  <c r="BK33" i="53"/>
  <c r="BJ33" i="53"/>
  <c r="BI33" i="53"/>
  <c r="BH33" i="53"/>
  <c r="BG33" i="53"/>
  <c r="BF33" i="53"/>
  <c r="BE33" i="53"/>
  <c r="AY33" i="53"/>
  <c r="AX33" i="53"/>
  <c r="AW33" i="53"/>
  <c r="AV33" i="53"/>
  <c r="AU33" i="53"/>
  <c r="AT33" i="53"/>
  <c r="AS33" i="53"/>
  <c r="AR33" i="53"/>
  <c r="AQ33" i="53"/>
  <c r="AP33" i="53"/>
  <c r="AO33" i="53"/>
  <c r="AN33" i="53"/>
  <c r="BP32" i="53"/>
  <c r="BO32" i="53"/>
  <c r="BN32" i="53"/>
  <c r="BM32" i="53"/>
  <c r="BL32" i="53"/>
  <c r="BK32" i="53"/>
  <c r="BJ32" i="53"/>
  <c r="BI32" i="53"/>
  <c r="BH32" i="53"/>
  <c r="BG32" i="53"/>
  <c r="BF32" i="53"/>
  <c r="BE32" i="53"/>
  <c r="AY32" i="53"/>
  <c r="AX32" i="53"/>
  <c r="AW32" i="53"/>
  <c r="AV32" i="53"/>
  <c r="AU32" i="53"/>
  <c r="AT32" i="53"/>
  <c r="AS32" i="53"/>
  <c r="AR32" i="53"/>
  <c r="AQ32" i="53"/>
  <c r="AP32" i="53"/>
  <c r="AO32" i="53"/>
  <c r="AN32" i="53"/>
  <c r="AB32" i="53"/>
  <c r="Z32" i="53"/>
  <c r="O32" i="53"/>
  <c r="N32" i="53"/>
  <c r="BP31" i="53"/>
  <c r="BO31" i="53"/>
  <c r="BN31" i="53"/>
  <c r="BM31" i="53"/>
  <c r="BL31" i="53"/>
  <c r="BK31" i="53"/>
  <c r="BJ31" i="53"/>
  <c r="BI31" i="53"/>
  <c r="BH31" i="53"/>
  <c r="BG31" i="53"/>
  <c r="BF31" i="53"/>
  <c r="BE31" i="53"/>
  <c r="AY31" i="53"/>
  <c r="AX31" i="53"/>
  <c r="AW31" i="53"/>
  <c r="AV31" i="53"/>
  <c r="AU31" i="53"/>
  <c r="AT31" i="53"/>
  <c r="AS31" i="53"/>
  <c r="AR31" i="53"/>
  <c r="AQ31" i="53"/>
  <c r="AP31" i="53"/>
  <c r="AO31" i="53"/>
  <c r="AN31" i="53"/>
  <c r="AB31" i="53"/>
  <c r="Z31" i="53"/>
  <c r="O31" i="53"/>
  <c r="BP30" i="53"/>
  <c r="BO30" i="53"/>
  <c r="BN30" i="53"/>
  <c r="BM30" i="53"/>
  <c r="BL30" i="53"/>
  <c r="BK30" i="53"/>
  <c r="BJ30" i="53"/>
  <c r="BI30" i="53"/>
  <c r="BH30" i="53"/>
  <c r="BG30" i="53"/>
  <c r="BF30" i="53"/>
  <c r="BE30" i="53"/>
  <c r="AY30" i="53"/>
  <c r="AX30" i="53"/>
  <c r="AW30" i="53"/>
  <c r="AV30" i="53"/>
  <c r="AU30" i="53"/>
  <c r="AT30" i="53"/>
  <c r="AS30" i="53"/>
  <c r="AR30" i="53"/>
  <c r="AQ30" i="53"/>
  <c r="AP30" i="53"/>
  <c r="AO30" i="53"/>
  <c r="AN30" i="53"/>
  <c r="AB30" i="53"/>
  <c r="Z30" i="53"/>
  <c r="O30" i="53"/>
  <c r="N30" i="53"/>
  <c r="BP29" i="53"/>
  <c r="BO29" i="53"/>
  <c r="BN29" i="53"/>
  <c r="BM29" i="53"/>
  <c r="BL29" i="53"/>
  <c r="BK29" i="53"/>
  <c r="BJ29" i="53"/>
  <c r="BI29" i="53"/>
  <c r="BH29" i="53"/>
  <c r="BG29" i="53"/>
  <c r="BF29" i="53"/>
  <c r="BE29" i="53"/>
  <c r="AY29" i="53"/>
  <c r="AX29" i="53"/>
  <c r="AW29" i="53"/>
  <c r="AV29" i="53"/>
  <c r="AU29" i="53"/>
  <c r="AT29" i="53"/>
  <c r="AS29" i="53"/>
  <c r="AR29" i="53"/>
  <c r="AQ29" i="53"/>
  <c r="AP29" i="53"/>
  <c r="AO29" i="53"/>
  <c r="AN29" i="53"/>
  <c r="AB29" i="53"/>
  <c r="Z29" i="53"/>
  <c r="AI29" i="53" s="1"/>
  <c r="O29" i="53"/>
  <c r="N29" i="53"/>
  <c r="BP28" i="53"/>
  <c r="BO28" i="53"/>
  <c r="BN28" i="53"/>
  <c r="BM28" i="53"/>
  <c r="BL28" i="53"/>
  <c r="BK28" i="53"/>
  <c r="BJ28" i="53"/>
  <c r="BI28" i="53"/>
  <c r="BH28" i="53"/>
  <c r="BG28" i="53"/>
  <c r="BF28" i="53"/>
  <c r="BE28" i="53"/>
  <c r="AY28" i="53"/>
  <c r="AX28" i="53"/>
  <c r="AW28" i="53"/>
  <c r="AV28" i="53"/>
  <c r="AU28" i="53"/>
  <c r="AT28" i="53"/>
  <c r="AS28" i="53"/>
  <c r="AR28" i="53"/>
  <c r="AQ28" i="53"/>
  <c r="AP28" i="53"/>
  <c r="AO28" i="53"/>
  <c r="AN28" i="53"/>
  <c r="AB28" i="53"/>
  <c r="Z28" i="53"/>
  <c r="AI28" i="53" s="1"/>
  <c r="O28" i="53"/>
  <c r="BP27" i="53"/>
  <c r="BO27" i="53"/>
  <c r="BN27" i="53"/>
  <c r="BM27" i="53"/>
  <c r="BL27" i="53"/>
  <c r="BK27" i="53"/>
  <c r="BJ27" i="53"/>
  <c r="BI27" i="53"/>
  <c r="BH27" i="53"/>
  <c r="BG27" i="53"/>
  <c r="BF27" i="53"/>
  <c r="BE27" i="53"/>
  <c r="AY27" i="53"/>
  <c r="AX27" i="53"/>
  <c r="AW27" i="53"/>
  <c r="AV27" i="53"/>
  <c r="AU27" i="53"/>
  <c r="AT27" i="53"/>
  <c r="AS27" i="53"/>
  <c r="AR27" i="53"/>
  <c r="AQ27" i="53"/>
  <c r="AP27" i="53"/>
  <c r="AO27" i="53"/>
  <c r="AN27" i="53"/>
  <c r="AB27" i="53"/>
  <c r="Z27" i="53"/>
  <c r="O27" i="53"/>
  <c r="BP26" i="53"/>
  <c r="BO26" i="53"/>
  <c r="BN26" i="53"/>
  <c r="BM26" i="53"/>
  <c r="BL26" i="53"/>
  <c r="BK26" i="53"/>
  <c r="BJ26" i="53"/>
  <c r="BI26" i="53"/>
  <c r="BH26" i="53"/>
  <c r="BG26" i="53"/>
  <c r="BF26" i="53"/>
  <c r="BE26" i="53"/>
  <c r="AY26" i="53"/>
  <c r="AX26" i="53"/>
  <c r="AW26" i="53"/>
  <c r="AV26" i="53"/>
  <c r="AU26" i="53"/>
  <c r="AT26" i="53"/>
  <c r="AS26" i="53"/>
  <c r="AR26" i="53"/>
  <c r="AQ26" i="53"/>
  <c r="AP26" i="53"/>
  <c r="AO26" i="53"/>
  <c r="AN26" i="53"/>
  <c r="AB26" i="53"/>
  <c r="Z26" i="53"/>
  <c r="O26" i="53"/>
  <c r="N26" i="53"/>
  <c r="BP25" i="53"/>
  <c r="BO25" i="53"/>
  <c r="BN25" i="53"/>
  <c r="BM25" i="53"/>
  <c r="BL25" i="53"/>
  <c r="BK25" i="53"/>
  <c r="BJ25" i="53"/>
  <c r="BI25" i="53"/>
  <c r="BH25" i="53"/>
  <c r="BG25" i="53"/>
  <c r="BF25" i="53"/>
  <c r="BE25" i="53"/>
  <c r="AY25" i="53"/>
  <c r="AX25" i="53"/>
  <c r="AW25" i="53"/>
  <c r="AV25" i="53"/>
  <c r="AU25" i="53"/>
  <c r="AT25" i="53"/>
  <c r="AS25" i="53"/>
  <c r="AR25" i="53"/>
  <c r="AQ25" i="53"/>
  <c r="AP25" i="53"/>
  <c r="AO25" i="53"/>
  <c r="AN25" i="53"/>
  <c r="AB25" i="53"/>
  <c r="Z25" i="53"/>
  <c r="AI25" i="53" s="1"/>
  <c r="O25" i="53"/>
  <c r="N25" i="53"/>
  <c r="BP24" i="53"/>
  <c r="BO24" i="53"/>
  <c r="BN24" i="53"/>
  <c r="BM24" i="53"/>
  <c r="BL24" i="53"/>
  <c r="BK24" i="53"/>
  <c r="BJ24" i="53"/>
  <c r="BI24" i="53"/>
  <c r="BH24" i="53"/>
  <c r="BG24" i="53"/>
  <c r="BF24" i="53"/>
  <c r="BE24" i="53"/>
  <c r="AY24" i="53"/>
  <c r="AX24" i="53"/>
  <c r="AW24" i="53"/>
  <c r="AV24" i="53"/>
  <c r="AU24" i="53"/>
  <c r="AT24" i="53"/>
  <c r="AS24" i="53"/>
  <c r="AR24" i="53"/>
  <c r="AQ24" i="53"/>
  <c r="AP24" i="53"/>
  <c r="AO24" i="53"/>
  <c r="AN24" i="53"/>
  <c r="Z24" i="53"/>
  <c r="N24" i="53"/>
  <c r="BP23" i="53"/>
  <c r="BO23" i="53"/>
  <c r="BN23" i="53"/>
  <c r="BM23" i="53"/>
  <c r="BL23" i="53"/>
  <c r="BK23" i="53"/>
  <c r="BJ23" i="53"/>
  <c r="BI23" i="53"/>
  <c r="BH23" i="53"/>
  <c r="BG23" i="53"/>
  <c r="BF23" i="53"/>
  <c r="BE23" i="53"/>
  <c r="AY23" i="53"/>
  <c r="AX23" i="53"/>
  <c r="AW23" i="53"/>
  <c r="AV23" i="53"/>
  <c r="AU23" i="53"/>
  <c r="AT23" i="53"/>
  <c r="AS23" i="53"/>
  <c r="AR23" i="53"/>
  <c r="AQ23" i="53"/>
  <c r="AP23" i="53"/>
  <c r="AO23" i="53"/>
  <c r="AN23" i="53"/>
  <c r="Z23" i="53"/>
  <c r="N23" i="53"/>
  <c r="BP22" i="53"/>
  <c r="BO22" i="53"/>
  <c r="BN22" i="53"/>
  <c r="BM22" i="53"/>
  <c r="BL22" i="53"/>
  <c r="BK22" i="53"/>
  <c r="BJ22" i="53"/>
  <c r="BI22" i="53"/>
  <c r="BH22" i="53"/>
  <c r="BG22" i="53"/>
  <c r="BF22" i="53"/>
  <c r="BE22" i="53"/>
  <c r="AY22" i="53"/>
  <c r="AX22" i="53"/>
  <c r="AW22" i="53"/>
  <c r="AV22" i="53"/>
  <c r="AU22" i="53"/>
  <c r="AT22" i="53"/>
  <c r="AS22" i="53"/>
  <c r="AR22" i="53"/>
  <c r="AQ22" i="53"/>
  <c r="AP22" i="53"/>
  <c r="AO22" i="53"/>
  <c r="AN22" i="53"/>
  <c r="Z22" i="53"/>
  <c r="O22" i="53"/>
  <c r="N22" i="53"/>
  <c r="Q22" i="53" s="1"/>
  <c r="R22" i="53" s="1"/>
  <c r="BP21" i="53"/>
  <c r="BO21" i="53"/>
  <c r="BN21" i="53"/>
  <c r="BM21" i="53"/>
  <c r="BL21" i="53"/>
  <c r="BK21" i="53"/>
  <c r="BJ21" i="53"/>
  <c r="BI21" i="53"/>
  <c r="BH21" i="53"/>
  <c r="BG21" i="53"/>
  <c r="BF21" i="53"/>
  <c r="BE21" i="53"/>
  <c r="AY21" i="53"/>
  <c r="AX21" i="53"/>
  <c r="AW21" i="53"/>
  <c r="AV21" i="53"/>
  <c r="AU21" i="53"/>
  <c r="AT21" i="53"/>
  <c r="AS21" i="53"/>
  <c r="AR21" i="53"/>
  <c r="AQ21" i="53"/>
  <c r="AP21" i="53"/>
  <c r="AO21" i="53"/>
  <c r="AN21" i="53"/>
  <c r="Z21" i="53"/>
  <c r="O21" i="53"/>
  <c r="BP20" i="53"/>
  <c r="BO20" i="53"/>
  <c r="BN20" i="53"/>
  <c r="BM20" i="53"/>
  <c r="BL20" i="53"/>
  <c r="BK20" i="53"/>
  <c r="BJ20" i="53"/>
  <c r="BI20" i="53"/>
  <c r="BH20" i="53"/>
  <c r="BG20" i="53"/>
  <c r="BF20" i="53"/>
  <c r="BE20" i="53"/>
  <c r="AY20" i="53"/>
  <c r="AX20" i="53"/>
  <c r="AW20" i="53"/>
  <c r="AV20" i="53"/>
  <c r="AU20" i="53"/>
  <c r="AT20" i="53"/>
  <c r="AS20" i="53"/>
  <c r="AR20" i="53"/>
  <c r="AQ20" i="53"/>
  <c r="AP20" i="53"/>
  <c r="AO20" i="53"/>
  <c r="AN20" i="53"/>
  <c r="Z20" i="53"/>
  <c r="O20" i="53"/>
  <c r="BP19" i="53"/>
  <c r="BO19" i="53"/>
  <c r="BN19" i="53"/>
  <c r="BM19" i="53"/>
  <c r="BL19" i="53"/>
  <c r="BK19" i="53"/>
  <c r="BJ19" i="53"/>
  <c r="BI19" i="53"/>
  <c r="BH19" i="53"/>
  <c r="BG19" i="53"/>
  <c r="BF19" i="53"/>
  <c r="BE19" i="53"/>
  <c r="AY19" i="53"/>
  <c r="AX19" i="53"/>
  <c r="AW19" i="53"/>
  <c r="AV19" i="53"/>
  <c r="AU19" i="53"/>
  <c r="AT19" i="53"/>
  <c r="AS19" i="53"/>
  <c r="AR19" i="53"/>
  <c r="AQ19" i="53"/>
  <c r="AP19" i="53"/>
  <c r="AO19" i="53"/>
  <c r="AN19" i="53"/>
  <c r="Z19" i="53"/>
  <c r="O19" i="53"/>
  <c r="N19" i="53"/>
  <c r="Q19" i="53" s="1"/>
  <c r="R19" i="53" s="1"/>
  <c r="BP18" i="53"/>
  <c r="BO18" i="53"/>
  <c r="BN18" i="53"/>
  <c r="BM18" i="53"/>
  <c r="BL18" i="53"/>
  <c r="BK18" i="53"/>
  <c r="BJ18" i="53"/>
  <c r="BI18" i="53"/>
  <c r="BH18" i="53"/>
  <c r="BG18" i="53"/>
  <c r="BF18" i="53"/>
  <c r="BE18" i="53"/>
  <c r="AY18" i="53"/>
  <c r="AX18" i="53"/>
  <c r="AW18" i="53"/>
  <c r="AV18" i="53"/>
  <c r="AU18" i="53"/>
  <c r="AT18" i="53"/>
  <c r="AS18" i="53"/>
  <c r="AR18" i="53"/>
  <c r="AQ18" i="53"/>
  <c r="AP18" i="53"/>
  <c r="AO18" i="53"/>
  <c r="AN18" i="53"/>
  <c r="Z18" i="53"/>
  <c r="O18" i="53"/>
  <c r="BP17" i="53"/>
  <c r="BO17" i="53"/>
  <c r="BN17" i="53"/>
  <c r="BM17" i="53"/>
  <c r="BL17" i="53"/>
  <c r="BK17" i="53"/>
  <c r="BJ17" i="53"/>
  <c r="BI17" i="53"/>
  <c r="BH17" i="53"/>
  <c r="BG17" i="53"/>
  <c r="BF17" i="53"/>
  <c r="BE17" i="53"/>
  <c r="AY17" i="53"/>
  <c r="AX17" i="53"/>
  <c r="AW17" i="53"/>
  <c r="AV17" i="53"/>
  <c r="AU17" i="53"/>
  <c r="AT17" i="53"/>
  <c r="AS17" i="53"/>
  <c r="AR17" i="53"/>
  <c r="AQ17" i="53"/>
  <c r="AP17" i="53"/>
  <c r="AO17" i="53"/>
  <c r="AN17" i="53"/>
  <c r="Z17" i="53"/>
  <c r="O17" i="53"/>
  <c r="BP16" i="53"/>
  <c r="BO16" i="53"/>
  <c r="BN16" i="53"/>
  <c r="BM16" i="53"/>
  <c r="BL16" i="53"/>
  <c r="BK16" i="53"/>
  <c r="BJ16" i="53"/>
  <c r="BI16" i="53"/>
  <c r="BH16" i="53"/>
  <c r="BG16" i="53"/>
  <c r="BF16" i="53"/>
  <c r="BE16" i="53"/>
  <c r="AY16" i="53"/>
  <c r="AX16" i="53"/>
  <c r="AW16" i="53"/>
  <c r="AV16" i="53"/>
  <c r="AU16" i="53"/>
  <c r="AT16" i="53"/>
  <c r="AS16" i="53"/>
  <c r="AR16" i="53"/>
  <c r="AQ16" i="53"/>
  <c r="AP16" i="53"/>
  <c r="AO16" i="53"/>
  <c r="AN16" i="53"/>
  <c r="Z16" i="53"/>
  <c r="N16" i="53"/>
  <c r="BP15" i="53"/>
  <c r="BO15" i="53"/>
  <c r="BN15" i="53"/>
  <c r="BM15" i="53"/>
  <c r="BL15" i="53"/>
  <c r="BK15" i="53"/>
  <c r="BJ15" i="53"/>
  <c r="BI15" i="53"/>
  <c r="BH15" i="53"/>
  <c r="BG15" i="53"/>
  <c r="BF15" i="53"/>
  <c r="BE15" i="53"/>
  <c r="AY15" i="53"/>
  <c r="AX15" i="53"/>
  <c r="AW15" i="53"/>
  <c r="AV15" i="53"/>
  <c r="AU15" i="53"/>
  <c r="AT15" i="53"/>
  <c r="AS15" i="53"/>
  <c r="AR15" i="53"/>
  <c r="AQ15" i="53"/>
  <c r="AP15" i="53"/>
  <c r="AO15" i="53"/>
  <c r="AN15" i="53"/>
  <c r="Z15" i="53"/>
  <c r="O15" i="53"/>
  <c r="BP14" i="53"/>
  <c r="BO14" i="53"/>
  <c r="BN14" i="53"/>
  <c r="BM14" i="53"/>
  <c r="BL14" i="53"/>
  <c r="BK14" i="53"/>
  <c r="BJ14" i="53"/>
  <c r="BI14" i="53"/>
  <c r="BH14" i="53"/>
  <c r="BG14" i="53"/>
  <c r="BF14" i="53"/>
  <c r="BE14" i="53"/>
  <c r="AY14" i="53"/>
  <c r="AX14" i="53"/>
  <c r="AW14" i="53"/>
  <c r="AV14" i="53"/>
  <c r="AU14" i="53"/>
  <c r="AT14" i="53"/>
  <c r="AS14" i="53"/>
  <c r="AR14" i="53"/>
  <c r="AQ14" i="53"/>
  <c r="AP14" i="53"/>
  <c r="AO14" i="53"/>
  <c r="AN14" i="53"/>
  <c r="Z14" i="53"/>
  <c r="O14" i="53"/>
  <c r="BP13" i="53"/>
  <c r="BO13" i="53"/>
  <c r="BN13" i="53"/>
  <c r="BM13" i="53"/>
  <c r="BL13" i="53"/>
  <c r="BK13" i="53"/>
  <c r="BJ13" i="53"/>
  <c r="BI13" i="53"/>
  <c r="BH13" i="53"/>
  <c r="BG13" i="53"/>
  <c r="BF13" i="53"/>
  <c r="BE13" i="53"/>
  <c r="AY13" i="53"/>
  <c r="AX13" i="53"/>
  <c r="AW13" i="53"/>
  <c r="AV13" i="53"/>
  <c r="AU13" i="53"/>
  <c r="AT13" i="53"/>
  <c r="AS13" i="53"/>
  <c r="AR13" i="53"/>
  <c r="AQ13" i="53"/>
  <c r="AP13" i="53"/>
  <c r="AO13" i="53"/>
  <c r="AN13" i="53"/>
  <c r="Z13" i="53"/>
  <c r="O13" i="53"/>
  <c r="BP12" i="53"/>
  <c r="BO12" i="53"/>
  <c r="BN12" i="53"/>
  <c r="BM12" i="53"/>
  <c r="BL12" i="53"/>
  <c r="BK12" i="53"/>
  <c r="BJ12" i="53"/>
  <c r="BI12" i="53"/>
  <c r="BH12" i="53"/>
  <c r="BG12" i="53"/>
  <c r="BF12" i="53"/>
  <c r="BE12" i="53"/>
  <c r="AY12" i="53"/>
  <c r="AX12" i="53"/>
  <c r="AW12" i="53"/>
  <c r="AV12" i="53"/>
  <c r="AU12" i="53"/>
  <c r="AT12" i="53"/>
  <c r="AS12" i="53"/>
  <c r="AR12" i="53"/>
  <c r="AQ12" i="53"/>
  <c r="AP12" i="53"/>
  <c r="AO12" i="53"/>
  <c r="AN12" i="53"/>
  <c r="Z12" i="53"/>
  <c r="O12" i="53"/>
  <c r="N12" i="53"/>
  <c r="BP11" i="53"/>
  <c r="BO11" i="53"/>
  <c r="BN11" i="53"/>
  <c r="BM11" i="53"/>
  <c r="BL11" i="53"/>
  <c r="BK11" i="53"/>
  <c r="BJ11" i="53"/>
  <c r="BI11" i="53"/>
  <c r="BH11" i="53"/>
  <c r="BG11" i="53"/>
  <c r="BF11" i="53"/>
  <c r="BE11" i="53"/>
  <c r="AY11" i="53"/>
  <c r="AX11" i="53"/>
  <c r="AW11" i="53"/>
  <c r="AV11" i="53"/>
  <c r="AU11" i="53"/>
  <c r="AT11" i="53"/>
  <c r="AS11" i="53"/>
  <c r="AR11" i="53"/>
  <c r="AQ11" i="53"/>
  <c r="AP11" i="53"/>
  <c r="AO11" i="53"/>
  <c r="AN11" i="53"/>
  <c r="Z11" i="53"/>
  <c r="O11" i="53"/>
  <c r="N11" i="53"/>
  <c r="BP10" i="53"/>
  <c r="BO10" i="53"/>
  <c r="BN10" i="53"/>
  <c r="BM10" i="53"/>
  <c r="BL10" i="53"/>
  <c r="BK10" i="53"/>
  <c r="BJ10" i="53"/>
  <c r="BI10" i="53"/>
  <c r="BH10" i="53"/>
  <c r="BG10" i="53"/>
  <c r="BF10" i="53"/>
  <c r="BE10" i="53"/>
  <c r="AY10" i="53"/>
  <c r="AX10" i="53"/>
  <c r="AW10" i="53"/>
  <c r="AV10" i="53"/>
  <c r="AU10" i="53"/>
  <c r="AT10" i="53"/>
  <c r="AS10" i="53"/>
  <c r="AR10" i="53"/>
  <c r="AQ10" i="53"/>
  <c r="AP10" i="53"/>
  <c r="AO10" i="53"/>
  <c r="AN10" i="53"/>
  <c r="Z10" i="53"/>
  <c r="O10" i="53"/>
  <c r="N10" i="53"/>
  <c r="BP9" i="53"/>
  <c r="BO9" i="53"/>
  <c r="BN9" i="53"/>
  <c r="BM9" i="53"/>
  <c r="BL9" i="53"/>
  <c r="BK9" i="53"/>
  <c r="BJ9" i="53"/>
  <c r="BI9" i="53"/>
  <c r="BH9" i="53"/>
  <c r="BG9" i="53"/>
  <c r="BF9" i="53"/>
  <c r="BE9" i="53"/>
  <c r="AY9" i="53"/>
  <c r="AX9" i="53"/>
  <c r="AW9" i="53"/>
  <c r="AV9" i="53"/>
  <c r="AU9" i="53"/>
  <c r="AT9" i="53"/>
  <c r="AS9" i="53"/>
  <c r="AR9" i="53"/>
  <c r="AQ9" i="53"/>
  <c r="AP9" i="53"/>
  <c r="AO9" i="53"/>
  <c r="AN9" i="53"/>
  <c r="Z9" i="53"/>
  <c r="O9" i="53"/>
  <c r="N9" i="53"/>
  <c r="BP8" i="53"/>
  <c r="BO8" i="53"/>
  <c r="BN8" i="53"/>
  <c r="BM8" i="53"/>
  <c r="BL8" i="53"/>
  <c r="BK8" i="53"/>
  <c r="BJ8" i="53"/>
  <c r="BI8" i="53"/>
  <c r="BH8" i="53"/>
  <c r="BG8" i="53"/>
  <c r="BF8" i="53"/>
  <c r="BE8" i="53"/>
  <c r="AY8" i="53"/>
  <c r="AX8" i="53"/>
  <c r="AW8" i="53"/>
  <c r="AV8" i="53"/>
  <c r="AU8" i="53"/>
  <c r="AT8" i="53"/>
  <c r="AS8" i="53"/>
  <c r="AR8" i="53"/>
  <c r="AQ8" i="53"/>
  <c r="AP8" i="53"/>
  <c r="AO8" i="53"/>
  <c r="AN8" i="53"/>
  <c r="Z8" i="53"/>
  <c r="O8" i="53"/>
  <c r="N8" i="53"/>
  <c r="Q8" i="53" s="1"/>
  <c r="R8" i="53" s="1"/>
  <c r="BP7" i="53"/>
  <c r="BO7" i="53"/>
  <c r="BN7" i="53"/>
  <c r="BM7" i="53"/>
  <c r="BL7" i="53"/>
  <c r="BK7" i="53"/>
  <c r="BJ7" i="53"/>
  <c r="BI7" i="53"/>
  <c r="BH7" i="53"/>
  <c r="BG7" i="53"/>
  <c r="BF7" i="53"/>
  <c r="BE7" i="53"/>
  <c r="AY7" i="53"/>
  <c r="AX7" i="53"/>
  <c r="AW7" i="53"/>
  <c r="AV7" i="53"/>
  <c r="AU7" i="53"/>
  <c r="AT7" i="53"/>
  <c r="AS7" i="53"/>
  <c r="AR7" i="53"/>
  <c r="AQ7" i="53"/>
  <c r="AP7" i="53"/>
  <c r="AO7" i="53"/>
  <c r="AN7" i="53"/>
  <c r="Z7" i="53"/>
  <c r="O7" i="53"/>
  <c r="BP6" i="53"/>
  <c r="BO6" i="53"/>
  <c r="BN6" i="53"/>
  <c r="BM6" i="53"/>
  <c r="BL6" i="53"/>
  <c r="BK6" i="53"/>
  <c r="BJ6" i="53"/>
  <c r="BI6" i="53"/>
  <c r="BH6" i="53"/>
  <c r="BG6" i="53"/>
  <c r="BF6" i="53"/>
  <c r="BE6" i="53"/>
  <c r="AY6" i="53"/>
  <c r="AX6" i="53"/>
  <c r="AW6" i="53"/>
  <c r="AV6" i="53"/>
  <c r="AU6" i="53"/>
  <c r="AT6" i="53"/>
  <c r="AS6" i="53"/>
  <c r="AR6" i="53"/>
  <c r="AQ6" i="53"/>
  <c r="AP6" i="53"/>
  <c r="AO6" i="53"/>
  <c r="AN6" i="53"/>
  <c r="Z6" i="53"/>
  <c r="O6" i="53"/>
  <c r="BP5" i="53"/>
  <c r="BO5" i="53"/>
  <c r="BN5" i="53"/>
  <c r="BM5" i="53"/>
  <c r="BL5" i="53"/>
  <c r="BK5" i="53"/>
  <c r="BJ5" i="53"/>
  <c r="BI5" i="53"/>
  <c r="BH5" i="53"/>
  <c r="BG5" i="53"/>
  <c r="BF5" i="53"/>
  <c r="BE5" i="53"/>
  <c r="AY5" i="53"/>
  <c r="AX5" i="53"/>
  <c r="AW5" i="53"/>
  <c r="AV5" i="53"/>
  <c r="AU5" i="53"/>
  <c r="AT5" i="53"/>
  <c r="AS5" i="53"/>
  <c r="AR5" i="53"/>
  <c r="AQ5" i="53"/>
  <c r="AP5" i="53"/>
  <c r="AO5" i="53"/>
  <c r="AN5" i="53"/>
  <c r="Z5" i="53"/>
  <c r="O5" i="53"/>
  <c r="BP4" i="53"/>
  <c r="BO4" i="53"/>
  <c r="BN4" i="53"/>
  <c r="BM4" i="53"/>
  <c r="BL4" i="53"/>
  <c r="BK4" i="53"/>
  <c r="BJ4" i="53"/>
  <c r="BI4" i="53"/>
  <c r="BH4" i="53"/>
  <c r="BG4" i="53"/>
  <c r="BF4" i="53"/>
  <c r="BE4" i="53"/>
  <c r="AY4" i="53"/>
  <c r="AX4" i="53"/>
  <c r="AW4" i="53"/>
  <c r="AV4" i="53"/>
  <c r="AU4" i="53"/>
  <c r="AT4" i="53"/>
  <c r="AS4" i="53"/>
  <c r="AR4" i="53"/>
  <c r="AQ4" i="53"/>
  <c r="AP4" i="53"/>
  <c r="AO4" i="53"/>
  <c r="AN4" i="53"/>
  <c r="Z4" i="53"/>
  <c r="O4" i="53"/>
  <c r="Q9" i="53" l="1"/>
  <c r="R9" i="53" s="1"/>
  <c r="Q11" i="53"/>
  <c r="R11" i="53" s="1"/>
  <c r="Q25" i="53"/>
  <c r="R25" i="53" s="1"/>
  <c r="Q29" i="53"/>
  <c r="R29" i="53" s="1"/>
  <c r="Q32" i="53"/>
  <c r="R32" i="53" s="1"/>
  <c r="Q10" i="53"/>
  <c r="R10" i="53" s="1"/>
  <c r="AI32" i="53"/>
  <c r="AI27" i="53"/>
  <c r="AI31" i="53"/>
  <c r="Q12" i="53"/>
  <c r="R12" i="53" s="1"/>
  <c r="Q26" i="53"/>
  <c r="R26" i="53" s="1"/>
  <c r="Q30" i="53"/>
  <c r="R30" i="53" s="1"/>
  <c r="AI26" i="53"/>
  <c r="AI30" i="53"/>
  <c r="BP57" i="52"/>
  <c r="BO57" i="52"/>
  <c r="BN57" i="52"/>
  <c r="BM57" i="52"/>
  <c r="BL57" i="52"/>
  <c r="BK57" i="52"/>
  <c r="BJ57" i="52"/>
  <c r="BI57" i="52"/>
  <c r="BH57" i="52"/>
  <c r="BG57" i="52"/>
  <c r="BF57" i="52"/>
  <c r="BE57" i="52"/>
  <c r="AY57" i="52"/>
  <c r="AX57" i="52"/>
  <c r="AW57" i="52"/>
  <c r="AV57" i="52"/>
  <c r="AU57" i="52"/>
  <c r="AT57" i="52"/>
  <c r="AS57" i="52"/>
  <c r="AR57" i="52"/>
  <c r="AQ57" i="52"/>
  <c r="AP57" i="52"/>
  <c r="AO57" i="52"/>
  <c r="AN57" i="52"/>
  <c r="BP56" i="52"/>
  <c r="BO56" i="52"/>
  <c r="BN56" i="52"/>
  <c r="BM56" i="52"/>
  <c r="BL56" i="52"/>
  <c r="BK56" i="52"/>
  <c r="BJ56" i="52"/>
  <c r="BI56" i="52"/>
  <c r="BH56" i="52"/>
  <c r="BG56" i="52"/>
  <c r="BF56" i="52"/>
  <c r="BE56" i="52"/>
  <c r="AY56" i="52"/>
  <c r="AX56" i="52"/>
  <c r="AW56" i="52"/>
  <c r="AV56" i="52"/>
  <c r="AU56" i="52"/>
  <c r="AT56" i="52"/>
  <c r="AS56" i="52"/>
  <c r="AR56" i="52"/>
  <c r="AQ56" i="52"/>
  <c r="AP56" i="52"/>
  <c r="AO56" i="52"/>
  <c r="AN56" i="52"/>
  <c r="BP55" i="52"/>
  <c r="BO55" i="52"/>
  <c r="BN55" i="52"/>
  <c r="BM55" i="52"/>
  <c r="BL55" i="52"/>
  <c r="BK55" i="52"/>
  <c r="BJ55" i="52"/>
  <c r="BI55" i="52"/>
  <c r="BH55" i="52"/>
  <c r="BG55" i="52"/>
  <c r="BF55" i="52"/>
  <c r="BE55" i="52"/>
  <c r="AY55" i="52"/>
  <c r="AX55" i="52"/>
  <c r="AW55" i="52"/>
  <c r="AV55" i="52"/>
  <c r="AU55" i="52"/>
  <c r="AT55" i="52"/>
  <c r="AS55" i="52"/>
  <c r="AR55" i="52"/>
  <c r="AQ55" i="52"/>
  <c r="AP55" i="52"/>
  <c r="AO55" i="52"/>
  <c r="AN55" i="52"/>
  <c r="BP54" i="52"/>
  <c r="BO54" i="52"/>
  <c r="BN54" i="52"/>
  <c r="BM54" i="52"/>
  <c r="BL54" i="52"/>
  <c r="BK54" i="52"/>
  <c r="BJ54" i="52"/>
  <c r="BI54" i="52"/>
  <c r="BH54" i="52"/>
  <c r="BG54" i="52"/>
  <c r="BF54" i="52"/>
  <c r="BE54" i="52"/>
  <c r="AY54" i="52"/>
  <c r="AX54" i="52"/>
  <c r="AW54" i="52"/>
  <c r="AV54" i="52"/>
  <c r="AU54" i="52"/>
  <c r="AT54" i="52"/>
  <c r="AS54" i="52"/>
  <c r="AR54" i="52"/>
  <c r="AQ54" i="52"/>
  <c r="AP54" i="52"/>
  <c r="AO54" i="52"/>
  <c r="AN54" i="52"/>
  <c r="BP53" i="52"/>
  <c r="BO53" i="52"/>
  <c r="BN53" i="52"/>
  <c r="BM53" i="52"/>
  <c r="BL53" i="52"/>
  <c r="BK53" i="52"/>
  <c r="BJ53" i="52"/>
  <c r="BI53" i="52"/>
  <c r="BH53" i="52"/>
  <c r="BG53" i="52"/>
  <c r="BF53" i="52"/>
  <c r="BE53" i="52"/>
  <c r="AY53" i="52"/>
  <c r="AX53" i="52"/>
  <c r="AW53" i="52"/>
  <c r="AV53" i="52"/>
  <c r="AU53" i="52"/>
  <c r="AT53" i="52"/>
  <c r="AS53" i="52"/>
  <c r="AR53" i="52"/>
  <c r="AQ53" i="52"/>
  <c r="AP53" i="52"/>
  <c r="AO53" i="52"/>
  <c r="AN53" i="52"/>
  <c r="BP52" i="52"/>
  <c r="BO52" i="52"/>
  <c r="BN52" i="52"/>
  <c r="BM52" i="52"/>
  <c r="BL52" i="52"/>
  <c r="BK52" i="52"/>
  <c r="BJ52" i="52"/>
  <c r="BI52" i="52"/>
  <c r="BH52" i="52"/>
  <c r="BG52" i="52"/>
  <c r="BF52" i="52"/>
  <c r="BE52" i="52"/>
  <c r="AY52" i="52"/>
  <c r="AX52" i="52"/>
  <c r="AW52" i="52"/>
  <c r="AV52" i="52"/>
  <c r="AU52" i="52"/>
  <c r="AT52" i="52"/>
  <c r="AS52" i="52"/>
  <c r="AR52" i="52"/>
  <c r="AQ52" i="52"/>
  <c r="AP52" i="52"/>
  <c r="AO52" i="52"/>
  <c r="AN52" i="52"/>
  <c r="BP51" i="52"/>
  <c r="BO51" i="52"/>
  <c r="BN51" i="52"/>
  <c r="BM51" i="52"/>
  <c r="BL51" i="52"/>
  <c r="BK51" i="52"/>
  <c r="BJ51" i="52"/>
  <c r="BI51" i="52"/>
  <c r="BH51" i="52"/>
  <c r="BG51" i="52"/>
  <c r="BF51" i="52"/>
  <c r="BE51" i="52"/>
  <c r="AY51" i="52"/>
  <c r="AX51" i="52"/>
  <c r="AW51" i="52"/>
  <c r="AV51" i="52"/>
  <c r="AU51" i="52"/>
  <c r="AT51" i="52"/>
  <c r="AS51" i="52"/>
  <c r="AR51" i="52"/>
  <c r="AQ51" i="52"/>
  <c r="AP51" i="52"/>
  <c r="AO51" i="52"/>
  <c r="AN51" i="52"/>
  <c r="BP50" i="52"/>
  <c r="BO50" i="52"/>
  <c r="BN50" i="52"/>
  <c r="BM50" i="52"/>
  <c r="BL50" i="52"/>
  <c r="BK50" i="52"/>
  <c r="BJ50" i="52"/>
  <c r="BI50" i="52"/>
  <c r="BH50" i="52"/>
  <c r="BG50" i="52"/>
  <c r="BF50" i="52"/>
  <c r="BE50" i="52"/>
  <c r="AY50" i="52"/>
  <c r="AX50" i="52"/>
  <c r="AW50" i="52"/>
  <c r="AV50" i="52"/>
  <c r="AU50" i="52"/>
  <c r="AT50" i="52"/>
  <c r="AS50" i="52"/>
  <c r="AR50" i="52"/>
  <c r="AQ50" i="52"/>
  <c r="AP50" i="52"/>
  <c r="AO50" i="52"/>
  <c r="AN50" i="52"/>
  <c r="BP49" i="52"/>
  <c r="BO49" i="52"/>
  <c r="BN49" i="52"/>
  <c r="BM49" i="52"/>
  <c r="BL49" i="52"/>
  <c r="BK49" i="52"/>
  <c r="BJ49" i="52"/>
  <c r="BI49" i="52"/>
  <c r="BH49" i="52"/>
  <c r="BG49" i="52"/>
  <c r="BF49" i="52"/>
  <c r="BE49" i="52"/>
  <c r="AY49" i="52"/>
  <c r="AX49" i="52"/>
  <c r="AW49" i="52"/>
  <c r="AV49" i="52"/>
  <c r="AU49" i="52"/>
  <c r="AT49" i="52"/>
  <c r="AS49" i="52"/>
  <c r="AR49" i="52"/>
  <c r="AQ49" i="52"/>
  <c r="AP49" i="52"/>
  <c r="AO49" i="52"/>
  <c r="AN49" i="52"/>
  <c r="BP48" i="52"/>
  <c r="BO48" i="52"/>
  <c r="BN48" i="52"/>
  <c r="BM48" i="52"/>
  <c r="BL48" i="52"/>
  <c r="BK48" i="52"/>
  <c r="BJ48" i="52"/>
  <c r="BI48" i="52"/>
  <c r="BH48" i="52"/>
  <c r="BG48" i="52"/>
  <c r="BF48" i="52"/>
  <c r="BE48" i="52"/>
  <c r="AY48" i="52"/>
  <c r="AX48" i="52"/>
  <c r="AW48" i="52"/>
  <c r="AV48" i="52"/>
  <c r="AU48" i="52"/>
  <c r="AT48" i="52"/>
  <c r="AS48" i="52"/>
  <c r="AR48" i="52"/>
  <c r="AQ48" i="52"/>
  <c r="AP48" i="52"/>
  <c r="AO48" i="52"/>
  <c r="AN48" i="52"/>
  <c r="BP47" i="52"/>
  <c r="BO47" i="52"/>
  <c r="BN47" i="52"/>
  <c r="BM47" i="52"/>
  <c r="BL47" i="52"/>
  <c r="BK47" i="52"/>
  <c r="BJ47" i="52"/>
  <c r="BI47" i="52"/>
  <c r="BH47" i="52"/>
  <c r="BG47" i="52"/>
  <c r="BF47" i="52"/>
  <c r="BE47" i="52"/>
  <c r="AY47" i="52"/>
  <c r="AX47" i="52"/>
  <c r="AW47" i="52"/>
  <c r="AV47" i="52"/>
  <c r="AU47" i="52"/>
  <c r="AT47" i="52"/>
  <c r="AS47" i="52"/>
  <c r="AR47" i="52"/>
  <c r="AQ47" i="52"/>
  <c r="AP47" i="52"/>
  <c r="AO47" i="52"/>
  <c r="AN47" i="52"/>
  <c r="BP46" i="52"/>
  <c r="BO46" i="52"/>
  <c r="BN46" i="52"/>
  <c r="BM46" i="52"/>
  <c r="BL46" i="52"/>
  <c r="BK46" i="52"/>
  <c r="BJ46" i="52"/>
  <c r="BI46" i="52"/>
  <c r="BH46" i="52"/>
  <c r="BG46" i="52"/>
  <c r="BF46" i="52"/>
  <c r="BE46" i="52"/>
  <c r="AY46" i="52"/>
  <c r="AX46" i="52"/>
  <c r="AW46" i="52"/>
  <c r="AV46" i="52"/>
  <c r="AU46" i="52"/>
  <c r="AT46" i="52"/>
  <c r="AS46" i="52"/>
  <c r="AR46" i="52"/>
  <c r="AQ46" i="52"/>
  <c r="AP46" i="52"/>
  <c r="AO46" i="52"/>
  <c r="AN46" i="52"/>
  <c r="BP45" i="52"/>
  <c r="BO45" i="52"/>
  <c r="BN45" i="52"/>
  <c r="BM45" i="52"/>
  <c r="BL45" i="52"/>
  <c r="BK45" i="52"/>
  <c r="BJ45" i="52"/>
  <c r="BI45" i="52"/>
  <c r="BH45" i="52"/>
  <c r="BG45" i="52"/>
  <c r="BF45" i="52"/>
  <c r="BE45" i="52"/>
  <c r="AY45" i="52"/>
  <c r="AX45" i="52"/>
  <c r="AW45" i="52"/>
  <c r="AV45" i="52"/>
  <c r="AU45" i="52"/>
  <c r="AT45" i="52"/>
  <c r="AS45" i="52"/>
  <c r="AR45" i="52"/>
  <c r="AQ45" i="52"/>
  <c r="AP45" i="52"/>
  <c r="AO45" i="52"/>
  <c r="AN45" i="52"/>
  <c r="BP44" i="52"/>
  <c r="BO44" i="52"/>
  <c r="BN44" i="52"/>
  <c r="BM44" i="52"/>
  <c r="BL44" i="52"/>
  <c r="BK44" i="52"/>
  <c r="BJ44" i="52"/>
  <c r="BI44" i="52"/>
  <c r="BH44" i="52"/>
  <c r="BG44" i="52"/>
  <c r="BF44" i="52"/>
  <c r="BE44" i="52"/>
  <c r="AY44" i="52"/>
  <c r="AX44" i="52"/>
  <c r="AW44" i="52"/>
  <c r="AV44" i="52"/>
  <c r="AU44" i="52"/>
  <c r="AT44" i="52"/>
  <c r="AS44" i="52"/>
  <c r="AR44" i="52"/>
  <c r="AQ44" i="52"/>
  <c r="AP44" i="52"/>
  <c r="AO44" i="52"/>
  <c r="AN44" i="52"/>
  <c r="BP43" i="52"/>
  <c r="BO43" i="52"/>
  <c r="BN43" i="52"/>
  <c r="BM43" i="52"/>
  <c r="BL43" i="52"/>
  <c r="BK43" i="52"/>
  <c r="BJ43" i="52"/>
  <c r="BI43" i="52"/>
  <c r="BH43" i="52"/>
  <c r="BG43" i="52"/>
  <c r="BF43" i="52"/>
  <c r="BE43" i="52"/>
  <c r="AY43" i="52"/>
  <c r="AX43" i="52"/>
  <c r="AW43" i="52"/>
  <c r="AV43" i="52"/>
  <c r="AU43" i="52"/>
  <c r="AT43" i="52"/>
  <c r="AS43" i="52"/>
  <c r="AR43" i="52"/>
  <c r="AQ43" i="52"/>
  <c r="AP43" i="52"/>
  <c r="AO43" i="52"/>
  <c r="AN43" i="52"/>
  <c r="BP42" i="52"/>
  <c r="BO42" i="52"/>
  <c r="BN42" i="52"/>
  <c r="BM42" i="52"/>
  <c r="BL42" i="52"/>
  <c r="BK42" i="52"/>
  <c r="BJ42" i="52"/>
  <c r="BI42" i="52"/>
  <c r="BH42" i="52"/>
  <c r="BG42" i="52"/>
  <c r="BF42" i="52"/>
  <c r="BE42" i="52"/>
  <c r="AY42" i="52"/>
  <c r="AX42" i="52"/>
  <c r="AW42" i="52"/>
  <c r="AV42" i="52"/>
  <c r="AU42" i="52"/>
  <c r="AT42" i="52"/>
  <c r="AS42" i="52"/>
  <c r="AR42" i="52"/>
  <c r="AQ42" i="52"/>
  <c r="AP42" i="52"/>
  <c r="AO42" i="52"/>
  <c r="AN42" i="52"/>
  <c r="BP41" i="52"/>
  <c r="BO41" i="52"/>
  <c r="BN41" i="52"/>
  <c r="BM41" i="52"/>
  <c r="BL41" i="52"/>
  <c r="BK41" i="52"/>
  <c r="BJ41" i="52"/>
  <c r="BI41" i="52"/>
  <c r="BH41" i="52"/>
  <c r="BG41" i="52"/>
  <c r="BF41" i="52"/>
  <c r="BE41" i="52"/>
  <c r="AY41" i="52"/>
  <c r="AX41" i="52"/>
  <c r="AW41" i="52"/>
  <c r="AV41" i="52"/>
  <c r="AU41" i="52"/>
  <c r="AT41" i="52"/>
  <c r="AS41" i="52"/>
  <c r="AR41" i="52"/>
  <c r="AQ41" i="52"/>
  <c r="AP41" i="52"/>
  <c r="AO41" i="52"/>
  <c r="AN41" i="52"/>
  <c r="BP40" i="52"/>
  <c r="BO40" i="52"/>
  <c r="BN40" i="52"/>
  <c r="BM40" i="52"/>
  <c r="BL40" i="52"/>
  <c r="BK40" i="52"/>
  <c r="BJ40" i="52"/>
  <c r="BI40" i="52"/>
  <c r="BH40" i="52"/>
  <c r="BG40" i="52"/>
  <c r="BF40" i="52"/>
  <c r="BE40" i="52"/>
  <c r="AY40" i="52"/>
  <c r="AX40" i="52"/>
  <c r="AW40" i="52"/>
  <c r="AV40" i="52"/>
  <c r="AU40" i="52"/>
  <c r="AT40" i="52"/>
  <c r="AS40" i="52"/>
  <c r="AR40" i="52"/>
  <c r="AQ40" i="52"/>
  <c r="AP40" i="52"/>
  <c r="AO40" i="52"/>
  <c r="AN40" i="52"/>
  <c r="BP39" i="52"/>
  <c r="BO39" i="52"/>
  <c r="BN39" i="52"/>
  <c r="BM39" i="52"/>
  <c r="BL39" i="52"/>
  <c r="BK39" i="52"/>
  <c r="BJ39" i="52"/>
  <c r="BI39" i="52"/>
  <c r="BH39" i="52"/>
  <c r="BG39" i="52"/>
  <c r="BF39" i="52"/>
  <c r="BE39" i="52"/>
  <c r="AY39" i="52"/>
  <c r="AX39" i="52"/>
  <c r="AW39" i="52"/>
  <c r="AV39" i="52"/>
  <c r="AU39" i="52"/>
  <c r="AT39" i="52"/>
  <c r="AS39" i="52"/>
  <c r="AR39" i="52"/>
  <c r="AQ39" i="52"/>
  <c r="AP39" i="52"/>
  <c r="AO39" i="52"/>
  <c r="AN39" i="52"/>
  <c r="BP38" i="52"/>
  <c r="BO38" i="52"/>
  <c r="BN38" i="52"/>
  <c r="BM38" i="52"/>
  <c r="BL38" i="52"/>
  <c r="BK38" i="52"/>
  <c r="BJ38" i="52"/>
  <c r="BI38" i="52"/>
  <c r="BH38" i="52"/>
  <c r="BG38" i="52"/>
  <c r="BF38" i="52"/>
  <c r="BE38" i="52"/>
  <c r="AY38" i="52"/>
  <c r="AX38" i="52"/>
  <c r="AW38" i="52"/>
  <c r="AV38" i="52"/>
  <c r="AU38" i="52"/>
  <c r="AT38" i="52"/>
  <c r="AS38" i="52"/>
  <c r="AR38" i="52"/>
  <c r="AQ38" i="52"/>
  <c r="AP38" i="52"/>
  <c r="AO38" i="52"/>
  <c r="AN38" i="52"/>
  <c r="BP37" i="52"/>
  <c r="BO37" i="52"/>
  <c r="BN37" i="52"/>
  <c r="BM37" i="52"/>
  <c r="BL37" i="52"/>
  <c r="BK37" i="52"/>
  <c r="BJ37" i="52"/>
  <c r="BI37" i="52"/>
  <c r="BH37" i="52"/>
  <c r="BG37" i="52"/>
  <c r="BF37" i="52"/>
  <c r="BE37" i="52"/>
  <c r="AY37" i="52"/>
  <c r="AX37" i="52"/>
  <c r="AW37" i="52"/>
  <c r="AV37" i="52"/>
  <c r="AU37" i="52"/>
  <c r="AT37" i="52"/>
  <c r="AS37" i="52"/>
  <c r="AR37" i="52"/>
  <c r="AQ37" i="52"/>
  <c r="AP37" i="52"/>
  <c r="AO37" i="52"/>
  <c r="AN37" i="52"/>
  <c r="BP36" i="52"/>
  <c r="BO36" i="52"/>
  <c r="BN36" i="52"/>
  <c r="BM36" i="52"/>
  <c r="BL36" i="52"/>
  <c r="BK36" i="52"/>
  <c r="BJ36" i="52"/>
  <c r="BI36" i="52"/>
  <c r="BH36" i="52"/>
  <c r="BG36" i="52"/>
  <c r="BF36" i="52"/>
  <c r="BE36" i="52"/>
  <c r="AY36" i="52"/>
  <c r="AX36" i="52"/>
  <c r="AW36" i="52"/>
  <c r="AV36" i="52"/>
  <c r="AU36" i="52"/>
  <c r="AT36" i="52"/>
  <c r="AS36" i="52"/>
  <c r="AR36" i="52"/>
  <c r="AQ36" i="52"/>
  <c r="AP36" i="52"/>
  <c r="AO36" i="52"/>
  <c r="AN36" i="52"/>
  <c r="BP35" i="52"/>
  <c r="BO35" i="52"/>
  <c r="BN35" i="52"/>
  <c r="BM35" i="52"/>
  <c r="BL35" i="52"/>
  <c r="BK35" i="52"/>
  <c r="BJ35" i="52"/>
  <c r="BI35" i="52"/>
  <c r="BH35" i="52"/>
  <c r="BG35" i="52"/>
  <c r="BF35" i="52"/>
  <c r="BE35" i="52"/>
  <c r="AY35" i="52"/>
  <c r="AX35" i="52"/>
  <c r="AW35" i="52"/>
  <c r="AV35" i="52"/>
  <c r="AU35" i="52"/>
  <c r="AT35" i="52"/>
  <c r="AS35" i="52"/>
  <c r="AR35" i="52"/>
  <c r="AQ35" i="52"/>
  <c r="AP35" i="52"/>
  <c r="AO35" i="52"/>
  <c r="AN35" i="52"/>
  <c r="BP34" i="52"/>
  <c r="BO34" i="52"/>
  <c r="BN34" i="52"/>
  <c r="BM34" i="52"/>
  <c r="BL34" i="52"/>
  <c r="BK34" i="52"/>
  <c r="BJ34" i="52"/>
  <c r="BI34" i="52"/>
  <c r="BH34" i="52"/>
  <c r="BG34" i="52"/>
  <c r="BF34" i="52"/>
  <c r="BE34" i="52"/>
  <c r="AY34" i="52"/>
  <c r="AX34" i="52"/>
  <c r="AW34" i="52"/>
  <c r="AV34" i="52"/>
  <c r="AU34" i="52"/>
  <c r="AT34" i="52"/>
  <c r="AS34" i="52"/>
  <c r="AR34" i="52"/>
  <c r="AQ34" i="52"/>
  <c r="AP34" i="52"/>
  <c r="AO34" i="52"/>
  <c r="AN34" i="52"/>
  <c r="BP33" i="52"/>
  <c r="BO33" i="52"/>
  <c r="BN33" i="52"/>
  <c r="BM33" i="52"/>
  <c r="BL33" i="52"/>
  <c r="BK33" i="52"/>
  <c r="BJ33" i="52"/>
  <c r="BI33" i="52"/>
  <c r="BH33" i="52"/>
  <c r="BG33" i="52"/>
  <c r="BF33" i="52"/>
  <c r="BE33" i="52"/>
  <c r="AY33" i="52"/>
  <c r="AX33" i="52"/>
  <c r="AW33" i="52"/>
  <c r="AV33" i="52"/>
  <c r="AU33" i="52"/>
  <c r="AT33" i="52"/>
  <c r="AS33" i="52"/>
  <c r="AR33" i="52"/>
  <c r="AQ33" i="52"/>
  <c r="AP33" i="52"/>
  <c r="AO33" i="52"/>
  <c r="AN33" i="52"/>
  <c r="P33" i="52"/>
  <c r="O33" i="52"/>
  <c r="BP32" i="52"/>
  <c r="BO32" i="52"/>
  <c r="BN32" i="52"/>
  <c r="BM32" i="52"/>
  <c r="BL32" i="52"/>
  <c r="BK32" i="52"/>
  <c r="BJ32" i="52"/>
  <c r="BI32" i="52"/>
  <c r="BH32" i="52"/>
  <c r="BG32" i="52"/>
  <c r="BF32" i="52"/>
  <c r="BE32" i="52"/>
  <c r="AY32" i="52"/>
  <c r="AX32" i="52"/>
  <c r="AW32" i="52"/>
  <c r="AV32" i="52"/>
  <c r="AU32" i="52"/>
  <c r="AT32" i="52"/>
  <c r="AS32" i="52"/>
  <c r="AR32" i="52"/>
  <c r="AQ32" i="52"/>
  <c r="AP32" i="52"/>
  <c r="AO32" i="52"/>
  <c r="AN32" i="52"/>
  <c r="AI32" i="52"/>
  <c r="P32" i="52"/>
  <c r="O32" i="52"/>
  <c r="N32" i="52"/>
  <c r="BP31" i="52"/>
  <c r="BO31" i="52"/>
  <c r="BN31" i="52"/>
  <c r="BM31" i="52"/>
  <c r="BL31" i="52"/>
  <c r="BK31" i="52"/>
  <c r="BJ31" i="52"/>
  <c r="BI31" i="52"/>
  <c r="BH31" i="52"/>
  <c r="BG31" i="52"/>
  <c r="BF31" i="52"/>
  <c r="BE31" i="52"/>
  <c r="AY31" i="52"/>
  <c r="AX31" i="52"/>
  <c r="AW31" i="52"/>
  <c r="AV31" i="52"/>
  <c r="AU31" i="52"/>
  <c r="AT31" i="52"/>
  <c r="AS31" i="52"/>
  <c r="AR31" i="52"/>
  <c r="AQ31" i="52"/>
  <c r="AP31" i="52"/>
  <c r="AO31" i="52"/>
  <c r="AN31" i="52"/>
  <c r="P31" i="52"/>
  <c r="O31" i="52"/>
  <c r="BP30" i="52"/>
  <c r="BO30" i="52"/>
  <c r="BN30" i="52"/>
  <c r="BM30" i="52"/>
  <c r="BL30" i="52"/>
  <c r="BK30" i="52"/>
  <c r="BJ30" i="52"/>
  <c r="BI30" i="52"/>
  <c r="BH30" i="52"/>
  <c r="BG30" i="52"/>
  <c r="BF30" i="52"/>
  <c r="BE30" i="52"/>
  <c r="AY30" i="52"/>
  <c r="AX30" i="52"/>
  <c r="AW30" i="52"/>
  <c r="AV30" i="52"/>
  <c r="AU30" i="52"/>
  <c r="AT30" i="52"/>
  <c r="AS30" i="52"/>
  <c r="AR30" i="52"/>
  <c r="AQ30" i="52"/>
  <c r="AP30" i="52"/>
  <c r="AO30" i="52"/>
  <c r="AN30" i="52"/>
  <c r="P30" i="52"/>
  <c r="O30" i="52"/>
  <c r="N30" i="52"/>
  <c r="BP29" i="52"/>
  <c r="BO29" i="52"/>
  <c r="BN29" i="52"/>
  <c r="BM29" i="52"/>
  <c r="BL29" i="52"/>
  <c r="BK29" i="52"/>
  <c r="BJ29" i="52"/>
  <c r="BI29" i="52"/>
  <c r="BH29" i="52"/>
  <c r="BG29" i="52"/>
  <c r="BF29" i="52"/>
  <c r="BE29" i="52"/>
  <c r="AY29" i="52"/>
  <c r="AX29" i="52"/>
  <c r="AW29" i="52"/>
  <c r="AV29" i="52"/>
  <c r="AU29" i="52"/>
  <c r="AT29" i="52"/>
  <c r="AS29" i="52"/>
  <c r="AR29" i="52"/>
  <c r="AQ29" i="52"/>
  <c r="AP29" i="52"/>
  <c r="AO29" i="52"/>
  <c r="AN29" i="52"/>
  <c r="P29" i="52"/>
  <c r="O29" i="52"/>
  <c r="BP28" i="52"/>
  <c r="BO28" i="52"/>
  <c r="BN28" i="52"/>
  <c r="BM28" i="52"/>
  <c r="BL28" i="52"/>
  <c r="BK28" i="52"/>
  <c r="BJ28" i="52"/>
  <c r="BI28" i="52"/>
  <c r="BH28" i="52"/>
  <c r="BG28" i="52"/>
  <c r="BF28" i="52"/>
  <c r="BE28" i="52"/>
  <c r="AY28" i="52"/>
  <c r="AX28" i="52"/>
  <c r="AW28" i="52"/>
  <c r="AV28" i="52"/>
  <c r="AU28" i="52"/>
  <c r="AT28" i="52"/>
  <c r="AS28" i="52"/>
  <c r="AR28" i="52"/>
  <c r="AQ28" i="52"/>
  <c r="AP28" i="52"/>
  <c r="AO28" i="52"/>
  <c r="AN28" i="52"/>
  <c r="P28" i="52"/>
  <c r="O28" i="52"/>
  <c r="BP27" i="52"/>
  <c r="BO27" i="52"/>
  <c r="BN27" i="52"/>
  <c r="BM27" i="52"/>
  <c r="BL27" i="52"/>
  <c r="BK27" i="52"/>
  <c r="BJ27" i="52"/>
  <c r="BI27" i="52"/>
  <c r="BH27" i="52"/>
  <c r="BG27" i="52"/>
  <c r="BF27" i="52"/>
  <c r="BE27" i="52"/>
  <c r="AY27" i="52"/>
  <c r="AX27" i="52"/>
  <c r="AW27" i="52"/>
  <c r="AV27" i="52"/>
  <c r="AU27" i="52"/>
  <c r="AT27" i="52"/>
  <c r="AS27" i="52"/>
  <c r="AR27" i="52"/>
  <c r="AQ27" i="52"/>
  <c r="AP27" i="52"/>
  <c r="AO27" i="52"/>
  <c r="AN27" i="52"/>
  <c r="P27" i="52"/>
  <c r="O27" i="52"/>
  <c r="BP26" i="52"/>
  <c r="BO26" i="52"/>
  <c r="BN26" i="52"/>
  <c r="BM26" i="52"/>
  <c r="BL26" i="52"/>
  <c r="BK26" i="52"/>
  <c r="BJ26" i="52"/>
  <c r="BI26" i="52"/>
  <c r="BH26" i="52"/>
  <c r="BG26" i="52"/>
  <c r="BF26" i="52"/>
  <c r="BE26" i="52"/>
  <c r="AY26" i="52"/>
  <c r="AX26" i="52"/>
  <c r="AW26" i="52"/>
  <c r="AV26" i="52"/>
  <c r="AU26" i="52"/>
  <c r="AT26" i="52"/>
  <c r="AS26" i="52"/>
  <c r="AR26" i="52"/>
  <c r="AQ26" i="52"/>
  <c r="AP26" i="52"/>
  <c r="AO26" i="52"/>
  <c r="AN26" i="52"/>
  <c r="AI26" i="52"/>
  <c r="P26" i="52"/>
  <c r="O26" i="52"/>
  <c r="N26" i="52"/>
  <c r="BP25" i="52"/>
  <c r="BO25" i="52"/>
  <c r="BN25" i="52"/>
  <c r="BM25" i="52"/>
  <c r="BL25" i="52"/>
  <c r="BK25" i="52"/>
  <c r="BJ25" i="52"/>
  <c r="BI25" i="52"/>
  <c r="BH25" i="52"/>
  <c r="BG25" i="52"/>
  <c r="BF25" i="52"/>
  <c r="BE25" i="52"/>
  <c r="AY25" i="52"/>
  <c r="AX25" i="52"/>
  <c r="AW25" i="52"/>
  <c r="AV25" i="52"/>
  <c r="AU25" i="52"/>
  <c r="AT25" i="52"/>
  <c r="AS25" i="52"/>
  <c r="AR25" i="52"/>
  <c r="AQ25" i="52"/>
  <c r="AP25" i="52"/>
  <c r="AO25" i="52"/>
  <c r="AN25" i="52"/>
  <c r="P25" i="52"/>
  <c r="O25" i="52"/>
  <c r="BP24" i="52"/>
  <c r="BO24" i="52"/>
  <c r="BN24" i="52"/>
  <c r="BM24" i="52"/>
  <c r="BL24" i="52"/>
  <c r="BK24" i="52"/>
  <c r="BJ24" i="52"/>
  <c r="BI24" i="52"/>
  <c r="BH24" i="52"/>
  <c r="BG24" i="52"/>
  <c r="BF24" i="52"/>
  <c r="BE24" i="52"/>
  <c r="AY24" i="52"/>
  <c r="AX24" i="52"/>
  <c r="AW24" i="52"/>
  <c r="AV24" i="52"/>
  <c r="AU24" i="52"/>
  <c r="AT24" i="52"/>
  <c r="AS24" i="52"/>
  <c r="AR24" i="52"/>
  <c r="AQ24" i="52"/>
  <c r="AP24" i="52"/>
  <c r="AO24" i="52"/>
  <c r="AN24" i="52"/>
  <c r="P24" i="52"/>
  <c r="O24" i="52"/>
  <c r="N24" i="52"/>
  <c r="BP23" i="52"/>
  <c r="BO23" i="52"/>
  <c r="BN23" i="52"/>
  <c r="BM23" i="52"/>
  <c r="BL23" i="52"/>
  <c r="BK23" i="52"/>
  <c r="BJ23" i="52"/>
  <c r="BI23" i="52"/>
  <c r="BH23" i="52"/>
  <c r="BG23" i="52"/>
  <c r="BF23" i="52"/>
  <c r="BE23" i="52"/>
  <c r="AY23" i="52"/>
  <c r="AX23" i="52"/>
  <c r="AW23" i="52"/>
  <c r="AV23" i="52"/>
  <c r="AU23" i="52"/>
  <c r="AT23" i="52"/>
  <c r="AS23" i="52"/>
  <c r="AR23" i="52"/>
  <c r="AQ23" i="52"/>
  <c r="AP23" i="52"/>
  <c r="AO23" i="52"/>
  <c r="AN23" i="52"/>
  <c r="P23" i="52"/>
  <c r="O23" i="52"/>
  <c r="N23" i="52"/>
  <c r="BP22" i="52"/>
  <c r="BO22" i="52"/>
  <c r="BN22" i="52"/>
  <c r="BM22" i="52"/>
  <c r="BL22" i="52"/>
  <c r="BK22" i="52"/>
  <c r="BJ22" i="52"/>
  <c r="BI22" i="52"/>
  <c r="BH22" i="52"/>
  <c r="BG22" i="52"/>
  <c r="BF22" i="52"/>
  <c r="BE22" i="52"/>
  <c r="AY22" i="52"/>
  <c r="AX22" i="52"/>
  <c r="AW22" i="52"/>
  <c r="AV22" i="52"/>
  <c r="AU22" i="52"/>
  <c r="AT22" i="52"/>
  <c r="AS22" i="52"/>
  <c r="AR22" i="52"/>
  <c r="AQ22" i="52"/>
  <c r="AP22" i="52"/>
  <c r="AO22" i="52"/>
  <c r="AN22" i="52"/>
  <c r="P22" i="52"/>
  <c r="O22" i="52"/>
  <c r="BP21" i="52"/>
  <c r="BO21" i="52"/>
  <c r="BN21" i="52"/>
  <c r="BM21" i="52"/>
  <c r="BL21" i="52"/>
  <c r="BK21" i="52"/>
  <c r="BJ21" i="52"/>
  <c r="BI21" i="52"/>
  <c r="BH21" i="52"/>
  <c r="BG21" i="52"/>
  <c r="BF21" i="52"/>
  <c r="BE21" i="52"/>
  <c r="AY21" i="52"/>
  <c r="AX21" i="52"/>
  <c r="AW21" i="52"/>
  <c r="AV21" i="52"/>
  <c r="AU21" i="52"/>
  <c r="AT21" i="52"/>
  <c r="AS21" i="52"/>
  <c r="AR21" i="52"/>
  <c r="AQ21" i="52"/>
  <c r="AP21" i="52"/>
  <c r="AO21" i="52"/>
  <c r="AN21" i="52"/>
  <c r="P21" i="52"/>
  <c r="N21" i="52"/>
  <c r="BP20" i="52"/>
  <c r="BO20" i="52"/>
  <c r="BN20" i="52"/>
  <c r="BM20" i="52"/>
  <c r="BL20" i="52"/>
  <c r="BK20" i="52"/>
  <c r="BJ20" i="52"/>
  <c r="BI20" i="52"/>
  <c r="BH20" i="52"/>
  <c r="BG20" i="52"/>
  <c r="BF20" i="52"/>
  <c r="BE20" i="52"/>
  <c r="AY20" i="52"/>
  <c r="AX20" i="52"/>
  <c r="AW20" i="52"/>
  <c r="AV20" i="52"/>
  <c r="AU20" i="52"/>
  <c r="AT20" i="52"/>
  <c r="AS20" i="52"/>
  <c r="AR20" i="52"/>
  <c r="AQ20" i="52"/>
  <c r="AP20" i="52"/>
  <c r="AO20" i="52"/>
  <c r="AN20" i="52"/>
  <c r="P20" i="52"/>
  <c r="O20" i="52"/>
  <c r="BP19" i="52"/>
  <c r="BO19" i="52"/>
  <c r="BN19" i="52"/>
  <c r="BM19" i="52"/>
  <c r="BL19" i="52"/>
  <c r="BK19" i="52"/>
  <c r="BJ19" i="52"/>
  <c r="BI19" i="52"/>
  <c r="BH19" i="52"/>
  <c r="BG19" i="52"/>
  <c r="BF19" i="52"/>
  <c r="BE19" i="52"/>
  <c r="AY19" i="52"/>
  <c r="AX19" i="52"/>
  <c r="AW19" i="52"/>
  <c r="AV19" i="52"/>
  <c r="AU19" i="52"/>
  <c r="AT19" i="52"/>
  <c r="AS19" i="52"/>
  <c r="AR19" i="52"/>
  <c r="AQ19" i="52"/>
  <c r="AP19" i="52"/>
  <c r="AO19" i="52"/>
  <c r="AN19" i="52"/>
  <c r="P19" i="52"/>
  <c r="O19" i="52"/>
  <c r="N19" i="52"/>
  <c r="BP18" i="52"/>
  <c r="BO18" i="52"/>
  <c r="BN18" i="52"/>
  <c r="BM18" i="52"/>
  <c r="BL18" i="52"/>
  <c r="BK18" i="52"/>
  <c r="BJ18" i="52"/>
  <c r="BI18" i="52"/>
  <c r="BH18" i="52"/>
  <c r="BG18" i="52"/>
  <c r="BF18" i="52"/>
  <c r="BE18" i="52"/>
  <c r="AY18" i="52"/>
  <c r="AX18" i="52"/>
  <c r="AW18" i="52"/>
  <c r="AV18" i="52"/>
  <c r="AU18" i="52"/>
  <c r="AT18" i="52"/>
  <c r="AS18" i="52"/>
  <c r="AR18" i="52"/>
  <c r="AQ18" i="52"/>
  <c r="AP18" i="52"/>
  <c r="AO18" i="52"/>
  <c r="AN18" i="52"/>
  <c r="P18" i="52"/>
  <c r="O18" i="52"/>
  <c r="BP17" i="52"/>
  <c r="BO17" i="52"/>
  <c r="BN17" i="52"/>
  <c r="BM17" i="52"/>
  <c r="BL17" i="52"/>
  <c r="BK17" i="52"/>
  <c r="BJ17" i="52"/>
  <c r="BI17" i="52"/>
  <c r="BH17" i="52"/>
  <c r="BG17" i="52"/>
  <c r="BF17" i="52"/>
  <c r="BE17" i="52"/>
  <c r="AY17" i="52"/>
  <c r="AX17" i="52"/>
  <c r="AW17" i="52"/>
  <c r="AV17" i="52"/>
  <c r="AU17" i="52"/>
  <c r="AT17" i="52"/>
  <c r="AS17" i="52"/>
  <c r="AR17" i="52"/>
  <c r="AQ17" i="52"/>
  <c r="AP17" i="52"/>
  <c r="AO17" i="52"/>
  <c r="AN17" i="52"/>
  <c r="P17" i="52"/>
  <c r="N17" i="52"/>
  <c r="BP16" i="52"/>
  <c r="BO16" i="52"/>
  <c r="BN16" i="52"/>
  <c r="BM16" i="52"/>
  <c r="BL16" i="52"/>
  <c r="BK16" i="52"/>
  <c r="BJ16" i="52"/>
  <c r="BI16" i="52"/>
  <c r="BH16" i="52"/>
  <c r="BG16" i="52"/>
  <c r="BF16" i="52"/>
  <c r="BE16" i="52"/>
  <c r="AY16" i="52"/>
  <c r="AX16" i="52"/>
  <c r="AW16" i="52"/>
  <c r="AV16" i="52"/>
  <c r="AU16" i="52"/>
  <c r="AT16" i="52"/>
  <c r="AS16" i="52"/>
  <c r="AR16" i="52"/>
  <c r="AQ16" i="52"/>
  <c r="AP16" i="52"/>
  <c r="AO16" i="52"/>
  <c r="AN16" i="52"/>
  <c r="P16" i="52"/>
  <c r="O16" i="52"/>
  <c r="N16" i="52"/>
  <c r="BP15" i="52"/>
  <c r="BO15" i="52"/>
  <c r="BN15" i="52"/>
  <c r="BM15" i="52"/>
  <c r="BL15" i="52"/>
  <c r="BK15" i="52"/>
  <c r="BJ15" i="52"/>
  <c r="BI15" i="52"/>
  <c r="BH15" i="52"/>
  <c r="BG15" i="52"/>
  <c r="BF15" i="52"/>
  <c r="BE15" i="52"/>
  <c r="AY15" i="52"/>
  <c r="AX15" i="52"/>
  <c r="AW15" i="52"/>
  <c r="AV15" i="52"/>
  <c r="AU15" i="52"/>
  <c r="AT15" i="52"/>
  <c r="AS15" i="52"/>
  <c r="AR15" i="52"/>
  <c r="AQ15" i="52"/>
  <c r="AP15" i="52"/>
  <c r="AO15" i="52"/>
  <c r="AN15" i="52"/>
  <c r="P15" i="52"/>
  <c r="N15" i="52"/>
  <c r="BP14" i="52"/>
  <c r="BO14" i="52"/>
  <c r="BN14" i="52"/>
  <c r="BM14" i="52"/>
  <c r="BL14" i="52"/>
  <c r="BK14" i="52"/>
  <c r="BJ14" i="52"/>
  <c r="BI14" i="52"/>
  <c r="BH14" i="52"/>
  <c r="BG14" i="52"/>
  <c r="BF14" i="52"/>
  <c r="BE14" i="52"/>
  <c r="AY14" i="52"/>
  <c r="AX14" i="52"/>
  <c r="AW14" i="52"/>
  <c r="AV14" i="52"/>
  <c r="AU14" i="52"/>
  <c r="AT14" i="52"/>
  <c r="AS14" i="52"/>
  <c r="AR14" i="52"/>
  <c r="AQ14" i="52"/>
  <c r="AP14" i="52"/>
  <c r="AO14" i="52"/>
  <c r="AN14" i="52"/>
  <c r="P14" i="52"/>
  <c r="O14" i="52"/>
  <c r="N14" i="52"/>
  <c r="BP13" i="52"/>
  <c r="BO13" i="52"/>
  <c r="BN13" i="52"/>
  <c r="BM13" i="52"/>
  <c r="BL13" i="52"/>
  <c r="BK13" i="52"/>
  <c r="BJ13" i="52"/>
  <c r="BI13" i="52"/>
  <c r="BH13" i="52"/>
  <c r="BG13" i="52"/>
  <c r="BF13" i="52"/>
  <c r="BE13" i="52"/>
  <c r="AY13" i="52"/>
  <c r="AX13" i="52"/>
  <c r="AW13" i="52"/>
  <c r="AV13" i="52"/>
  <c r="AU13" i="52"/>
  <c r="AT13" i="52"/>
  <c r="AS13" i="52"/>
  <c r="AR13" i="52"/>
  <c r="AQ13" i="52"/>
  <c r="AP13" i="52"/>
  <c r="AO13" i="52"/>
  <c r="AN13" i="52"/>
  <c r="P13" i="52"/>
  <c r="O13" i="52"/>
  <c r="N13" i="52"/>
  <c r="BP12" i="52"/>
  <c r="BO12" i="52"/>
  <c r="BN12" i="52"/>
  <c r="BM12" i="52"/>
  <c r="BL12" i="52"/>
  <c r="BK12" i="52"/>
  <c r="BJ12" i="52"/>
  <c r="BI12" i="52"/>
  <c r="BH12" i="52"/>
  <c r="BG12" i="52"/>
  <c r="BF12" i="52"/>
  <c r="BE12" i="52"/>
  <c r="AY12" i="52"/>
  <c r="AX12" i="52"/>
  <c r="AW12" i="52"/>
  <c r="AV12" i="52"/>
  <c r="AU12" i="52"/>
  <c r="AT12" i="52"/>
  <c r="AS12" i="52"/>
  <c r="AR12" i="52"/>
  <c r="AQ12" i="52"/>
  <c r="AP12" i="52"/>
  <c r="AO12" i="52"/>
  <c r="AN12" i="52"/>
  <c r="P12" i="52"/>
  <c r="N12" i="52"/>
  <c r="BP11" i="52"/>
  <c r="BO11" i="52"/>
  <c r="BN11" i="52"/>
  <c r="BM11" i="52"/>
  <c r="BL11" i="52"/>
  <c r="BK11" i="52"/>
  <c r="BJ11" i="52"/>
  <c r="BI11" i="52"/>
  <c r="BH11" i="52"/>
  <c r="BG11" i="52"/>
  <c r="BF11" i="52"/>
  <c r="BE11" i="52"/>
  <c r="AY11" i="52"/>
  <c r="AX11" i="52"/>
  <c r="AW11" i="52"/>
  <c r="AV11" i="52"/>
  <c r="AU11" i="52"/>
  <c r="AT11" i="52"/>
  <c r="AS11" i="52"/>
  <c r="AR11" i="52"/>
  <c r="AQ11" i="52"/>
  <c r="AP11" i="52"/>
  <c r="AO11" i="52"/>
  <c r="AN11" i="52"/>
  <c r="P11" i="52"/>
  <c r="N11" i="52"/>
  <c r="BP10" i="52"/>
  <c r="BO10" i="52"/>
  <c r="BN10" i="52"/>
  <c r="BM10" i="52"/>
  <c r="BL10" i="52"/>
  <c r="BK10" i="52"/>
  <c r="BJ10" i="52"/>
  <c r="BI10" i="52"/>
  <c r="BH10" i="52"/>
  <c r="BG10" i="52"/>
  <c r="BF10" i="52"/>
  <c r="BE10" i="52"/>
  <c r="AY10" i="52"/>
  <c r="AX10" i="52"/>
  <c r="AW10" i="52"/>
  <c r="AV10" i="52"/>
  <c r="AU10" i="52"/>
  <c r="AT10" i="52"/>
  <c r="AS10" i="52"/>
  <c r="AR10" i="52"/>
  <c r="AQ10" i="52"/>
  <c r="AP10" i="52"/>
  <c r="AO10" i="52"/>
  <c r="AN10" i="52"/>
  <c r="P10" i="52"/>
  <c r="N10" i="52"/>
  <c r="BP9" i="52"/>
  <c r="BO9" i="52"/>
  <c r="BN9" i="52"/>
  <c r="BM9" i="52"/>
  <c r="BL9" i="52"/>
  <c r="BK9" i="52"/>
  <c r="BJ9" i="52"/>
  <c r="BI9" i="52"/>
  <c r="BH9" i="52"/>
  <c r="BG9" i="52"/>
  <c r="BF9" i="52"/>
  <c r="BE9" i="52"/>
  <c r="AY9" i="52"/>
  <c r="AX9" i="52"/>
  <c r="AW9" i="52"/>
  <c r="AV9" i="52"/>
  <c r="AU9" i="52"/>
  <c r="AT9" i="52"/>
  <c r="AS9" i="52"/>
  <c r="AR9" i="52"/>
  <c r="AQ9" i="52"/>
  <c r="AP9" i="52"/>
  <c r="AO9" i="52"/>
  <c r="AN9" i="52"/>
  <c r="P9" i="52"/>
  <c r="O9" i="52"/>
  <c r="BP8" i="52"/>
  <c r="BO8" i="52"/>
  <c r="BN8" i="52"/>
  <c r="BM8" i="52"/>
  <c r="BL8" i="52"/>
  <c r="BK8" i="52"/>
  <c r="BJ8" i="52"/>
  <c r="BI8" i="52"/>
  <c r="BH8" i="52"/>
  <c r="BG8" i="52"/>
  <c r="BF8" i="52"/>
  <c r="BE8" i="52"/>
  <c r="AY8" i="52"/>
  <c r="AX8" i="52"/>
  <c r="AW8" i="52"/>
  <c r="AV8" i="52"/>
  <c r="AU8" i="52"/>
  <c r="AT8" i="52"/>
  <c r="AS8" i="52"/>
  <c r="AR8" i="52"/>
  <c r="AQ8" i="52"/>
  <c r="AP8" i="52"/>
  <c r="AO8" i="52"/>
  <c r="AN8" i="52"/>
  <c r="P8" i="52"/>
  <c r="O8" i="52"/>
  <c r="N8" i="52"/>
  <c r="BP7" i="52"/>
  <c r="BO7" i="52"/>
  <c r="BN7" i="52"/>
  <c r="BM7" i="52"/>
  <c r="BL7" i="52"/>
  <c r="BK7" i="52"/>
  <c r="BJ7" i="52"/>
  <c r="BI7" i="52"/>
  <c r="BH7" i="52"/>
  <c r="BG7" i="52"/>
  <c r="BF7" i="52"/>
  <c r="BE7" i="52"/>
  <c r="AY7" i="52"/>
  <c r="AX7" i="52"/>
  <c r="AW7" i="52"/>
  <c r="AV7" i="52"/>
  <c r="AU7" i="52"/>
  <c r="AT7" i="52"/>
  <c r="AS7" i="52"/>
  <c r="AR7" i="52"/>
  <c r="AQ7" i="52"/>
  <c r="AP7" i="52"/>
  <c r="AO7" i="52"/>
  <c r="AN7" i="52"/>
  <c r="P7" i="52"/>
  <c r="N7" i="52"/>
  <c r="BP6" i="52"/>
  <c r="BO6" i="52"/>
  <c r="BN6" i="52"/>
  <c r="BM6" i="52"/>
  <c r="BL6" i="52"/>
  <c r="BK6" i="52"/>
  <c r="BJ6" i="52"/>
  <c r="BI6" i="52"/>
  <c r="BH6" i="52"/>
  <c r="BG6" i="52"/>
  <c r="BF6" i="52"/>
  <c r="BE6" i="52"/>
  <c r="AY6" i="52"/>
  <c r="AX6" i="52"/>
  <c r="AW6" i="52"/>
  <c r="AV6" i="52"/>
  <c r="AU6" i="52"/>
  <c r="AT6" i="52"/>
  <c r="AS6" i="52"/>
  <c r="AR6" i="52"/>
  <c r="AQ6" i="52"/>
  <c r="AP6" i="52"/>
  <c r="AO6" i="52"/>
  <c r="AN6" i="52"/>
  <c r="P6" i="52"/>
  <c r="N6" i="52"/>
  <c r="BP5" i="52"/>
  <c r="BO5" i="52"/>
  <c r="BN5" i="52"/>
  <c r="BM5" i="52"/>
  <c r="BL5" i="52"/>
  <c r="BK5" i="52"/>
  <c r="BJ5" i="52"/>
  <c r="BI5" i="52"/>
  <c r="BH5" i="52"/>
  <c r="BG5" i="52"/>
  <c r="BF5" i="52"/>
  <c r="BE5" i="52"/>
  <c r="AY5" i="52"/>
  <c r="AX5" i="52"/>
  <c r="AW5" i="52"/>
  <c r="AV5" i="52"/>
  <c r="AU5" i="52"/>
  <c r="AT5" i="52"/>
  <c r="AS5" i="52"/>
  <c r="AR5" i="52"/>
  <c r="AQ5" i="52"/>
  <c r="AP5" i="52"/>
  <c r="AO5" i="52"/>
  <c r="AN5" i="52"/>
  <c r="P5" i="52"/>
  <c r="N5" i="52"/>
  <c r="BP4" i="52"/>
  <c r="BO4" i="52"/>
  <c r="BN4" i="52"/>
  <c r="BM4" i="52"/>
  <c r="BL4" i="52"/>
  <c r="BK4" i="52"/>
  <c r="BJ4" i="52"/>
  <c r="BI4" i="52"/>
  <c r="BH4" i="52"/>
  <c r="BG4" i="52"/>
  <c r="BF4" i="52"/>
  <c r="BE4" i="52"/>
  <c r="AY4" i="52"/>
  <c r="AX4" i="52"/>
  <c r="AW4" i="52"/>
  <c r="AV4" i="52"/>
  <c r="AU4" i="52"/>
  <c r="AT4" i="52"/>
  <c r="AS4" i="52"/>
  <c r="AR4" i="52"/>
  <c r="AQ4" i="52"/>
  <c r="AP4" i="52"/>
  <c r="AO4" i="52"/>
  <c r="AN4" i="52"/>
  <c r="P4" i="52"/>
  <c r="N4" i="52"/>
  <c r="BP35" i="51"/>
  <c r="BO35" i="51"/>
  <c r="BN35" i="51"/>
  <c r="BM35" i="51"/>
  <c r="BL35" i="51"/>
  <c r="BK35" i="51"/>
  <c r="BJ35" i="51"/>
  <c r="BI35" i="51"/>
  <c r="BH35" i="51"/>
  <c r="BG35" i="51"/>
  <c r="BF35" i="51"/>
  <c r="BE35" i="51"/>
  <c r="AY35" i="51"/>
  <c r="AX35" i="51"/>
  <c r="AW35" i="51"/>
  <c r="AV35" i="51"/>
  <c r="AU35" i="51"/>
  <c r="AT35" i="51"/>
  <c r="AS35" i="51"/>
  <c r="AR35" i="51"/>
  <c r="AQ35" i="51"/>
  <c r="AP35" i="51"/>
  <c r="AO35" i="51"/>
  <c r="AN35" i="51"/>
  <c r="BP34" i="51"/>
  <c r="BO34" i="51"/>
  <c r="BN34" i="51"/>
  <c r="BM34" i="51"/>
  <c r="BL34" i="51"/>
  <c r="BK34" i="51"/>
  <c r="BJ34" i="51"/>
  <c r="BI34" i="51"/>
  <c r="BH34" i="51"/>
  <c r="BG34" i="51"/>
  <c r="BF34" i="51"/>
  <c r="BE34" i="51"/>
  <c r="AY34" i="51"/>
  <c r="AX34" i="51"/>
  <c r="AW34" i="51"/>
  <c r="AV34" i="51"/>
  <c r="AU34" i="51"/>
  <c r="AT34" i="51"/>
  <c r="AS34" i="51"/>
  <c r="AR34" i="51"/>
  <c r="AQ34" i="51"/>
  <c r="AP34" i="51"/>
  <c r="AO34" i="51"/>
  <c r="AN34" i="51"/>
  <c r="BP33" i="51"/>
  <c r="BO33" i="51"/>
  <c r="BN33" i="51"/>
  <c r="BM33" i="51"/>
  <c r="BL33" i="51"/>
  <c r="BK33" i="51"/>
  <c r="BJ33" i="51"/>
  <c r="BI33" i="51"/>
  <c r="BH33" i="51"/>
  <c r="BG33" i="51"/>
  <c r="BF33" i="51"/>
  <c r="BE33" i="51"/>
  <c r="AY33" i="51"/>
  <c r="AX33" i="51"/>
  <c r="AW33" i="51"/>
  <c r="AV33" i="51"/>
  <c r="AU33" i="51"/>
  <c r="AT33" i="51"/>
  <c r="AS33" i="51"/>
  <c r="AR33" i="51"/>
  <c r="AQ33" i="51"/>
  <c r="AP33" i="51"/>
  <c r="AO33" i="51"/>
  <c r="AN33" i="51"/>
  <c r="BP32" i="51"/>
  <c r="BO32" i="51"/>
  <c r="BN32" i="51"/>
  <c r="BM32" i="51"/>
  <c r="BL32" i="51"/>
  <c r="BK32" i="51"/>
  <c r="BJ32" i="51"/>
  <c r="BI32" i="51"/>
  <c r="BH32" i="51"/>
  <c r="BG32" i="51"/>
  <c r="BF32" i="51"/>
  <c r="BE32" i="51"/>
  <c r="AY32" i="51"/>
  <c r="AX32" i="51"/>
  <c r="AW32" i="51"/>
  <c r="AV32" i="51"/>
  <c r="AU32" i="51"/>
  <c r="AT32" i="51"/>
  <c r="AS32" i="51"/>
  <c r="AR32" i="51"/>
  <c r="AQ32" i="51"/>
  <c r="AP32" i="51"/>
  <c r="AO32" i="51"/>
  <c r="AN32" i="51"/>
  <c r="BP31" i="51"/>
  <c r="BO31" i="51"/>
  <c r="BN31" i="51"/>
  <c r="BM31" i="51"/>
  <c r="BL31" i="51"/>
  <c r="BK31" i="51"/>
  <c r="BJ31" i="51"/>
  <c r="BI31" i="51"/>
  <c r="BH31" i="51"/>
  <c r="BG31" i="51"/>
  <c r="BF31" i="51"/>
  <c r="BE31" i="51"/>
  <c r="AY31" i="51"/>
  <c r="AX31" i="51"/>
  <c r="AW31" i="51"/>
  <c r="AV31" i="51"/>
  <c r="AU31" i="51"/>
  <c r="AT31" i="51"/>
  <c r="AS31" i="51"/>
  <c r="AR31" i="51"/>
  <c r="AQ31" i="51"/>
  <c r="AP31" i="51"/>
  <c r="AO31" i="51"/>
  <c r="AN31" i="51"/>
  <c r="BP30" i="51"/>
  <c r="BO30" i="51"/>
  <c r="BN30" i="51"/>
  <c r="BM30" i="51"/>
  <c r="BL30" i="51"/>
  <c r="BK30" i="51"/>
  <c r="BJ30" i="51"/>
  <c r="BI30" i="51"/>
  <c r="BH30" i="51"/>
  <c r="BG30" i="51"/>
  <c r="BF30" i="51"/>
  <c r="BE30" i="51"/>
  <c r="AY30" i="51"/>
  <c r="AX30" i="51"/>
  <c r="AW30" i="51"/>
  <c r="AV30" i="51"/>
  <c r="AU30" i="51"/>
  <c r="AT30" i="51"/>
  <c r="AS30" i="51"/>
  <c r="AR30" i="51"/>
  <c r="AQ30" i="51"/>
  <c r="AP30" i="51"/>
  <c r="AO30" i="51"/>
  <c r="AN30" i="51"/>
  <c r="BP29" i="51"/>
  <c r="BO29" i="51"/>
  <c r="BN29" i="51"/>
  <c r="BM29" i="51"/>
  <c r="BL29" i="51"/>
  <c r="BK29" i="51"/>
  <c r="BJ29" i="51"/>
  <c r="BI29" i="51"/>
  <c r="BH29" i="51"/>
  <c r="BG29" i="51"/>
  <c r="BF29" i="51"/>
  <c r="BE29" i="51"/>
  <c r="AY29" i="51"/>
  <c r="AX29" i="51"/>
  <c r="AW29" i="51"/>
  <c r="AV29" i="51"/>
  <c r="AU29" i="51"/>
  <c r="AT29" i="51"/>
  <c r="AS29" i="51"/>
  <c r="AR29" i="51"/>
  <c r="AQ29" i="51"/>
  <c r="AP29" i="51"/>
  <c r="AO29" i="51"/>
  <c r="AN29" i="51"/>
  <c r="BP28" i="51"/>
  <c r="BO28" i="51"/>
  <c r="BN28" i="51"/>
  <c r="BM28" i="51"/>
  <c r="BL28" i="51"/>
  <c r="BK28" i="51"/>
  <c r="BJ28" i="51"/>
  <c r="BI28" i="51"/>
  <c r="BH28" i="51"/>
  <c r="BG28" i="51"/>
  <c r="BF28" i="51"/>
  <c r="BE28" i="51"/>
  <c r="AY28" i="51"/>
  <c r="AX28" i="51"/>
  <c r="AW28" i="51"/>
  <c r="AV28" i="51"/>
  <c r="AU28" i="51"/>
  <c r="AT28" i="51"/>
  <c r="AS28" i="51"/>
  <c r="AR28" i="51"/>
  <c r="AQ28" i="51"/>
  <c r="AP28" i="51"/>
  <c r="AO28" i="51"/>
  <c r="AN28" i="51"/>
  <c r="BP27" i="51"/>
  <c r="BO27" i="51"/>
  <c r="BN27" i="51"/>
  <c r="BM27" i="51"/>
  <c r="BL27" i="51"/>
  <c r="BK27" i="51"/>
  <c r="BJ27" i="51"/>
  <c r="BI27" i="51"/>
  <c r="BH27" i="51"/>
  <c r="BG27" i="51"/>
  <c r="BF27" i="51"/>
  <c r="BE27" i="51"/>
  <c r="AY27" i="51"/>
  <c r="AX27" i="51"/>
  <c r="AW27" i="51"/>
  <c r="AV27" i="51"/>
  <c r="AU27" i="51"/>
  <c r="AT27" i="51"/>
  <c r="AS27" i="51"/>
  <c r="AR27" i="51"/>
  <c r="AQ27" i="51"/>
  <c r="AP27" i="51"/>
  <c r="AO27" i="51"/>
  <c r="AN27" i="51"/>
  <c r="BP26" i="51"/>
  <c r="BO26" i="51"/>
  <c r="BN26" i="51"/>
  <c r="BM26" i="51"/>
  <c r="BL26" i="51"/>
  <c r="BK26" i="51"/>
  <c r="BJ26" i="51"/>
  <c r="BI26" i="51"/>
  <c r="BH26" i="51"/>
  <c r="BG26" i="51"/>
  <c r="BF26" i="51"/>
  <c r="BE26" i="51"/>
  <c r="AY26" i="51"/>
  <c r="AX26" i="51"/>
  <c r="AW26" i="51"/>
  <c r="AV26" i="51"/>
  <c r="AU26" i="51"/>
  <c r="AT26" i="51"/>
  <c r="AS26" i="51"/>
  <c r="AR26" i="51"/>
  <c r="AQ26" i="51"/>
  <c r="AP26" i="51"/>
  <c r="AO26" i="51"/>
  <c r="AN26" i="51"/>
  <c r="BP25" i="51"/>
  <c r="BO25" i="51"/>
  <c r="BN25" i="51"/>
  <c r="BM25" i="51"/>
  <c r="BL25" i="51"/>
  <c r="BK25" i="51"/>
  <c r="BJ25" i="51"/>
  <c r="BI25" i="51"/>
  <c r="BH25" i="51"/>
  <c r="BG25" i="51"/>
  <c r="BF25" i="51"/>
  <c r="BE25" i="51"/>
  <c r="AY25" i="51"/>
  <c r="AX25" i="51"/>
  <c r="AW25" i="51"/>
  <c r="AV25" i="51"/>
  <c r="AU25" i="51"/>
  <c r="AT25" i="51"/>
  <c r="AS25" i="51"/>
  <c r="AR25" i="51"/>
  <c r="AQ25" i="51"/>
  <c r="AP25" i="51"/>
  <c r="AO25" i="51"/>
  <c r="AN25" i="51"/>
  <c r="BP24" i="51"/>
  <c r="BO24" i="51"/>
  <c r="BN24" i="51"/>
  <c r="BM24" i="51"/>
  <c r="BL24" i="51"/>
  <c r="BK24" i="51"/>
  <c r="BJ24" i="51"/>
  <c r="BI24" i="51"/>
  <c r="BH24" i="51"/>
  <c r="BG24" i="51"/>
  <c r="BF24" i="51"/>
  <c r="BE24" i="51"/>
  <c r="AY24" i="51"/>
  <c r="AX24" i="51"/>
  <c r="AW24" i="51"/>
  <c r="AV24" i="51"/>
  <c r="AU24" i="51"/>
  <c r="AT24" i="51"/>
  <c r="AS24" i="51"/>
  <c r="AR24" i="51"/>
  <c r="AQ24" i="51"/>
  <c r="AP24" i="51"/>
  <c r="AO24" i="51"/>
  <c r="AN24" i="51"/>
  <c r="BP23" i="51"/>
  <c r="BO23" i="51"/>
  <c r="BN23" i="51"/>
  <c r="BM23" i="51"/>
  <c r="BL23" i="51"/>
  <c r="BK23" i="51"/>
  <c r="BJ23" i="51"/>
  <c r="BI23" i="51"/>
  <c r="BH23" i="51"/>
  <c r="BG23" i="51"/>
  <c r="BF23" i="51"/>
  <c r="BE23" i="51"/>
  <c r="AY23" i="51"/>
  <c r="AX23" i="51"/>
  <c r="AW23" i="51"/>
  <c r="AV23" i="51"/>
  <c r="AU23" i="51"/>
  <c r="AT23" i="51"/>
  <c r="AS23" i="51"/>
  <c r="AR23" i="51"/>
  <c r="AQ23" i="51"/>
  <c r="AP23" i="51"/>
  <c r="AO23" i="51"/>
  <c r="AN23" i="51"/>
  <c r="BP22" i="51"/>
  <c r="BO22" i="51"/>
  <c r="BN22" i="51"/>
  <c r="BM22" i="51"/>
  <c r="BL22" i="51"/>
  <c r="BK22" i="51"/>
  <c r="BJ22" i="51"/>
  <c r="BI22" i="51"/>
  <c r="BH22" i="51"/>
  <c r="BG22" i="51"/>
  <c r="BF22" i="51"/>
  <c r="BE22" i="51"/>
  <c r="AY22" i="51"/>
  <c r="AX22" i="51"/>
  <c r="AW22" i="51"/>
  <c r="AV22" i="51"/>
  <c r="AU22" i="51"/>
  <c r="AT22" i="51"/>
  <c r="AS22" i="51"/>
  <c r="AR22" i="51"/>
  <c r="AQ22" i="51"/>
  <c r="AP22" i="51"/>
  <c r="AO22" i="51"/>
  <c r="AN22" i="51"/>
  <c r="BP21" i="51"/>
  <c r="BO21" i="51"/>
  <c r="BN21" i="51"/>
  <c r="BM21" i="51"/>
  <c r="BL21" i="51"/>
  <c r="BK21" i="51"/>
  <c r="BJ21" i="51"/>
  <c r="BI21" i="51"/>
  <c r="BH21" i="51"/>
  <c r="BG21" i="51"/>
  <c r="BF21" i="51"/>
  <c r="BE21" i="51"/>
  <c r="AY21" i="51"/>
  <c r="AX21" i="51"/>
  <c r="AW21" i="51"/>
  <c r="AV21" i="51"/>
  <c r="AU21" i="51"/>
  <c r="AT21" i="51"/>
  <c r="AS21" i="51"/>
  <c r="AR21" i="51"/>
  <c r="AQ21" i="51"/>
  <c r="AP21" i="51"/>
  <c r="AO21" i="51"/>
  <c r="AN21" i="51"/>
  <c r="BP20" i="51"/>
  <c r="BO20" i="51"/>
  <c r="BN20" i="51"/>
  <c r="BM20" i="51"/>
  <c r="BL20" i="51"/>
  <c r="BK20" i="51"/>
  <c r="BJ20" i="51"/>
  <c r="BI20" i="51"/>
  <c r="BH20" i="51"/>
  <c r="BG20" i="51"/>
  <c r="BF20" i="51"/>
  <c r="BE20" i="51"/>
  <c r="AY20" i="51"/>
  <c r="AX20" i="51"/>
  <c r="AW20" i="51"/>
  <c r="AV20" i="51"/>
  <c r="AU20" i="51"/>
  <c r="AT20" i="51"/>
  <c r="AS20" i="51"/>
  <c r="AR20" i="51"/>
  <c r="AQ20" i="51"/>
  <c r="AP20" i="51"/>
  <c r="AO20" i="51"/>
  <c r="AN20" i="51"/>
  <c r="BP19" i="51"/>
  <c r="BO19" i="51"/>
  <c r="BN19" i="51"/>
  <c r="BM19" i="51"/>
  <c r="BL19" i="51"/>
  <c r="BK19" i="51"/>
  <c r="BJ19" i="51"/>
  <c r="BI19" i="51"/>
  <c r="BH19" i="51"/>
  <c r="BG19" i="51"/>
  <c r="BF19" i="51"/>
  <c r="BE19" i="51"/>
  <c r="AY19" i="51"/>
  <c r="AX19" i="51"/>
  <c r="AW19" i="51"/>
  <c r="AV19" i="51"/>
  <c r="AU19" i="51"/>
  <c r="AT19" i="51"/>
  <c r="AS19" i="51"/>
  <c r="AR19" i="51"/>
  <c r="AQ19" i="51"/>
  <c r="AP19" i="51"/>
  <c r="AO19" i="51"/>
  <c r="AN19" i="51"/>
  <c r="Z19" i="51"/>
  <c r="O19" i="51"/>
  <c r="N19" i="51"/>
  <c r="BP18" i="51"/>
  <c r="BO18" i="51"/>
  <c r="BN18" i="51"/>
  <c r="BM18" i="51"/>
  <c r="BL18" i="51"/>
  <c r="BK18" i="51"/>
  <c r="BJ18" i="51"/>
  <c r="BI18" i="51"/>
  <c r="BH18" i="51"/>
  <c r="BG18" i="51"/>
  <c r="BF18" i="51"/>
  <c r="BE18" i="51"/>
  <c r="AY18" i="51"/>
  <c r="AX18" i="51"/>
  <c r="AW18" i="51"/>
  <c r="AV18" i="51"/>
  <c r="AU18" i="51"/>
  <c r="AT18" i="51"/>
  <c r="AS18" i="51"/>
  <c r="AR18" i="51"/>
  <c r="AQ18" i="51"/>
  <c r="AP18" i="51"/>
  <c r="AO18" i="51"/>
  <c r="AN18" i="51"/>
  <c r="Z18" i="51"/>
  <c r="O18" i="51"/>
  <c r="N18" i="51"/>
  <c r="Q18" i="51" s="1"/>
  <c r="R18" i="51" s="1"/>
  <c r="BP17" i="51"/>
  <c r="BO17" i="51"/>
  <c r="BN17" i="51"/>
  <c r="BM17" i="51"/>
  <c r="BL17" i="51"/>
  <c r="BK17" i="51"/>
  <c r="BJ17" i="51"/>
  <c r="BI17" i="51"/>
  <c r="BH17" i="51"/>
  <c r="BG17" i="51"/>
  <c r="BF17" i="51"/>
  <c r="BE17" i="51"/>
  <c r="AY17" i="51"/>
  <c r="AX17" i="51"/>
  <c r="AW17" i="51"/>
  <c r="AV17" i="51"/>
  <c r="AU17" i="51"/>
  <c r="AT17" i="51"/>
  <c r="AS17" i="51"/>
  <c r="AR17" i="51"/>
  <c r="AQ17" i="51"/>
  <c r="AP17" i="51"/>
  <c r="AO17" i="51"/>
  <c r="AN17" i="51"/>
  <c r="Z17" i="51"/>
  <c r="O17" i="51"/>
  <c r="N17" i="51"/>
  <c r="Q17" i="51" s="1"/>
  <c r="R17" i="51" s="1"/>
  <c r="BP16" i="51"/>
  <c r="BO16" i="51"/>
  <c r="BN16" i="51"/>
  <c r="BM16" i="51"/>
  <c r="BL16" i="51"/>
  <c r="BK16" i="51"/>
  <c r="BJ16" i="51"/>
  <c r="BI16" i="51"/>
  <c r="BH16" i="51"/>
  <c r="BG16" i="51"/>
  <c r="BF16" i="51"/>
  <c r="BE16" i="51"/>
  <c r="AY16" i="51"/>
  <c r="AX16" i="51"/>
  <c r="AW16" i="51"/>
  <c r="AV16" i="51"/>
  <c r="AU16" i="51"/>
  <c r="AT16" i="51"/>
  <c r="AS16" i="51"/>
  <c r="AR16" i="51"/>
  <c r="AQ16" i="51"/>
  <c r="AP16" i="51"/>
  <c r="AO16" i="51"/>
  <c r="AN16" i="51"/>
  <c r="Z16" i="51"/>
  <c r="O16" i="51"/>
  <c r="N16" i="51"/>
  <c r="Q16" i="51" s="1"/>
  <c r="R16" i="51" s="1"/>
  <c r="BP15" i="51"/>
  <c r="BO15" i="51"/>
  <c r="BN15" i="51"/>
  <c r="BM15" i="51"/>
  <c r="BL15" i="51"/>
  <c r="BK15" i="51"/>
  <c r="BJ15" i="51"/>
  <c r="BI15" i="51"/>
  <c r="BH15" i="51"/>
  <c r="BG15" i="51"/>
  <c r="BF15" i="51"/>
  <c r="BE15" i="51"/>
  <c r="AY15" i="51"/>
  <c r="AX15" i="51"/>
  <c r="AW15" i="51"/>
  <c r="AV15" i="51"/>
  <c r="AU15" i="51"/>
  <c r="AT15" i="51"/>
  <c r="AS15" i="51"/>
  <c r="AR15" i="51"/>
  <c r="AQ15" i="51"/>
  <c r="AP15" i="51"/>
  <c r="AO15" i="51"/>
  <c r="AN15" i="51"/>
  <c r="Z15" i="51"/>
  <c r="O15" i="51"/>
  <c r="BP14" i="51"/>
  <c r="BO14" i="51"/>
  <c r="BN14" i="51"/>
  <c r="BM14" i="51"/>
  <c r="BL14" i="51"/>
  <c r="BK14" i="51"/>
  <c r="BJ14" i="51"/>
  <c r="BI14" i="51"/>
  <c r="BH14" i="51"/>
  <c r="BG14" i="51"/>
  <c r="BF14" i="51"/>
  <c r="BE14" i="51"/>
  <c r="AY14" i="51"/>
  <c r="AX14" i="51"/>
  <c r="AW14" i="51"/>
  <c r="AV14" i="51"/>
  <c r="AU14" i="51"/>
  <c r="AT14" i="51"/>
  <c r="AS14" i="51"/>
  <c r="AR14" i="51"/>
  <c r="AQ14" i="51"/>
  <c r="AP14" i="51"/>
  <c r="AO14" i="51"/>
  <c r="AN14" i="51"/>
  <c r="Z14" i="51"/>
  <c r="O14" i="51"/>
  <c r="BP13" i="51"/>
  <c r="BO13" i="51"/>
  <c r="BN13" i="51"/>
  <c r="BM13" i="51"/>
  <c r="BL13" i="51"/>
  <c r="BK13" i="51"/>
  <c r="BJ13" i="51"/>
  <c r="BI13" i="51"/>
  <c r="BH13" i="51"/>
  <c r="BG13" i="51"/>
  <c r="BF13" i="51"/>
  <c r="BE13" i="51"/>
  <c r="AY13" i="51"/>
  <c r="AX13" i="51"/>
  <c r="AW13" i="51"/>
  <c r="AV13" i="51"/>
  <c r="AU13" i="51"/>
  <c r="AT13" i="51"/>
  <c r="AS13" i="51"/>
  <c r="AR13" i="51"/>
  <c r="AQ13" i="51"/>
  <c r="AP13" i="51"/>
  <c r="AO13" i="51"/>
  <c r="AN13" i="51"/>
  <c r="Z13" i="51"/>
  <c r="O13" i="51"/>
  <c r="N13" i="51"/>
  <c r="BP12" i="51"/>
  <c r="BO12" i="51"/>
  <c r="BN12" i="51"/>
  <c r="BM12" i="51"/>
  <c r="BL12" i="51"/>
  <c r="BK12" i="51"/>
  <c r="BJ12" i="51"/>
  <c r="BI12" i="51"/>
  <c r="BH12" i="51"/>
  <c r="BG12" i="51"/>
  <c r="BF12" i="51"/>
  <c r="BE12" i="51"/>
  <c r="AY12" i="51"/>
  <c r="AX12" i="51"/>
  <c r="AW12" i="51"/>
  <c r="AV12" i="51"/>
  <c r="AU12" i="51"/>
  <c r="AT12" i="51"/>
  <c r="AS12" i="51"/>
  <c r="AR12" i="51"/>
  <c r="AQ12" i="51"/>
  <c r="AP12" i="51"/>
  <c r="AO12" i="51"/>
  <c r="AN12" i="51"/>
  <c r="Z12" i="51"/>
  <c r="O12" i="51"/>
  <c r="N12" i="51"/>
  <c r="BP11" i="51"/>
  <c r="BO11" i="51"/>
  <c r="BN11" i="51"/>
  <c r="BM11" i="51"/>
  <c r="BL11" i="51"/>
  <c r="BK11" i="51"/>
  <c r="BJ11" i="51"/>
  <c r="BI11" i="51"/>
  <c r="BH11" i="51"/>
  <c r="BG11" i="51"/>
  <c r="BF11" i="51"/>
  <c r="BE11" i="51"/>
  <c r="AY11" i="51"/>
  <c r="AX11" i="51"/>
  <c r="AW11" i="51"/>
  <c r="AV11" i="51"/>
  <c r="AU11" i="51"/>
  <c r="AT11" i="51"/>
  <c r="AS11" i="51"/>
  <c r="AR11" i="51"/>
  <c r="AQ11" i="51"/>
  <c r="AP11" i="51"/>
  <c r="AO11" i="51"/>
  <c r="AN11" i="51"/>
  <c r="Z11" i="51"/>
  <c r="O11" i="51"/>
  <c r="BP10" i="51"/>
  <c r="BO10" i="51"/>
  <c r="BN10" i="51"/>
  <c r="BM10" i="51"/>
  <c r="BL10" i="51"/>
  <c r="BK10" i="51"/>
  <c r="BJ10" i="51"/>
  <c r="BI10" i="51"/>
  <c r="BH10" i="51"/>
  <c r="BG10" i="51"/>
  <c r="BF10" i="51"/>
  <c r="BE10" i="51"/>
  <c r="AY10" i="51"/>
  <c r="AX10" i="51"/>
  <c r="AW10" i="51"/>
  <c r="AV10" i="51"/>
  <c r="AU10" i="51"/>
  <c r="AT10" i="51"/>
  <c r="AS10" i="51"/>
  <c r="AR10" i="51"/>
  <c r="AQ10" i="51"/>
  <c r="AP10" i="51"/>
  <c r="AO10" i="51"/>
  <c r="AN10" i="51"/>
  <c r="Z10" i="51"/>
  <c r="O10" i="51"/>
  <c r="BP9" i="51"/>
  <c r="BO9" i="51"/>
  <c r="BN9" i="51"/>
  <c r="BM9" i="51"/>
  <c r="BL9" i="51"/>
  <c r="BK9" i="51"/>
  <c r="BJ9" i="51"/>
  <c r="BI9" i="51"/>
  <c r="BH9" i="51"/>
  <c r="BG9" i="51"/>
  <c r="BF9" i="51"/>
  <c r="BE9" i="51"/>
  <c r="AY9" i="51"/>
  <c r="AX9" i="51"/>
  <c r="AW9" i="51"/>
  <c r="AV9" i="51"/>
  <c r="AU9" i="51"/>
  <c r="AT9" i="51"/>
  <c r="AS9" i="51"/>
  <c r="AR9" i="51"/>
  <c r="AQ9" i="51"/>
  <c r="AP9" i="51"/>
  <c r="AO9" i="51"/>
  <c r="AN9" i="51"/>
  <c r="Z9" i="51"/>
  <c r="O9" i="51"/>
  <c r="N9" i="51"/>
  <c r="BP8" i="51"/>
  <c r="BO8" i="51"/>
  <c r="BN8" i="51"/>
  <c r="BM8" i="51"/>
  <c r="BL8" i="51"/>
  <c r="BK8" i="51"/>
  <c r="BJ8" i="51"/>
  <c r="BI8" i="51"/>
  <c r="BH8" i="51"/>
  <c r="BG8" i="51"/>
  <c r="BF8" i="51"/>
  <c r="BE8" i="51"/>
  <c r="AY8" i="51"/>
  <c r="AX8" i="51"/>
  <c r="AW8" i="51"/>
  <c r="AV8" i="51"/>
  <c r="AU8" i="51"/>
  <c r="AT8" i="51"/>
  <c r="AS8" i="51"/>
  <c r="AR8" i="51"/>
  <c r="AQ8" i="51"/>
  <c r="AP8" i="51"/>
  <c r="AO8" i="51"/>
  <c r="AN8" i="51"/>
  <c r="Z8" i="51"/>
  <c r="O8" i="51"/>
  <c r="N8" i="51"/>
  <c r="BP7" i="51"/>
  <c r="BO7" i="51"/>
  <c r="BN7" i="51"/>
  <c r="BM7" i="51"/>
  <c r="BL7" i="51"/>
  <c r="BK7" i="51"/>
  <c r="BJ7" i="51"/>
  <c r="BI7" i="51"/>
  <c r="BH7" i="51"/>
  <c r="BG7" i="51"/>
  <c r="BF7" i="51"/>
  <c r="BE7" i="51"/>
  <c r="AY7" i="51"/>
  <c r="AX7" i="51"/>
  <c r="AW7" i="51"/>
  <c r="AV7" i="51"/>
  <c r="AU7" i="51"/>
  <c r="AT7" i="51"/>
  <c r="AS7" i="51"/>
  <c r="AR7" i="51"/>
  <c r="AQ7" i="51"/>
  <c r="AP7" i="51"/>
  <c r="AO7" i="51"/>
  <c r="AN7" i="51"/>
  <c r="Z7" i="51"/>
  <c r="O7" i="51"/>
  <c r="BP6" i="51"/>
  <c r="BO6" i="51"/>
  <c r="BN6" i="51"/>
  <c r="BM6" i="51"/>
  <c r="BL6" i="51"/>
  <c r="BK6" i="51"/>
  <c r="BJ6" i="51"/>
  <c r="BI6" i="51"/>
  <c r="BH6" i="51"/>
  <c r="BG6" i="51"/>
  <c r="BF6" i="51"/>
  <c r="BE6" i="51"/>
  <c r="AY6" i="51"/>
  <c r="AX6" i="51"/>
  <c r="AW6" i="51"/>
  <c r="AV6" i="51"/>
  <c r="AU6" i="51"/>
  <c r="AT6" i="51"/>
  <c r="AS6" i="51"/>
  <c r="AR6" i="51"/>
  <c r="AQ6" i="51"/>
  <c r="AP6" i="51"/>
  <c r="AO6" i="51"/>
  <c r="AN6" i="51"/>
  <c r="Z6" i="51"/>
  <c r="O6" i="51"/>
  <c r="BP5" i="51"/>
  <c r="BO5" i="51"/>
  <c r="BN5" i="51"/>
  <c r="BM5" i="51"/>
  <c r="BL5" i="51"/>
  <c r="BK5" i="51"/>
  <c r="BJ5" i="51"/>
  <c r="BI5" i="51"/>
  <c r="BH5" i="51"/>
  <c r="BG5" i="51"/>
  <c r="BF5" i="51"/>
  <c r="BE5" i="51"/>
  <c r="AY5" i="51"/>
  <c r="AX5" i="51"/>
  <c r="AW5" i="51"/>
  <c r="AV5" i="51"/>
  <c r="AU5" i="51"/>
  <c r="AT5" i="51"/>
  <c r="AS5" i="51"/>
  <c r="AR5" i="51"/>
  <c r="AQ5" i="51"/>
  <c r="AP5" i="51"/>
  <c r="AO5" i="51"/>
  <c r="AN5" i="51"/>
  <c r="Z5" i="51"/>
  <c r="O5" i="51"/>
  <c r="BP4" i="51"/>
  <c r="BO4" i="51"/>
  <c r="BN4" i="51"/>
  <c r="BM4" i="51"/>
  <c r="BL4" i="51"/>
  <c r="BK4" i="51"/>
  <c r="BJ4" i="51"/>
  <c r="BI4" i="51"/>
  <c r="BH4" i="51"/>
  <c r="BG4" i="51"/>
  <c r="BF4" i="51"/>
  <c r="BE4" i="51"/>
  <c r="AY4" i="51"/>
  <c r="AX4" i="51"/>
  <c r="AW4" i="51"/>
  <c r="AV4" i="51"/>
  <c r="AU4" i="51"/>
  <c r="AT4" i="51"/>
  <c r="AS4" i="51"/>
  <c r="AR4" i="51"/>
  <c r="AQ4" i="51"/>
  <c r="AP4" i="51"/>
  <c r="AO4" i="51"/>
  <c r="AN4" i="51"/>
  <c r="Z4" i="51"/>
  <c r="O4" i="51"/>
  <c r="BE52" i="50"/>
  <c r="BF52" i="50"/>
  <c r="BG52" i="50"/>
  <c r="BH52" i="50"/>
  <c r="BI52" i="50"/>
  <c r="BJ52" i="50"/>
  <c r="BK52" i="50"/>
  <c r="BL52" i="50"/>
  <c r="BM52" i="50"/>
  <c r="BN52" i="50"/>
  <c r="BO52" i="50"/>
  <c r="BP52" i="50"/>
  <c r="BE53" i="50"/>
  <c r="BF53" i="50"/>
  <c r="BG53" i="50"/>
  <c r="BH53" i="50"/>
  <c r="BI53" i="50"/>
  <c r="BJ53" i="50"/>
  <c r="BK53" i="50"/>
  <c r="BL53" i="50"/>
  <c r="BM53" i="50"/>
  <c r="BN53" i="50"/>
  <c r="BO53" i="50"/>
  <c r="BP53" i="50"/>
  <c r="AN52" i="50"/>
  <c r="AO52" i="50"/>
  <c r="AP52" i="50"/>
  <c r="AQ52" i="50"/>
  <c r="AR52" i="50"/>
  <c r="AS52" i="50"/>
  <c r="AT52" i="50"/>
  <c r="AU52" i="50"/>
  <c r="AV52" i="50"/>
  <c r="AW52" i="50"/>
  <c r="AX52" i="50"/>
  <c r="AY52" i="50"/>
  <c r="AN53" i="50"/>
  <c r="AO53" i="50"/>
  <c r="AP53" i="50"/>
  <c r="AQ53" i="50"/>
  <c r="AR53" i="50"/>
  <c r="AS53" i="50"/>
  <c r="AT53" i="50"/>
  <c r="AU53" i="50"/>
  <c r="AV53" i="50"/>
  <c r="AW53" i="50"/>
  <c r="AX53" i="50"/>
  <c r="AY53" i="50"/>
  <c r="BP51" i="50"/>
  <c r="BO51" i="50"/>
  <c r="BN51" i="50"/>
  <c r="BM51" i="50"/>
  <c r="BL51" i="50"/>
  <c r="BK51" i="50"/>
  <c r="BJ51" i="50"/>
  <c r="BI51" i="50"/>
  <c r="BH51" i="50"/>
  <c r="BG51" i="50"/>
  <c r="BF51" i="50"/>
  <c r="BE51" i="50"/>
  <c r="AY51" i="50"/>
  <c r="AX51" i="50"/>
  <c r="AW51" i="50"/>
  <c r="AV51" i="50"/>
  <c r="AU51" i="50"/>
  <c r="AT51" i="50"/>
  <c r="AS51" i="50"/>
  <c r="AR51" i="50"/>
  <c r="AQ51" i="50"/>
  <c r="AP51" i="50"/>
  <c r="AO51" i="50"/>
  <c r="AN51" i="50"/>
  <c r="BP50" i="50"/>
  <c r="BO50" i="50"/>
  <c r="BN50" i="50"/>
  <c r="BM50" i="50"/>
  <c r="BL50" i="50"/>
  <c r="BK50" i="50"/>
  <c r="BJ50" i="50"/>
  <c r="BI50" i="50"/>
  <c r="BH50" i="50"/>
  <c r="BG50" i="50"/>
  <c r="BF50" i="50"/>
  <c r="BE50" i="50"/>
  <c r="AY50" i="50"/>
  <c r="AX50" i="50"/>
  <c r="AW50" i="50"/>
  <c r="AV50" i="50"/>
  <c r="AU50" i="50"/>
  <c r="AT50" i="50"/>
  <c r="AS50" i="50"/>
  <c r="AR50" i="50"/>
  <c r="AQ50" i="50"/>
  <c r="AP50" i="50"/>
  <c r="AO50" i="50"/>
  <c r="AN50" i="50"/>
  <c r="BP49" i="50"/>
  <c r="BO49" i="50"/>
  <c r="BN49" i="50"/>
  <c r="BM49" i="50"/>
  <c r="BL49" i="50"/>
  <c r="BK49" i="50"/>
  <c r="BJ49" i="50"/>
  <c r="BI49" i="50"/>
  <c r="BH49" i="50"/>
  <c r="BG49" i="50"/>
  <c r="BF49" i="50"/>
  <c r="BE49" i="50"/>
  <c r="AY49" i="50"/>
  <c r="AX49" i="50"/>
  <c r="AW49" i="50"/>
  <c r="AV49" i="50"/>
  <c r="AU49" i="50"/>
  <c r="AT49" i="50"/>
  <c r="AS49" i="50"/>
  <c r="AR49" i="50"/>
  <c r="AQ49" i="50"/>
  <c r="AP49" i="50"/>
  <c r="AO49" i="50"/>
  <c r="AN49" i="50"/>
  <c r="BP48" i="50"/>
  <c r="BO48" i="50"/>
  <c r="BN48" i="50"/>
  <c r="BM48" i="50"/>
  <c r="BL48" i="50"/>
  <c r="BK48" i="50"/>
  <c r="BJ48" i="50"/>
  <c r="BI48" i="50"/>
  <c r="BH48" i="50"/>
  <c r="BG48" i="50"/>
  <c r="BF48" i="50"/>
  <c r="BE48" i="50"/>
  <c r="AY48" i="50"/>
  <c r="AX48" i="50"/>
  <c r="AW48" i="50"/>
  <c r="AV48" i="50"/>
  <c r="AU48" i="50"/>
  <c r="AT48" i="50"/>
  <c r="AS48" i="50"/>
  <c r="AR48" i="50"/>
  <c r="AQ48" i="50"/>
  <c r="AP48" i="50"/>
  <c r="AO48" i="50"/>
  <c r="AN48" i="50"/>
  <c r="BP47" i="50"/>
  <c r="BO47" i="50"/>
  <c r="BN47" i="50"/>
  <c r="BM47" i="50"/>
  <c r="BL47" i="50"/>
  <c r="BK47" i="50"/>
  <c r="BJ47" i="50"/>
  <c r="BI47" i="50"/>
  <c r="BH47" i="50"/>
  <c r="BG47" i="50"/>
  <c r="BF47" i="50"/>
  <c r="BE47" i="50"/>
  <c r="AY47" i="50"/>
  <c r="AX47" i="50"/>
  <c r="AW47" i="50"/>
  <c r="AV47" i="50"/>
  <c r="AU47" i="50"/>
  <c r="AT47" i="50"/>
  <c r="AS47" i="50"/>
  <c r="AR47" i="50"/>
  <c r="AQ47" i="50"/>
  <c r="AP47" i="50"/>
  <c r="AO47" i="50"/>
  <c r="AN47" i="50"/>
  <c r="BP46" i="50"/>
  <c r="BO46" i="50"/>
  <c r="BN46" i="50"/>
  <c r="BM46" i="50"/>
  <c r="BL46" i="50"/>
  <c r="BK46" i="50"/>
  <c r="BJ46" i="50"/>
  <c r="BI46" i="50"/>
  <c r="BH46" i="50"/>
  <c r="BG46" i="50"/>
  <c r="BF46" i="50"/>
  <c r="BE46" i="50"/>
  <c r="AY46" i="50"/>
  <c r="AX46" i="50"/>
  <c r="AW46" i="50"/>
  <c r="AV46" i="50"/>
  <c r="AU46" i="50"/>
  <c r="AT46" i="50"/>
  <c r="AS46" i="50"/>
  <c r="AR46" i="50"/>
  <c r="AQ46" i="50"/>
  <c r="AP46" i="50"/>
  <c r="AO46" i="50"/>
  <c r="AN46" i="50"/>
  <c r="BP45" i="50"/>
  <c r="BO45" i="50"/>
  <c r="BN45" i="50"/>
  <c r="BM45" i="50"/>
  <c r="BL45" i="50"/>
  <c r="BK45" i="50"/>
  <c r="BJ45" i="50"/>
  <c r="BI45" i="50"/>
  <c r="BH45" i="50"/>
  <c r="BG45" i="50"/>
  <c r="BF45" i="50"/>
  <c r="BE45" i="50"/>
  <c r="AY45" i="50"/>
  <c r="AX45" i="50"/>
  <c r="AW45" i="50"/>
  <c r="AV45" i="50"/>
  <c r="AU45" i="50"/>
  <c r="AT45" i="50"/>
  <c r="AS45" i="50"/>
  <c r="AR45" i="50"/>
  <c r="AQ45" i="50"/>
  <c r="AP45" i="50"/>
  <c r="AO45" i="50"/>
  <c r="AN45" i="50"/>
  <c r="BP44" i="50"/>
  <c r="BO44" i="50"/>
  <c r="BN44" i="50"/>
  <c r="BM44" i="50"/>
  <c r="BL44" i="50"/>
  <c r="BK44" i="50"/>
  <c r="BJ44" i="50"/>
  <c r="BI44" i="50"/>
  <c r="BH44" i="50"/>
  <c r="BG44" i="50"/>
  <c r="BF44" i="50"/>
  <c r="BE44" i="50"/>
  <c r="AY44" i="50"/>
  <c r="AX44" i="50"/>
  <c r="AW44" i="50"/>
  <c r="AV44" i="50"/>
  <c r="AU44" i="50"/>
  <c r="AT44" i="50"/>
  <c r="AS44" i="50"/>
  <c r="AR44" i="50"/>
  <c r="AQ44" i="50"/>
  <c r="AP44" i="50"/>
  <c r="AO44" i="50"/>
  <c r="AN44" i="50"/>
  <c r="BP43" i="50"/>
  <c r="BO43" i="50"/>
  <c r="BN43" i="50"/>
  <c r="BM43" i="50"/>
  <c r="BL43" i="50"/>
  <c r="BK43" i="50"/>
  <c r="BJ43" i="50"/>
  <c r="BI43" i="50"/>
  <c r="BH43" i="50"/>
  <c r="BG43" i="50"/>
  <c r="BF43" i="50"/>
  <c r="BE43" i="50"/>
  <c r="AY43" i="50"/>
  <c r="AX43" i="50"/>
  <c r="AW43" i="50"/>
  <c r="AV43" i="50"/>
  <c r="AU43" i="50"/>
  <c r="AT43" i="50"/>
  <c r="AS43" i="50"/>
  <c r="AR43" i="50"/>
  <c r="AQ43" i="50"/>
  <c r="AP43" i="50"/>
  <c r="AO43" i="50"/>
  <c r="AN43" i="50"/>
  <c r="BP42" i="50"/>
  <c r="BO42" i="50"/>
  <c r="BN42" i="50"/>
  <c r="BM42" i="50"/>
  <c r="BL42" i="50"/>
  <c r="BK42" i="50"/>
  <c r="BJ42" i="50"/>
  <c r="BI42" i="50"/>
  <c r="BH42" i="50"/>
  <c r="BG42" i="50"/>
  <c r="BF42" i="50"/>
  <c r="BE42" i="50"/>
  <c r="AY42" i="50"/>
  <c r="AX42" i="50"/>
  <c r="AW42" i="50"/>
  <c r="AV42" i="50"/>
  <c r="AU42" i="50"/>
  <c r="AT42" i="50"/>
  <c r="AS42" i="50"/>
  <c r="AR42" i="50"/>
  <c r="AQ42" i="50"/>
  <c r="AP42" i="50"/>
  <c r="AO42" i="50"/>
  <c r="AN42" i="50"/>
  <c r="BP41" i="50"/>
  <c r="BO41" i="50"/>
  <c r="BN41" i="50"/>
  <c r="BM41" i="50"/>
  <c r="BL41" i="50"/>
  <c r="BK41" i="50"/>
  <c r="BJ41" i="50"/>
  <c r="BI41" i="50"/>
  <c r="BH41" i="50"/>
  <c r="BG41" i="50"/>
  <c r="BF41" i="50"/>
  <c r="BE41" i="50"/>
  <c r="AY41" i="50"/>
  <c r="AX41" i="50"/>
  <c r="AW41" i="50"/>
  <c r="AV41" i="50"/>
  <c r="AU41" i="50"/>
  <c r="AT41" i="50"/>
  <c r="AS41" i="50"/>
  <c r="AR41" i="50"/>
  <c r="AQ41" i="50"/>
  <c r="AP41" i="50"/>
  <c r="AO41" i="50"/>
  <c r="AN41" i="50"/>
  <c r="BP40" i="50"/>
  <c r="BO40" i="50"/>
  <c r="BN40" i="50"/>
  <c r="BM40" i="50"/>
  <c r="BL40" i="50"/>
  <c r="BK40" i="50"/>
  <c r="BJ40" i="50"/>
  <c r="BI40" i="50"/>
  <c r="BH40" i="50"/>
  <c r="BG40" i="50"/>
  <c r="BF40" i="50"/>
  <c r="BE40" i="50"/>
  <c r="AY40" i="50"/>
  <c r="AX40" i="50"/>
  <c r="AW40" i="50"/>
  <c r="AV40" i="50"/>
  <c r="AU40" i="50"/>
  <c r="AT40" i="50"/>
  <c r="AS40" i="50"/>
  <c r="AR40" i="50"/>
  <c r="AQ40" i="50"/>
  <c r="AP40" i="50"/>
  <c r="AO40" i="50"/>
  <c r="AN40" i="50"/>
  <c r="BP39" i="50"/>
  <c r="BO39" i="50"/>
  <c r="BN39" i="50"/>
  <c r="BM39" i="50"/>
  <c r="BL39" i="50"/>
  <c r="BK39" i="50"/>
  <c r="BJ39" i="50"/>
  <c r="BI39" i="50"/>
  <c r="BH39" i="50"/>
  <c r="BG39" i="50"/>
  <c r="BF39" i="50"/>
  <c r="BE39" i="50"/>
  <c r="AY39" i="50"/>
  <c r="AX39" i="50"/>
  <c r="AW39" i="50"/>
  <c r="AV39" i="50"/>
  <c r="AU39" i="50"/>
  <c r="AT39" i="50"/>
  <c r="AS39" i="50"/>
  <c r="AR39" i="50"/>
  <c r="AQ39" i="50"/>
  <c r="AP39" i="50"/>
  <c r="AO39" i="50"/>
  <c r="AN39" i="50"/>
  <c r="BP38" i="50"/>
  <c r="BO38" i="50"/>
  <c r="BN38" i="50"/>
  <c r="BM38" i="50"/>
  <c r="BL38" i="50"/>
  <c r="BK38" i="50"/>
  <c r="BJ38" i="50"/>
  <c r="BI38" i="50"/>
  <c r="BH38" i="50"/>
  <c r="BG38" i="50"/>
  <c r="BF38" i="50"/>
  <c r="BE38" i="50"/>
  <c r="AY38" i="50"/>
  <c r="AX38" i="50"/>
  <c r="AW38" i="50"/>
  <c r="AV38" i="50"/>
  <c r="AU38" i="50"/>
  <c r="AT38" i="50"/>
  <c r="AS38" i="50"/>
  <c r="AR38" i="50"/>
  <c r="AQ38" i="50"/>
  <c r="AP38" i="50"/>
  <c r="AO38" i="50"/>
  <c r="AN38" i="50"/>
  <c r="BP37" i="50"/>
  <c r="BO37" i="50"/>
  <c r="BN37" i="50"/>
  <c r="BM37" i="50"/>
  <c r="BL37" i="50"/>
  <c r="BK37" i="50"/>
  <c r="BJ37" i="50"/>
  <c r="BI37" i="50"/>
  <c r="BH37" i="50"/>
  <c r="BG37" i="50"/>
  <c r="BF37" i="50"/>
  <c r="BE37" i="50"/>
  <c r="AY37" i="50"/>
  <c r="AX37" i="50"/>
  <c r="AW37" i="50"/>
  <c r="AV37" i="50"/>
  <c r="AU37" i="50"/>
  <c r="AT37" i="50"/>
  <c r="AS37" i="50"/>
  <c r="AR37" i="50"/>
  <c r="AQ37" i="50"/>
  <c r="AP37" i="50"/>
  <c r="AO37" i="50"/>
  <c r="AN37" i="50"/>
  <c r="BP36" i="50"/>
  <c r="BO36" i="50"/>
  <c r="BN36" i="50"/>
  <c r="BM36" i="50"/>
  <c r="BL36" i="50"/>
  <c r="BK36" i="50"/>
  <c r="BJ36" i="50"/>
  <c r="BI36" i="50"/>
  <c r="BH36" i="50"/>
  <c r="BG36" i="50"/>
  <c r="BF36" i="50"/>
  <c r="BE36" i="50"/>
  <c r="AY36" i="50"/>
  <c r="AX36" i="50"/>
  <c r="AW36" i="50"/>
  <c r="AV36" i="50"/>
  <c r="AU36" i="50"/>
  <c r="AT36" i="50"/>
  <c r="AS36" i="50"/>
  <c r="AR36" i="50"/>
  <c r="AQ36" i="50"/>
  <c r="AP36" i="50"/>
  <c r="AO36" i="50"/>
  <c r="AN36" i="50"/>
  <c r="BP35" i="50"/>
  <c r="BO35" i="50"/>
  <c r="BN35" i="50"/>
  <c r="BM35" i="50"/>
  <c r="BL35" i="50"/>
  <c r="BK35" i="50"/>
  <c r="BJ35" i="50"/>
  <c r="BI35" i="50"/>
  <c r="BH35" i="50"/>
  <c r="BG35" i="50"/>
  <c r="BF35" i="50"/>
  <c r="BE35" i="50"/>
  <c r="AY35" i="50"/>
  <c r="AX35" i="50"/>
  <c r="AW35" i="50"/>
  <c r="AV35" i="50"/>
  <c r="AU35" i="50"/>
  <c r="AT35" i="50"/>
  <c r="AS35" i="50"/>
  <c r="AR35" i="50"/>
  <c r="AQ35" i="50"/>
  <c r="AP35" i="50"/>
  <c r="AO35" i="50"/>
  <c r="AN35" i="50"/>
  <c r="BP34" i="50"/>
  <c r="BO34" i="50"/>
  <c r="BN34" i="50"/>
  <c r="BM34" i="50"/>
  <c r="BL34" i="50"/>
  <c r="BK34" i="50"/>
  <c r="BJ34" i="50"/>
  <c r="BI34" i="50"/>
  <c r="BH34" i="50"/>
  <c r="BG34" i="50"/>
  <c r="BF34" i="50"/>
  <c r="BE34" i="50"/>
  <c r="AY34" i="50"/>
  <c r="AX34" i="50"/>
  <c r="AW34" i="50"/>
  <c r="AV34" i="50"/>
  <c r="AU34" i="50"/>
  <c r="AT34" i="50"/>
  <c r="AS34" i="50"/>
  <c r="AR34" i="50"/>
  <c r="AQ34" i="50"/>
  <c r="AP34" i="50"/>
  <c r="AO34" i="50"/>
  <c r="AN34" i="50"/>
  <c r="BP33" i="50"/>
  <c r="BO33" i="50"/>
  <c r="BN33" i="50"/>
  <c r="BM33" i="50"/>
  <c r="BL33" i="50"/>
  <c r="BK33" i="50"/>
  <c r="BJ33" i="50"/>
  <c r="BI33" i="50"/>
  <c r="BH33" i="50"/>
  <c r="BG33" i="50"/>
  <c r="BF33" i="50"/>
  <c r="BE33" i="50"/>
  <c r="AY33" i="50"/>
  <c r="AX33" i="50"/>
  <c r="AW33" i="50"/>
  <c r="AV33" i="50"/>
  <c r="AU33" i="50"/>
  <c r="AT33" i="50"/>
  <c r="AS33" i="50"/>
  <c r="AR33" i="50"/>
  <c r="AQ33" i="50"/>
  <c r="AP33" i="50"/>
  <c r="AO33" i="50"/>
  <c r="AN33" i="50"/>
  <c r="AB33" i="50"/>
  <c r="O33" i="50"/>
  <c r="BP32" i="50"/>
  <c r="BO32" i="50"/>
  <c r="BN32" i="50"/>
  <c r="BM32" i="50"/>
  <c r="BL32" i="50"/>
  <c r="BK32" i="50"/>
  <c r="BJ32" i="50"/>
  <c r="BI32" i="50"/>
  <c r="BH32" i="50"/>
  <c r="BG32" i="50"/>
  <c r="BF32" i="50"/>
  <c r="BE32" i="50"/>
  <c r="AY32" i="50"/>
  <c r="AX32" i="50"/>
  <c r="AW32" i="50"/>
  <c r="AV32" i="50"/>
  <c r="AU32" i="50"/>
  <c r="AT32" i="50"/>
  <c r="AS32" i="50"/>
  <c r="AR32" i="50"/>
  <c r="AQ32" i="50"/>
  <c r="AP32" i="50"/>
  <c r="AO32" i="50"/>
  <c r="AN32" i="50"/>
  <c r="AB32" i="50"/>
  <c r="O32" i="50"/>
  <c r="BP31" i="50"/>
  <c r="BO31" i="50"/>
  <c r="BN31" i="50"/>
  <c r="BM31" i="50"/>
  <c r="BL31" i="50"/>
  <c r="BK31" i="50"/>
  <c r="BJ31" i="50"/>
  <c r="BI31" i="50"/>
  <c r="BH31" i="50"/>
  <c r="BG31" i="50"/>
  <c r="BF31" i="50"/>
  <c r="BE31" i="50"/>
  <c r="AY31" i="50"/>
  <c r="AX31" i="50"/>
  <c r="AW31" i="50"/>
  <c r="AV31" i="50"/>
  <c r="AU31" i="50"/>
  <c r="AT31" i="50"/>
  <c r="AS31" i="50"/>
  <c r="AR31" i="50"/>
  <c r="AQ31" i="50"/>
  <c r="AP31" i="50"/>
  <c r="AO31" i="50"/>
  <c r="AN31" i="50"/>
  <c r="AB31" i="50"/>
  <c r="O31" i="50"/>
  <c r="N31" i="50"/>
  <c r="Q31" i="50" s="1"/>
  <c r="R31" i="50" s="1"/>
  <c r="BP30" i="50"/>
  <c r="BO30" i="50"/>
  <c r="BN30" i="50"/>
  <c r="BM30" i="50"/>
  <c r="BL30" i="50"/>
  <c r="BK30" i="50"/>
  <c r="BJ30" i="50"/>
  <c r="BI30" i="50"/>
  <c r="BH30" i="50"/>
  <c r="BG30" i="50"/>
  <c r="BF30" i="50"/>
  <c r="BE30" i="50"/>
  <c r="AY30" i="50"/>
  <c r="AX30" i="50"/>
  <c r="AW30" i="50"/>
  <c r="AV30" i="50"/>
  <c r="AU30" i="50"/>
  <c r="AT30" i="50"/>
  <c r="AS30" i="50"/>
  <c r="AR30" i="50"/>
  <c r="AQ30" i="50"/>
  <c r="AP30" i="50"/>
  <c r="AO30" i="50"/>
  <c r="AN30" i="50"/>
  <c r="AB30" i="50"/>
  <c r="O30" i="50"/>
  <c r="N30" i="50"/>
  <c r="Q30" i="50" s="1"/>
  <c r="R30" i="50" s="1"/>
  <c r="BP29" i="50"/>
  <c r="BO29" i="50"/>
  <c r="BN29" i="50"/>
  <c r="BM29" i="50"/>
  <c r="BL29" i="50"/>
  <c r="BK29" i="50"/>
  <c r="BJ29" i="50"/>
  <c r="BI29" i="50"/>
  <c r="BH29" i="50"/>
  <c r="BG29" i="50"/>
  <c r="BF29" i="50"/>
  <c r="BE29" i="50"/>
  <c r="AY29" i="50"/>
  <c r="AX29" i="50"/>
  <c r="AW29" i="50"/>
  <c r="AV29" i="50"/>
  <c r="AU29" i="50"/>
  <c r="AT29" i="50"/>
  <c r="AS29" i="50"/>
  <c r="AR29" i="50"/>
  <c r="AQ29" i="50"/>
  <c r="AP29" i="50"/>
  <c r="AO29" i="50"/>
  <c r="AN29" i="50"/>
  <c r="AB29" i="50"/>
  <c r="AI29" i="50"/>
  <c r="O29" i="50"/>
  <c r="BP28" i="50"/>
  <c r="BO28" i="50"/>
  <c r="BN28" i="50"/>
  <c r="BM28" i="50"/>
  <c r="BL28" i="50"/>
  <c r="BK28" i="50"/>
  <c r="BJ28" i="50"/>
  <c r="BI28" i="50"/>
  <c r="BH28" i="50"/>
  <c r="BG28" i="50"/>
  <c r="BF28" i="50"/>
  <c r="BE28" i="50"/>
  <c r="AY28" i="50"/>
  <c r="AX28" i="50"/>
  <c r="AW28" i="50"/>
  <c r="AV28" i="50"/>
  <c r="AU28" i="50"/>
  <c r="AT28" i="50"/>
  <c r="AS28" i="50"/>
  <c r="AR28" i="50"/>
  <c r="AQ28" i="50"/>
  <c r="AP28" i="50"/>
  <c r="AO28" i="50"/>
  <c r="AN28" i="50"/>
  <c r="AB28" i="50"/>
  <c r="AI28" i="50"/>
  <c r="O28" i="50"/>
  <c r="BP27" i="50"/>
  <c r="BO27" i="50"/>
  <c r="BN27" i="50"/>
  <c r="BM27" i="50"/>
  <c r="BL27" i="50"/>
  <c r="BK27" i="50"/>
  <c r="BJ27" i="50"/>
  <c r="BI27" i="50"/>
  <c r="BH27" i="50"/>
  <c r="BG27" i="50"/>
  <c r="BF27" i="50"/>
  <c r="BE27" i="50"/>
  <c r="AY27" i="50"/>
  <c r="AX27" i="50"/>
  <c r="AW27" i="50"/>
  <c r="AV27" i="50"/>
  <c r="AU27" i="50"/>
  <c r="AT27" i="50"/>
  <c r="AS27" i="50"/>
  <c r="AR27" i="50"/>
  <c r="AQ27" i="50"/>
  <c r="AP27" i="50"/>
  <c r="AO27" i="50"/>
  <c r="AN27" i="50"/>
  <c r="AB27" i="50"/>
  <c r="AI27" i="50"/>
  <c r="O27" i="50"/>
  <c r="N27" i="50"/>
  <c r="Q27" i="50" s="1"/>
  <c r="R27" i="50" s="1"/>
  <c r="BP26" i="50"/>
  <c r="BO26" i="50"/>
  <c r="BN26" i="50"/>
  <c r="BM26" i="50"/>
  <c r="BL26" i="50"/>
  <c r="BK26" i="50"/>
  <c r="BJ26" i="50"/>
  <c r="BI26" i="50"/>
  <c r="BH26" i="50"/>
  <c r="BG26" i="50"/>
  <c r="BF26" i="50"/>
  <c r="BE26" i="50"/>
  <c r="AY26" i="50"/>
  <c r="AX26" i="50"/>
  <c r="AW26" i="50"/>
  <c r="AV26" i="50"/>
  <c r="AU26" i="50"/>
  <c r="AT26" i="50"/>
  <c r="AS26" i="50"/>
  <c r="AR26" i="50"/>
  <c r="AQ26" i="50"/>
  <c r="AP26" i="50"/>
  <c r="AO26" i="50"/>
  <c r="AN26" i="50"/>
  <c r="AB26" i="50"/>
  <c r="AI26" i="50"/>
  <c r="O26" i="50"/>
  <c r="N26" i="50"/>
  <c r="BP25" i="50"/>
  <c r="BO25" i="50"/>
  <c r="BN25" i="50"/>
  <c r="BM25" i="50"/>
  <c r="BL25" i="50"/>
  <c r="BK25" i="50"/>
  <c r="BJ25" i="50"/>
  <c r="BI25" i="50"/>
  <c r="BH25" i="50"/>
  <c r="BG25" i="50"/>
  <c r="BF25" i="50"/>
  <c r="BE25" i="50"/>
  <c r="AY25" i="50"/>
  <c r="AX25" i="50"/>
  <c r="AW25" i="50"/>
  <c r="AV25" i="50"/>
  <c r="AU25" i="50"/>
  <c r="AT25" i="50"/>
  <c r="AS25" i="50"/>
  <c r="AR25" i="50"/>
  <c r="AQ25" i="50"/>
  <c r="AP25" i="50"/>
  <c r="AO25" i="50"/>
  <c r="AN25" i="50"/>
  <c r="N25" i="50"/>
  <c r="BP24" i="50"/>
  <c r="BO24" i="50"/>
  <c r="BN24" i="50"/>
  <c r="BM24" i="50"/>
  <c r="BL24" i="50"/>
  <c r="BK24" i="50"/>
  <c r="BJ24" i="50"/>
  <c r="BI24" i="50"/>
  <c r="BH24" i="50"/>
  <c r="BG24" i="50"/>
  <c r="BF24" i="50"/>
  <c r="BE24" i="50"/>
  <c r="AY24" i="50"/>
  <c r="AX24" i="50"/>
  <c r="AW24" i="50"/>
  <c r="AV24" i="50"/>
  <c r="AU24" i="50"/>
  <c r="AT24" i="50"/>
  <c r="AS24" i="50"/>
  <c r="AR24" i="50"/>
  <c r="AQ24" i="50"/>
  <c r="AP24" i="50"/>
  <c r="AO24" i="50"/>
  <c r="AN24" i="50"/>
  <c r="N24" i="50"/>
  <c r="BP23" i="50"/>
  <c r="BO23" i="50"/>
  <c r="BN23" i="50"/>
  <c r="BM23" i="50"/>
  <c r="BL23" i="50"/>
  <c r="BK23" i="50"/>
  <c r="BJ23" i="50"/>
  <c r="BI23" i="50"/>
  <c r="BH23" i="50"/>
  <c r="BG23" i="50"/>
  <c r="BF23" i="50"/>
  <c r="BE23" i="50"/>
  <c r="AY23" i="50"/>
  <c r="AX23" i="50"/>
  <c r="AW23" i="50"/>
  <c r="AV23" i="50"/>
  <c r="AU23" i="50"/>
  <c r="AT23" i="50"/>
  <c r="AS23" i="50"/>
  <c r="AR23" i="50"/>
  <c r="AQ23" i="50"/>
  <c r="AP23" i="50"/>
  <c r="AO23" i="50"/>
  <c r="AN23" i="50"/>
  <c r="O23" i="50"/>
  <c r="N23" i="50"/>
  <c r="BP22" i="50"/>
  <c r="BO22" i="50"/>
  <c r="BN22" i="50"/>
  <c r="BM22" i="50"/>
  <c r="BL22" i="50"/>
  <c r="BK22" i="50"/>
  <c r="BJ22" i="50"/>
  <c r="BI22" i="50"/>
  <c r="BH22" i="50"/>
  <c r="BG22" i="50"/>
  <c r="BF22" i="50"/>
  <c r="BE22" i="50"/>
  <c r="AY22" i="50"/>
  <c r="AX22" i="50"/>
  <c r="AW22" i="50"/>
  <c r="AV22" i="50"/>
  <c r="AU22" i="50"/>
  <c r="AT22" i="50"/>
  <c r="AS22" i="50"/>
  <c r="AR22" i="50"/>
  <c r="AQ22" i="50"/>
  <c r="AP22" i="50"/>
  <c r="AO22" i="50"/>
  <c r="AN22" i="50"/>
  <c r="O22" i="50"/>
  <c r="N22" i="50"/>
  <c r="BP21" i="50"/>
  <c r="BO21" i="50"/>
  <c r="BN21" i="50"/>
  <c r="BM21" i="50"/>
  <c r="BL21" i="50"/>
  <c r="BK21" i="50"/>
  <c r="BJ21" i="50"/>
  <c r="BI21" i="50"/>
  <c r="BH21" i="50"/>
  <c r="BG21" i="50"/>
  <c r="BF21" i="50"/>
  <c r="BE21" i="50"/>
  <c r="AY21" i="50"/>
  <c r="AX21" i="50"/>
  <c r="AW21" i="50"/>
  <c r="AV21" i="50"/>
  <c r="AU21" i="50"/>
  <c r="AT21" i="50"/>
  <c r="AS21" i="50"/>
  <c r="AR21" i="50"/>
  <c r="AQ21" i="50"/>
  <c r="AP21" i="50"/>
  <c r="AO21" i="50"/>
  <c r="AN21" i="50"/>
  <c r="N21" i="50"/>
  <c r="BP20" i="50"/>
  <c r="BO20" i="50"/>
  <c r="BN20" i="50"/>
  <c r="BM20" i="50"/>
  <c r="BL20" i="50"/>
  <c r="BK20" i="50"/>
  <c r="BJ20" i="50"/>
  <c r="BI20" i="50"/>
  <c r="BH20" i="50"/>
  <c r="BG20" i="50"/>
  <c r="BF20" i="50"/>
  <c r="BE20" i="50"/>
  <c r="AY20" i="50"/>
  <c r="AX20" i="50"/>
  <c r="AW20" i="50"/>
  <c r="AV20" i="50"/>
  <c r="AU20" i="50"/>
  <c r="AT20" i="50"/>
  <c r="AS20" i="50"/>
  <c r="AR20" i="50"/>
  <c r="AQ20" i="50"/>
  <c r="AP20" i="50"/>
  <c r="AO20" i="50"/>
  <c r="AN20" i="50"/>
  <c r="N20" i="50"/>
  <c r="BP19" i="50"/>
  <c r="BO19" i="50"/>
  <c r="BN19" i="50"/>
  <c r="BM19" i="50"/>
  <c r="BL19" i="50"/>
  <c r="BK19" i="50"/>
  <c r="BJ19" i="50"/>
  <c r="BI19" i="50"/>
  <c r="BH19" i="50"/>
  <c r="BG19" i="50"/>
  <c r="BF19" i="50"/>
  <c r="BE19" i="50"/>
  <c r="AY19" i="50"/>
  <c r="AX19" i="50"/>
  <c r="AW19" i="50"/>
  <c r="AV19" i="50"/>
  <c r="AU19" i="50"/>
  <c r="AT19" i="50"/>
  <c r="AS19" i="50"/>
  <c r="AR19" i="50"/>
  <c r="AQ19" i="50"/>
  <c r="AP19" i="50"/>
  <c r="AO19" i="50"/>
  <c r="AN19" i="50"/>
  <c r="O19" i="50"/>
  <c r="N19" i="50"/>
  <c r="BP18" i="50"/>
  <c r="BO18" i="50"/>
  <c r="BN18" i="50"/>
  <c r="BM18" i="50"/>
  <c r="BL18" i="50"/>
  <c r="BK18" i="50"/>
  <c r="BJ18" i="50"/>
  <c r="BI18" i="50"/>
  <c r="BH18" i="50"/>
  <c r="BG18" i="50"/>
  <c r="BF18" i="50"/>
  <c r="BE18" i="50"/>
  <c r="AY18" i="50"/>
  <c r="AX18" i="50"/>
  <c r="AW18" i="50"/>
  <c r="AV18" i="50"/>
  <c r="AU18" i="50"/>
  <c r="AT18" i="50"/>
  <c r="AS18" i="50"/>
  <c r="AR18" i="50"/>
  <c r="AQ18" i="50"/>
  <c r="AP18" i="50"/>
  <c r="AO18" i="50"/>
  <c r="AN18" i="50"/>
  <c r="O18" i="50"/>
  <c r="N18" i="50"/>
  <c r="BP17" i="50"/>
  <c r="BO17" i="50"/>
  <c r="BN17" i="50"/>
  <c r="BM17" i="50"/>
  <c r="BL17" i="50"/>
  <c r="BK17" i="50"/>
  <c r="BJ17" i="50"/>
  <c r="BI17" i="50"/>
  <c r="BH17" i="50"/>
  <c r="BG17" i="50"/>
  <c r="BF17" i="50"/>
  <c r="BE17" i="50"/>
  <c r="AY17" i="50"/>
  <c r="AX17" i="50"/>
  <c r="AW17" i="50"/>
  <c r="AV17" i="50"/>
  <c r="AU17" i="50"/>
  <c r="AT17" i="50"/>
  <c r="AS17" i="50"/>
  <c r="AR17" i="50"/>
  <c r="AQ17" i="50"/>
  <c r="AP17" i="50"/>
  <c r="AO17" i="50"/>
  <c r="AN17" i="50"/>
  <c r="N17" i="50"/>
  <c r="BP16" i="50"/>
  <c r="BO16" i="50"/>
  <c r="BN16" i="50"/>
  <c r="BM16" i="50"/>
  <c r="BL16" i="50"/>
  <c r="BK16" i="50"/>
  <c r="BJ16" i="50"/>
  <c r="BI16" i="50"/>
  <c r="BH16" i="50"/>
  <c r="BG16" i="50"/>
  <c r="BF16" i="50"/>
  <c r="BE16" i="50"/>
  <c r="AY16" i="50"/>
  <c r="AX16" i="50"/>
  <c r="AW16" i="50"/>
  <c r="AV16" i="50"/>
  <c r="AU16" i="50"/>
  <c r="AT16" i="50"/>
  <c r="AS16" i="50"/>
  <c r="AR16" i="50"/>
  <c r="AQ16" i="50"/>
  <c r="AP16" i="50"/>
  <c r="AO16" i="50"/>
  <c r="AN16" i="50"/>
  <c r="N16" i="50"/>
  <c r="BP15" i="50"/>
  <c r="BO15" i="50"/>
  <c r="BN15" i="50"/>
  <c r="BM15" i="50"/>
  <c r="BL15" i="50"/>
  <c r="BK15" i="50"/>
  <c r="BJ15" i="50"/>
  <c r="BI15" i="50"/>
  <c r="BH15" i="50"/>
  <c r="BG15" i="50"/>
  <c r="BF15" i="50"/>
  <c r="BE15" i="50"/>
  <c r="AY15" i="50"/>
  <c r="AX15" i="50"/>
  <c r="AW15" i="50"/>
  <c r="AV15" i="50"/>
  <c r="AU15" i="50"/>
  <c r="AT15" i="50"/>
  <c r="AS15" i="50"/>
  <c r="AR15" i="50"/>
  <c r="AQ15" i="50"/>
  <c r="AP15" i="50"/>
  <c r="AO15" i="50"/>
  <c r="AN15" i="50"/>
  <c r="O15" i="50"/>
  <c r="N15" i="50"/>
  <c r="Q15" i="50" s="1"/>
  <c r="R15" i="50" s="1"/>
  <c r="BP14" i="50"/>
  <c r="BO14" i="50"/>
  <c r="BN14" i="50"/>
  <c r="BM14" i="50"/>
  <c r="BL14" i="50"/>
  <c r="BK14" i="50"/>
  <c r="BJ14" i="50"/>
  <c r="BI14" i="50"/>
  <c r="BH14" i="50"/>
  <c r="BG14" i="50"/>
  <c r="BF14" i="50"/>
  <c r="BE14" i="50"/>
  <c r="AY14" i="50"/>
  <c r="AX14" i="50"/>
  <c r="AW14" i="50"/>
  <c r="AV14" i="50"/>
  <c r="AU14" i="50"/>
  <c r="AT14" i="50"/>
  <c r="AS14" i="50"/>
  <c r="AR14" i="50"/>
  <c r="AQ14" i="50"/>
  <c r="AP14" i="50"/>
  <c r="AO14" i="50"/>
  <c r="AN14" i="50"/>
  <c r="O14" i="50"/>
  <c r="N14" i="50"/>
  <c r="Q14" i="50" s="1"/>
  <c r="R14" i="50" s="1"/>
  <c r="BP13" i="50"/>
  <c r="BO13" i="50"/>
  <c r="BN13" i="50"/>
  <c r="BM13" i="50"/>
  <c r="BL13" i="50"/>
  <c r="BK13" i="50"/>
  <c r="BJ13" i="50"/>
  <c r="BI13" i="50"/>
  <c r="BH13" i="50"/>
  <c r="BG13" i="50"/>
  <c r="BF13" i="50"/>
  <c r="BE13" i="50"/>
  <c r="AY13" i="50"/>
  <c r="AX13" i="50"/>
  <c r="AW13" i="50"/>
  <c r="AV13" i="50"/>
  <c r="AU13" i="50"/>
  <c r="AT13" i="50"/>
  <c r="AS13" i="50"/>
  <c r="AR13" i="50"/>
  <c r="AQ13" i="50"/>
  <c r="AP13" i="50"/>
  <c r="AO13" i="50"/>
  <c r="AN13" i="50"/>
  <c r="O13" i="50"/>
  <c r="N13" i="50"/>
  <c r="BP12" i="50"/>
  <c r="BO12" i="50"/>
  <c r="BN12" i="50"/>
  <c r="BM12" i="50"/>
  <c r="BL12" i="50"/>
  <c r="BK12" i="50"/>
  <c r="BJ12" i="50"/>
  <c r="BI12" i="50"/>
  <c r="BH12" i="50"/>
  <c r="BG12" i="50"/>
  <c r="BF12" i="50"/>
  <c r="BE12" i="50"/>
  <c r="AY12" i="50"/>
  <c r="AX12" i="50"/>
  <c r="AW12" i="50"/>
  <c r="AV12" i="50"/>
  <c r="AU12" i="50"/>
  <c r="AT12" i="50"/>
  <c r="AS12" i="50"/>
  <c r="AR12" i="50"/>
  <c r="AQ12" i="50"/>
  <c r="AP12" i="50"/>
  <c r="AO12" i="50"/>
  <c r="AN12" i="50"/>
  <c r="O12" i="50"/>
  <c r="N12" i="50"/>
  <c r="BP11" i="50"/>
  <c r="BO11" i="50"/>
  <c r="BN11" i="50"/>
  <c r="BM11" i="50"/>
  <c r="BL11" i="50"/>
  <c r="BK11" i="50"/>
  <c r="BJ11" i="50"/>
  <c r="BI11" i="50"/>
  <c r="BH11" i="50"/>
  <c r="BG11" i="50"/>
  <c r="BF11" i="50"/>
  <c r="BE11" i="50"/>
  <c r="AY11" i="50"/>
  <c r="AX11" i="50"/>
  <c r="AW11" i="50"/>
  <c r="AV11" i="50"/>
  <c r="AU11" i="50"/>
  <c r="AT11" i="50"/>
  <c r="AS11" i="50"/>
  <c r="AR11" i="50"/>
  <c r="AQ11" i="50"/>
  <c r="AP11" i="50"/>
  <c r="AO11" i="50"/>
  <c r="AN11" i="50"/>
  <c r="N11" i="50"/>
  <c r="BP10" i="50"/>
  <c r="BO10" i="50"/>
  <c r="BN10" i="50"/>
  <c r="BM10" i="50"/>
  <c r="BL10" i="50"/>
  <c r="BK10" i="50"/>
  <c r="BJ10" i="50"/>
  <c r="BI10" i="50"/>
  <c r="BH10" i="50"/>
  <c r="BG10" i="50"/>
  <c r="BF10" i="50"/>
  <c r="BE10" i="50"/>
  <c r="AY10" i="50"/>
  <c r="AX10" i="50"/>
  <c r="AW10" i="50"/>
  <c r="AV10" i="50"/>
  <c r="AU10" i="50"/>
  <c r="AT10" i="50"/>
  <c r="AS10" i="50"/>
  <c r="AR10" i="50"/>
  <c r="AQ10" i="50"/>
  <c r="AP10" i="50"/>
  <c r="AO10" i="50"/>
  <c r="AN10" i="50"/>
  <c r="N10" i="50"/>
  <c r="BP9" i="50"/>
  <c r="BO9" i="50"/>
  <c r="BN9" i="50"/>
  <c r="BM9" i="50"/>
  <c r="BL9" i="50"/>
  <c r="BK9" i="50"/>
  <c r="BJ9" i="50"/>
  <c r="BI9" i="50"/>
  <c r="BH9" i="50"/>
  <c r="BG9" i="50"/>
  <c r="BF9" i="50"/>
  <c r="BE9" i="50"/>
  <c r="AY9" i="50"/>
  <c r="AX9" i="50"/>
  <c r="AW9" i="50"/>
  <c r="AV9" i="50"/>
  <c r="AU9" i="50"/>
  <c r="AT9" i="50"/>
  <c r="AS9" i="50"/>
  <c r="AR9" i="50"/>
  <c r="AQ9" i="50"/>
  <c r="AP9" i="50"/>
  <c r="AO9" i="50"/>
  <c r="AN9" i="50"/>
  <c r="N9" i="50"/>
  <c r="BP8" i="50"/>
  <c r="BO8" i="50"/>
  <c r="BN8" i="50"/>
  <c r="BM8" i="50"/>
  <c r="BL8" i="50"/>
  <c r="BK8" i="50"/>
  <c r="BJ8" i="50"/>
  <c r="BI8" i="50"/>
  <c r="BH8" i="50"/>
  <c r="BG8" i="50"/>
  <c r="BF8" i="50"/>
  <c r="BE8" i="50"/>
  <c r="AY8" i="50"/>
  <c r="AX8" i="50"/>
  <c r="AW8" i="50"/>
  <c r="AV8" i="50"/>
  <c r="AU8" i="50"/>
  <c r="AT8" i="50"/>
  <c r="AS8" i="50"/>
  <c r="AR8" i="50"/>
  <c r="AQ8" i="50"/>
  <c r="AP8" i="50"/>
  <c r="AO8" i="50"/>
  <c r="AN8" i="50"/>
  <c r="O8" i="50"/>
  <c r="N8" i="50"/>
  <c r="Q8" i="50" s="1"/>
  <c r="R8" i="50" s="1"/>
  <c r="BP7" i="50"/>
  <c r="BO7" i="50"/>
  <c r="BN7" i="50"/>
  <c r="BM7" i="50"/>
  <c r="BL7" i="50"/>
  <c r="BK7" i="50"/>
  <c r="BJ7" i="50"/>
  <c r="BI7" i="50"/>
  <c r="BH7" i="50"/>
  <c r="BG7" i="50"/>
  <c r="BF7" i="50"/>
  <c r="BE7" i="50"/>
  <c r="AY7" i="50"/>
  <c r="AX7" i="50"/>
  <c r="AW7" i="50"/>
  <c r="AV7" i="50"/>
  <c r="AU7" i="50"/>
  <c r="AT7" i="50"/>
  <c r="AS7" i="50"/>
  <c r="AR7" i="50"/>
  <c r="AQ7" i="50"/>
  <c r="AP7" i="50"/>
  <c r="AO7" i="50"/>
  <c r="AN7" i="50"/>
  <c r="O7" i="50"/>
  <c r="N7" i="50"/>
  <c r="BP6" i="50"/>
  <c r="BO6" i="50"/>
  <c r="BN6" i="50"/>
  <c r="BM6" i="50"/>
  <c r="BL6" i="50"/>
  <c r="BK6" i="50"/>
  <c r="BJ6" i="50"/>
  <c r="BI6" i="50"/>
  <c r="BH6" i="50"/>
  <c r="BG6" i="50"/>
  <c r="BF6" i="50"/>
  <c r="BE6" i="50"/>
  <c r="AY6" i="50"/>
  <c r="AX6" i="50"/>
  <c r="AW6" i="50"/>
  <c r="AV6" i="50"/>
  <c r="AU6" i="50"/>
  <c r="AT6" i="50"/>
  <c r="AS6" i="50"/>
  <c r="AR6" i="50"/>
  <c r="AQ6" i="50"/>
  <c r="AP6" i="50"/>
  <c r="AO6" i="50"/>
  <c r="AN6" i="50"/>
  <c r="N6" i="50"/>
  <c r="BP5" i="50"/>
  <c r="BO5" i="50"/>
  <c r="BN5" i="50"/>
  <c r="BM5" i="50"/>
  <c r="BL5" i="50"/>
  <c r="BK5" i="50"/>
  <c r="BJ5" i="50"/>
  <c r="BI5" i="50"/>
  <c r="BH5" i="50"/>
  <c r="BG5" i="50"/>
  <c r="BF5" i="50"/>
  <c r="BE5" i="50"/>
  <c r="AY5" i="50"/>
  <c r="AX5" i="50"/>
  <c r="AW5" i="50"/>
  <c r="AV5" i="50"/>
  <c r="AU5" i="50"/>
  <c r="AT5" i="50"/>
  <c r="AS5" i="50"/>
  <c r="AR5" i="50"/>
  <c r="AQ5" i="50"/>
  <c r="AP5" i="50"/>
  <c r="AO5" i="50"/>
  <c r="AN5" i="50"/>
  <c r="N5" i="50"/>
  <c r="BP4" i="50"/>
  <c r="BO4" i="50"/>
  <c r="BN4" i="50"/>
  <c r="BM4" i="50"/>
  <c r="BL4" i="50"/>
  <c r="BK4" i="50"/>
  <c r="BJ4" i="50"/>
  <c r="BI4" i="50"/>
  <c r="BH4" i="50"/>
  <c r="BG4" i="50"/>
  <c r="BF4" i="50"/>
  <c r="BE4" i="50"/>
  <c r="AY4" i="50"/>
  <c r="AX4" i="50"/>
  <c r="AW4" i="50"/>
  <c r="AV4" i="50"/>
  <c r="AU4" i="50"/>
  <c r="AT4" i="50"/>
  <c r="AS4" i="50"/>
  <c r="AR4" i="50"/>
  <c r="AQ4" i="50"/>
  <c r="AP4" i="50"/>
  <c r="AO4" i="50"/>
  <c r="AN4" i="50"/>
  <c r="N4" i="50"/>
  <c r="AN20" i="49"/>
  <c r="AO20" i="49"/>
  <c r="AP20" i="49"/>
  <c r="AQ20" i="49"/>
  <c r="AR20" i="49"/>
  <c r="AS20" i="49"/>
  <c r="AT20" i="49"/>
  <c r="AU20" i="49"/>
  <c r="AV20" i="49"/>
  <c r="AW20" i="49"/>
  <c r="AX20" i="49"/>
  <c r="AY20" i="49"/>
  <c r="AN21" i="49"/>
  <c r="AO21" i="49"/>
  <c r="AP21" i="49"/>
  <c r="AQ21" i="49"/>
  <c r="AR21" i="49"/>
  <c r="AS21" i="49"/>
  <c r="AT21" i="49"/>
  <c r="AU21" i="49"/>
  <c r="AV21" i="49"/>
  <c r="AW21" i="49"/>
  <c r="AX21" i="49"/>
  <c r="AY21" i="49"/>
  <c r="AN22" i="49"/>
  <c r="AO22" i="49"/>
  <c r="AP22" i="49"/>
  <c r="AQ22" i="49"/>
  <c r="AR22" i="49"/>
  <c r="AS22" i="49"/>
  <c r="AT22" i="49"/>
  <c r="AU22" i="49"/>
  <c r="AV22" i="49"/>
  <c r="AW22" i="49"/>
  <c r="AX22" i="49"/>
  <c r="AY22" i="49"/>
  <c r="AN23" i="49"/>
  <c r="AO23" i="49"/>
  <c r="AP23" i="49"/>
  <c r="AQ23" i="49"/>
  <c r="AR23" i="49"/>
  <c r="AS23" i="49"/>
  <c r="AT23" i="49"/>
  <c r="AU23" i="49"/>
  <c r="AV23" i="49"/>
  <c r="AW23" i="49"/>
  <c r="AX23" i="49"/>
  <c r="AY23" i="49"/>
  <c r="AN24" i="49"/>
  <c r="AO24" i="49"/>
  <c r="AP24" i="49"/>
  <c r="AQ24" i="49"/>
  <c r="AR24" i="49"/>
  <c r="AS24" i="49"/>
  <c r="AT24" i="49"/>
  <c r="AU24" i="49"/>
  <c r="AV24" i="49"/>
  <c r="AW24" i="49"/>
  <c r="AX24" i="49"/>
  <c r="AY24" i="49"/>
  <c r="AN25" i="49"/>
  <c r="AO25" i="49"/>
  <c r="AP25" i="49"/>
  <c r="AQ25" i="49"/>
  <c r="AR25" i="49"/>
  <c r="AS25" i="49"/>
  <c r="AT25" i="49"/>
  <c r="AU25" i="49"/>
  <c r="AV25" i="49"/>
  <c r="AW25" i="49"/>
  <c r="AX25" i="49"/>
  <c r="AY25" i="49"/>
  <c r="AN26" i="49"/>
  <c r="AO26" i="49"/>
  <c r="AP26" i="49"/>
  <c r="AQ26" i="49"/>
  <c r="AR26" i="49"/>
  <c r="AS26" i="49"/>
  <c r="AT26" i="49"/>
  <c r="AU26" i="49"/>
  <c r="AV26" i="49"/>
  <c r="AW26" i="49"/>
  <c r="AX26" i="49"/>
  <c r="AY26" i="49"/>
  <c r="AN27" i="49"/>
  <c r="AO27" i="49"/>
  <c r="AP27" i="49"/>
  <c r="AQ27" i="49"/>
  <c r="AR27" i="49"/>
  <c r="AS27" i="49"/>
  <c r="AT27" i="49"/>
  <c r="AU27" i="49"/>
  <c r="AV27" i="49"/>
  <c r="AW27" i="49"/>
  <c r="AX27" i="49"/>
  <c r="AY27" i="49"/>
  <c r="AN28" i="49"/>
  <c r="AO28" i="49"/>
  <c r="AP28" i="49"/>
  <c r="AQ28" i="49"/>
  <c r="AR28" i="49"/>
  <c r="AS28" i="49"/>
  <c r="AT28" i="49"/>
  <c r="AU28" i="49"/>
  <c r="AV28" i="49"/>
  <c r="AW28" i="49"/>
  <c r="AX28" i="49"/>
  <c r="AY28" i="49"/>
  <c r="AN29" i="49"/>
  <c r="AO29" i="49"/>
  <c r="AP29" i="49"/>
  <c r="AQ29" i="49"/>
  <c r="AR29" i="49"/>
  <c r="AS29" i="49"/>
  <c r="AT29" i="49"/>
  <c r="AU29" i="49"/>
  <c r="AV29" i="49"/>
  <c r="AW29" i="49"/>
  <c r="AX29" i="49"/>
  <c r="AY29" i="49"/>
  <c r="AN30" i="49"/>
  <c r="AO30" i="49"/>
  <c r="AP30" i="49"/>
  <c r="AQ30" i="49"/>
  <c r="AR30" i="49"/>
  <c r="AS30" i="49"/>
  <c r="AT30" i="49"/>
  <c r="AU30" i="49"/>
  <c r="AV30" i="49"/>
  <c r="AW30" i="49"/>
  <c r="AX30" i="49"/>
  <c r="AY30" i="49"/>
  <c r="AN31" i="49"/>
  <c r="AO31" i="49"/>
  <c r="AP31" i="49"/>
  <c r="AQ31" i="49"/>
  <c r="AR31" i="49"/>
  <c r="AS31" i="49"/>
  <c r="AT31" i="49"/>
  <c r="AU31" i="49"/>
  <c r="AV31" i="49"/>
  <c r="AW31" i="49"/>
  <c r="AX31" i="49"/>
  <c r="AY31" i="49"/>
  <c r="AN32" i="49"/>
  <c r="AO32" i="49"/>
  <c r="AP32" i="49"/>
  <c r="AQ32" i="49"/>
  <c r="AR32" i="49"/>
  <c r="AS32" i="49"/>
  <c r="AT32" i="49"/>
  <c r="AU32" i="49"/>
  <c r="AV32" i="49"/>
  <c r="AW32" i="49"/>
  <c r="AX32" i="49"/>
  <c r="AY32" i="49"/>
  <c r="AN33" i="49"/>
  <c r="AO33" i="49"/>
  <c r="AP33" i="49"/>
  <c r="AQ33" i="49"/>
  <c r="AR33" i="49"/>
  <c r="AS33" i="49"/>
  <c r="AT33" i="49"/>
  <c r="AU33" i="49"/>
  <c r="AV33" i="49"/>
  <c r="AW33" i="49"/>
  <c r="AX33" i="49"/>
  <c r="AY33" i="49"/>
  <c r="AN34" i="49"/>
  <c r="AO34" i="49"/>
  <c r="AP34" i="49"/>
  <c r="AQ34" i="49"/>
  <c r="AR34" i="49"/>
  <c r="AS34" i="49"/>
  <c r="AT34" i="49"/>
  <c r="AU34" i="49"/>
  <c r="AV34" i="49"/>
  <c r="AW34" i="49"/>
  <c r="AX34" i="49"/>
  <c r="AY34" i="49"/>
  <c r="AN35" i="49"/>
  <c r="AO35" i="49"/>
  <c r="AP35" i="49"/>
  <c r="AQ35" i="49"/>
  <c r="AR35" i="49"/>
  <c r="AS35" i="49"/>
  <c r="AT35" i="49"/>
  <c r="AU35" i="49"/>
  <c r="AV35" i="49"/>
  <c r="AW35" i="49"/>
  <c r="AX35" i="49"/>
  <c r="AY35" i="49"/>
  <c r="AN36" i="49"/>
  <c r="AO36" i="49"/>
  <c r="AP36" i="49"/>
  <c r="AQ36" i="49"/>
  <c r="AR36" i="49"/>
  <c r="AS36" i="49"/>
  <c r="AT36" i="49"/>
  <c r="AU36" i="49"/>
  <c r="AV36" i="49"/>
  <c r="AW36" i="49"/>
  <c r="AX36" i="49"/>
  <c r="AY36" i="49"/>
  <c r="AN37" i="49"/>
  <c r="AO37" i="49"/>
  <c r="AP37" i="49"/>
  <c r="AQ37" i="49"/>
  <c r="AR37" i="49"/>
  <c r="AS37" i="49"/>
  <c r="AT37" i="49"/>
  <c r="AU37" i="49"/>
  <c r="AV37" i="49"/>
  <c r="AW37" i="49"/>
  <c r="AX37" i="49"/>
  <c r="AY37" i="49"/>
  <c r="AN38" i="49"/>
  <c r="AO38" i="49"/>
  <c r="AP38" i="49"/>
  <c r="AQ38" i="49"/>
  <c r="AR38" i="49"/>
  <c r="AS38" i="49"/>
  <c r="AT38" i="49"/>
  <c r="AU38" i="49"/>
  <c r="AV38" i="49"/>
  <c r="AW38" i="49"/>
  <c r="AX38" i="49"/>
  <c r="AY38" i="49"/>
  <c r="AN39" i="49"/>
  <c r="AO39" i="49"/>
  <c r="AP39" i="49"/>
  <c r="AQ39" i="49"/>
  <c r="AR39" i="49"/>
  <c r="AS39" i="49"/>
  <c r="AT39" i="49"/>
  <c r="AU39" i="49"/>
  <c r="AV39" i="49"/>
  <c r="AW39" i="49"/>
  <c r="AX39" i="49"/>
  <c r="AY39" i="49"/>
  <c r="AN40" i="49"/>
  <c r="AO40" i="49"/>
  <c r="AP40" i="49"/>
  <c r="AQ40" i="49"/>
  <c r="AR40" i="49"/>
  <c r="AS40" i="49"/>
  <c r="AT40" i="49"/>
  <c r="AU40" i="49"/>
  <c r="AV40" i="49"/>
  <c r="AW40" i="49"/>
  <c r="AX40" i="49"/>
  <c r="AY40" i="49"/>
  <c r="AN41" i="49"/>
  <c r="AO41" i="49"/>
  <c r="AP41" i="49"/>
  <c r="AQ41" i="49"/>
  <c r="AR41" i="49"/>
  <c r="AS41" i="49"/>
  <c r="AT41" i="49"/>
  <c r="AU41" i="49"/>
  <c r="AV41" i="49"/>
  <c r="AW41" i="49"/>
  <c r="AX41" i="49"/>
  <c r="AY41" i="49"/>
  <c r="AN42" i="49"/>
  <c r="AO42" i="49"/>
  <c r="AP42" i="49"/>
  <c r="AQ42" i="49"/>
  <c r="AR42" i="49"/>
  <c r="AS42" i="49"/>
  <c r="AT42" i="49"/>
  <c r="AU42" i="49"/>
  <c r="AV42" i="49"/>
  <c r="AW42" i="49"/>
  <c r="AX42" i="49"/>
  <c r="AY42" i="49"/>
  <c r="AN43" i="49"/>
  <c r="AO43" i="49"/>
  <c r="AP43" i="49"/>
  <c r="AQ43" i="49"/>
  <c r="AR43" i="49"/>
  <c r="AS43" i="49"/>
  <c r="AT43" i="49"/>
  <c r="AU43" i="49"/>
  <c r="AV43" i="49"/>
  <c r="AW43" i="49"/>
  <c r="AX43" i="49"/>
  <c r="AY43" i="49"/>
  <c r="AN44" i="49"/>
  <c r="AO44" i="49"/>
  <c r="AP44" i="49"/>
  <c r="AQ44" i="49"/>
  <c r="AR44" i="49"/>
  <c r="AS44" i="49"/>
  <c r="AT44" i="49"/>
  <c r="AU44" i="49"/>
  <c r="AV44" i="49"/>
  <c r="AW44" i="49"/>
  <c r="AX44" i="49"/>
  <c r="AY44" i="49"/>
  <c r="AN45" i="49"/>
  <c r="AO45" i="49"/>
  <c r="AP45" i="49"/>
  <c r="AQ45" i="49"/>
  <c r="AR45" i="49"/>
  <c r="AS45" i="49"/>
  <c r="AT45" i="49"/>
  <c r="AU45" i="49"/>
  <c r="AV45" i="49"/>
  <c r="AW45" i="49"/>
  <c r="AX45" i="49"/>
  <c r="AY45" i="49"/>
  <c r="AN46" i="49"/>
  <c r="AO46" i="49"/>
  <c r="AP46" i="49"/>
  <c r="AQ46" i="49"/>
  <c r="AR46" i="49"/>
  <c r="AS46" i="49"/>
  <c r="AT46" i="49"/>
  <c r="AU46" i="49"/>
  <c r="AV46" i="49"/>
  <c r="AW46" i="49"/>
  <c r="AX46" i="49"/>
  <c r="AY46" i="49"/>
  <c r="AN47" i="49"/>
  <c r="AO47" i="49"/>
  <c r="AP47" i="49"/>
  <c r="AQ47" i="49"/>
  <c r="AR47" i="49"/>
  <c r="AS47" i="49"/>
  <c r="AT47" i="49"/>
  <c r="AU47" i="49"/>
  <c r="AV47" i="49"/>
  <c r="AW47" i="49"/>
  <c r="AX47" i="49"/>
  <c r="AY47" i="49"/>
  <c r="AN48" i="49"/>
  <c r="AO48" i="49"/>
  <c r="AP48" i="49"/>
  <c r="AQ48" i="49"/>
  <c r="AR48" i="49"/>
  <c r="AS48" i="49"/>
  <c r="AT48" i="49"/>
  <c r="AU48" i="49"/>
  <c r="AV48" i="49"/>
  <c r="AW48" i="49"/>
  <c r="AX48" i="49"/>
  <c r="AY48" i="49"/>
  <c r="AN49" i="49"/>
  <c r="AO49" i="49"/>
  <c r="AP49" i="49"/>
  <c r="AQ49" i="49"/>
  <c r="AR49" i="49"/>
  <c r="AS49" i="49"/>
  <c r="AT49" i="49"/>
  <c r="AU49" i="49"/>
  <c r="AV49" i="49"/>
  <c r="AW49" i="49"/>
  <c r="AX49" i="49"/>
  <c r="AY49" i="49"/>
  <c r="AN50" i="49"/>
  <c r="AO50" i="49"/>
  <c r="AP50" i="49"/>
  <c r="AQ50" i="49"/>
  <c r="AR50" i="49"/>
  <c r="AS50" i="49"/>
  <c r="AT50" i="49"/>
  <c r="AU50" i="49"/>
  <c r="AV50" i="49"/>
  <c r="AW50" i="49"/>
  <c r="AX50" i="49"/>
  <c r="AY50" i="49"/>
  <c r="AN51" i="49"/>
  <c r="AO51" i="49"/>
  <c r="AP51" i="49"/>
  <c r="AQ51" i="49"/>
  <c r="AR51" i="49"/>
  <c r="AS51" i="49"/>
  <c r="AT51" i="49"/>
  <c r="AU51" i="49"/>
  <c r="AV51" i="49"/>
  <c r="AW51" i="49"/>
  <c r="AX51" i="49"/>
  <c r="AY51" i="49"/>
  <c r="BP51" i="49"/>
  <c r="BO51" i="49"/>
  <c r="BN51" i="49"/>
  <c r="BM51" i="49"/>
  <c r="BL51" i="49"/>
  <c r="BK51" i="49"/>
  <c r="BJ51" i="49"/>
  <c r="BI51" i="49"/>
  <c r="BH51" i="49"/>
  <c r="BG51" i="49"/>
  <c r="BF51" i="49"/>
  <c r="BE51" i="49"/>
  <c r="BP50" i="49"/>
  <c r="BO50" i="49"/>
  <c r="BN50" i="49"/>
  <c r="BM50" i="49"/>
  <c r="BL50" i="49"/>
  <c r="BK50" i="49"/>
  <c r="BJ50" i="49"/>
  <c r="BI50" i="49"/>
  <c r="BH50" i="49"/>
  <c r="BG50" i="49"/>
  <c r="BF50" i="49"/>
  <c r="BE50" i="49"/>
  <c r="BP49" i="49"/>
  <c r="BO49" i="49"/>
  <c r="BN49" i="49"/>
  <c r="BM49" i="49"/>
  <c r="BL49" i="49"/>
  <c r="BK49" i="49"/>
  <c r="BJ49" i="49"/>
  <c r="BI49" i="49"/>
  <c r="BH49" i="49"/>
  <c r="BG49" i="49"/>
  <c r="BF49" i="49"/>
  <c r="BE49" i="49"/>
  <c r="BP48" i="49"/>
  <c r="BO48" i="49"/>
  <c r="BN48" i="49"/>
  <c r="BM48" i="49"/>
  <c r="BL48" i="49"/>
  <c r="BK48" i="49"/>
  <c r="BJ48" i="49"/>
  <c r="BI48" i="49"/>
  <c r="BH48" i="49"/>
  <c r="BG48" i="49"/>
  <c r="BF48" i="49"/>
  <c r="BE48" i="49"/>
  <c r="BP47" i="49"/>
  <c r="BO47" i="49"/>
  <c r="BN47" i="49"/>
  <c r="BM47" i="49"/>
  <c r="BL47" i="49"/>
  <c r="BK47" i="49"/>
  <c r="BJ47" i="49"/>
  <c r="BI47" i="49"/>
  <c r="BH47" i="49"/>
  <c r="BG47" i="49"/>
  <c r="BF47" i="49"/>
  <c r="BE47" i="49"/>
  <c r="BP46" i="49"/>
  <c r="BO46" i="49"/>
  <c r="BN46" i="49"/>
  <c r="BM46" i="49"/>
  <c r="BL46" i="49"/>
  <c r="BK46" i="49"/>
  <c r="BJ46" i="49"/>
  <c r="BI46" i="49"/>
  <c r="BH46" i="49"/>
  <c r="BG46" i="49"/>
  <c r="BF46" i="49"/>
  <c r="BE46" i="49"/>
  <c r="BP45" i="49"/>
  <c r="BO45" i="49"/>
  <c r="BN45" i="49"/>
  <c r="BM45" i="49"/>
  <c r="BL45" i="49"/>
  <c r="BK45" i="49"/>
  <c r="BJ45" i="49"/>
  <c r="BI45" i="49"/>
  <c r="BH45" i="49"/>
  <c r="BG45" i="49"/>
  <c r="BF45" i="49"/>
  <c r="BE45" i="49"/>
  <c r="BP44" i="49"/>
  <c r="BO44" i="49"/>
  <c r="BN44" i="49"/>
  <c r="BM44" i="49"/>
  <c r="BL44" i="49"/>
  <c r="BK44" i="49"/>
  <c r="BJ44" i="49"/>
  <c r="BI44" i="49"/>
  <c r="BH44" i="49"/>
  <c r="BG44" i="49"/>
  <c r="BF44" i="49"/>
  <c r="BE44" i="49"/>
  <c r="BP43" i="49"/>
  <c r="BO43" i="49"/>
  <c r="BN43" i="49"/>
  <c r="BM43" i="49"/>
  <c r="BL43" i="49"/>
  <c r="BK43" i="49"/>
  <c r="BJ43" i="49"/>
  <c r="BI43" i="49"/>
  <c r="BH43" i="49"/>
  <c r="BG43" i="49"/>
  <c r="BF43" i="49"/>
  <c r="BE43" i="49"/>
  <c r="BP42" i="49"/>
  <c r="BO42" i="49"/>
  <c r="BN42" i="49"/>
  <c r="BM42" i="49"/>
  <c r="BL42" i="49"/>
  <c r="BK42" i="49"/>
  <c r="BJ42" i="49"/>
  <c r="BI42" i="49"/>
  <c r="BH42" i="49"/>
  <c r="BG42" i="49"/>
  <c r="BF42" i="49"/>
  <c r="BE42" i="49"/>
  <c r="BP41" i="49"/>
  <c r="BO41" i="49"/>
  <c r="BN41" i="49"/>
  <c r="BM41" i="49"/>
  <c r="BL41" i="49"/>
  <c r="BK41" i="49"/>
  <c r="BJ41" i="49"/>
  <c r="BI41" i="49"/>
  <c r="BH41" i="49"/>
  <c r="BG41" i="49"/>
  <c r="BF41" i="49"/>
  <c r="BE41" i="49"/>
  <c r="BP40" i="49"/>
  <c r="BO40" i="49"/>
  <c r="BN40" i="49"/>
  <c r="BM40" i="49"/>
  <c r="BL40" i="49"/>
  <c r="BK40" i="49"/>
  <c r="BJ40" i="49"/>
  <c r="BI40" i="49"/>
  <c r="BH40" i="49"/>
  <c r="BG40" i="49"/>
  <c r="BF40" i="49"/>
  <c r="BE40" i="49"/>
  <c r="BP39" i="49"/>
  <c r="BO39" i="49"/>
  <c r="BN39" i="49"/>
  <c r="BM39" i="49"/>
  <c r="BL39" i="49"/>
  <c r="BK39" i="49"/>
  <c r="BJ39" i="49"/>
  <c r="BI39" i="49"/>
  <c r="BH39" i="49"/>
  <c r="BG39" i="49"/>
  <c r="BF39" i="49"/>
  <c r="BE39" i="49"/>
  <c r="BP38" i="49"/>
  <c r="BO38" i="49"/>
  <c r="BN38" i="49"/>
  <c r="BM38" i="49"/>
  <c r="BL38" i="49"/>
  <c r="BK38" i="49"/>
  <c r="BJ38" i="49"/>
  <c r="BI38" i="49"/>
  <c r="BH38" i="49"/>
  <c r="BG38" i="49"/>
  <c r="BF38" i="49"/>
  <c r="BE38" i="49"/>
  <c r="BP37" i="49"/>
  <c r="BO37" i="49"/>
  <c r="BN37" i="49"/>
  <c r="BM37" i="49"/>
  <c r="BL37" i="49"/>
  <c r="BK37" i="49"/>
  <c r="BJ37" i="49"/>
  <c r="BI37" i="49"/>
  <c r="BH37" i="49"/>
  <c r="BG37" i="49"/>
  <c r="BF37" i="49"/>
  <c r="BE37" i="49"/>
  <c r="BP36" i="49"/>
  <c r="BO36" i="49"/>
  <c r="BN36" i="49"/>
  <c r="BM36" i="49"/>
  <c r="BL36" i="49"/>
  <c r="BK36" i="49"/>
  <c r="BJ36" i="49"/>
  <c r="BI36" i="49"/>
  <c r="BH36" i="49"/>
  <c r="BG36" i="49"/>
  <c r="BF36" i="49"/>
  <c r="BE36" i="49"/>
  <c r="BP35" i="49"/>
  <c r="BO35" i="49"/>
  <c r="BN35" i="49"/>
  <c r="BM35" i="49"/>
  <c r="BL35" i="49"/>
  <c r="BK35" i="49"/>
  <c r="BJ35" i="49"/>
  <c r="BI35" i="49"/>
  <c r="BH35" i="49"/>
  <c r="BG35" i="49"/>
  <c r="BF35" i="49"/>
  <c r="BE35" i="49"/>
  <c r="BP34" i="49"/>
  <c r="BO34" i="49"/>
  <c r="BN34" i="49"/>
  <c r="BM34" i="49"/>
  <c r="BL34" i="49"/>
  <c r="BK34" i="49"/>
  <c r="BJ34" i="49"/>
  <c r="BI34" i="49"/>
  <c r="BH34" i="49"/>
  <c r="BG34" i="49"/>
  <c r="BF34" i="49"/>
  <c r="BE34" i="49"/>
  <c r="BP33" i="49"/>
  <c r="BO33" i="49"/>
  <c r="BN33" i="49"/>
  <c r="BM33" i="49"/>
  <c r="BL33" i="49"/>
  <c r="BK33" i="49"/>
  <c r="BJ33" i="49"/>
  <c r="BI33" i="49"/>
  <c r="BH33" i="49"/>
  <c r="BG33" i="49"/>
  <c r="BF33" i="49"/>
  <c r="BE33" i="49"/>
  <c r="BP32" i="49"/>
  <c r="BO32" i="49"/>
  <c r="BN32" i="49"/>
  <c r="BM32" i="49"/>
  <c r="BL32" i="49"/>
  <c r="BK32" i="49"/>
  <c r="BJ32" i="49"/>
  <c r="BI32" i="49"/>
  <c r="BH32" i="49"/>
  <c r="BG32" i="49"/>
  <c r="BF32" i="49"/>
  <c r="BE32" i="49"/>
  <c r="BP31" i="49"/>
  <c r="BO31" i="49"/>
  <c r="BN31" i="49"/>
  <c r="BM31" i="49"/>
  <c r="BL31" i="49"/>
  <c r="BK31" i="49"/>
  <c r="BJ31" i="49"/>
  <c r="BI31" i="49"/>
  <c r="BH31" i="49"/>
  <c r="BG31" i="49"/>
  <c r="BF31" i="49"/>
  <c r="BE31" i="49"/>
  <c r="AI31" i="49"/>
  <c r="O31" i="49"/>
  <c r="BP30" i="49"/>
  <c r="BO30" i="49"/>
  <c r="BN30" i="49"/>
  <c r="BM30" i="49"/>
  <c r="BL30" i="49"/>
  <c r="BK30" i="49"/>
  <c r="BJ30" i="49"/>
  <c r="BI30" i="49"/>
  <c r="BH30" i="49"/>
  <c r="BG30" i="49"/>
  <c r="BF30" i="49"/>
  <c r="BE30" i="49"/>
  <c r="AI30" i="49"/>
  <c r="O30" i="49"/>
  <c r="BP29" i="49"/>
  <c r="BO29" i="49"/>
  <c r="BN29" i="49"/>
  <c r="BM29" i="49"/>
  <c r="BL29" i="49"/>
  <c r="BK29" i="49"/>
  <c r="BJ29" i="49"/>
  <c r="BI29" i="49"/>
  <c r="BH29" i="49"/>
  <c r="BG29" i="49"/>
  <c r="BF29" i="49"/>
  <c r="BE29" i="49"/>
  <c r="AI29" i="49"/>
  <c r="O29" i="49"/>
  <c r="N29" i="49"/>
  <c r="BP28" i="49"/>
  <c r="BO28" i="49"/>
  <c r="BN28" i="49"/>
  <c r="BM28" i="49"/>
  <c r="BL28" i="49"/>
  <c r="BK28" i="49"/>
  <c r="BJ28" i="49"/>
  <c r="BI28" i="49"/>
  <c r="BH28" i="49"/>
  <c r="BG28" i="49"/>
  <c r="BF28" i="49"/>
  <c r="BE28" i="49"/>
  <c r="O28" i="49"/>
  <c r="N28" i="49"/>
  <c r="BP27" i="49"/>
  <c r="BO27" i="49"/>
  <c r="BN27" i="49"/>
  <c r="BM27" i="49"/>
  <c r="BL27" i="49"/>
  <c r="BK27" i="49"/>
  <c r="BJ27" i="49"/>
  <c r="BI27" i="49"/>
  <c r="BH27" i="49"/>
  <c r="BG27" i="49"/>
  <c r="BF27" i="49"/>
  <c r="BE27" i="49"/>
  <c r="O27" i="49"/>
  <c r="BP26" i="49"/>
  <c r="BO26" i="49"/>
  <c r="BN26" i="49"/>
  <c r="BM26" i="49"/>
  <c r="BL26" i="49"/>
  <c r="BK26" i="49"/>
  <c r="BJ26" i="49"/>
  <c r="BI26" i="49"/>
  <c r="BH26" i="49"/>
  <c r="BG26" i="49"/>
  <c r="BF26" i="49"/>
  <c r="BE26" i="49"/>
  <c r="AI26" i="49"/>
  <c r="O26" i="49"/>
  <c r="BP25" i="49"/>
  <c r="BO25" i="49"/>
  <c r="BN25" i="49"/>
  <c r="BM25" i="49"/>
  <c r="BL25" i="49"/>
  <c r="BK25" i="49"/>
  <c r="BJ25" i="49"/>
  <c r="BI25" i="49"/>
  <c r="BH25" i="49"/>
  <c r="BG25" i="49"/>
  <c r="BF25" i="49"/>
  <c r="BE25" i="49"/>
  <c r="AI25" i="49"/>
  <c r="O25" i="49"/>
  <c r="N25" i="49"/>
  <c r="BP24" i="49"/>
  <c r="BO24" i="49"/>
  <c r="BN24" i="49"/>
  <c r="BM24" i="49"/>
  <c r="BL24" i="49"/>
  <c r="BK24" i="49"/>
  <c r="BJ24" i="49"/>
  <c r="BI24" i="49"/>
  <c r="BH24" i="49"/>
  <c r="BG24" i="49"/>
  <c r="BF24" i="49"/>
  <c r="BE24" i="49"/>
  <c r="AI24" i="49"/>
  <c r="O24" i="49"/>
  <c r="N24" i="49"/>
  <c r="BP23" i="49"/>
  <c r="BO23" i="49"/>
  <c r="BN23" i="49"/>
  <c r="BM23" i="49"/>
  <c r="BL23" i="49"/>
  <c r="BK23" i="49"/>
  <c r="BJ23" i="49"/>
  <c r="BI23" i="49"/>
  <c r="BH23" i="49"/>
  <c r="BG23" i="49"/>
  <c r="BF23" i="49"/>
  <c r="BE23" i="49"/>
  <c r="N23" i="49"/>
  <c r="BP22" i="49"/>
  <c r="BO22" i="49"/>
  <c r="BN22" i="49"/>
  <c r="BM22" i="49"/>
  <c r="BL22" i="49"/>
  <c r="BK22" i="49"/>
  <c r="BJ22" i="49"/>
  <c r="BI22" i="49"/>
  <c r="BH22" i="49"/>
  <c r="BG22" i="49"/>
  <c r="BF22" i="49"/>
  <c r="BE22" i="49"/>
  <c r="N22" i="49"/>
  <c r="BP21" i="49"/>
  <c r="BO21" i="49"/>
  <c r="BN21" i="49"/>
  <c r="BM21" i="49"/>
  <c r="BL21" i="49"/>
  <c r="BK21" i="49"/>
  <c r="BJ21" i="49"/>
  <c r="BI21" i="49"/>
  <c r="BH21" i="49"/>
  <c r="BG21" i="49"/>
  <c r="BF21" i="49"/>
  <c r="BE21" i="49"/>
  <c r="O21" i="49"/>
  <c r="BP20" i="49"/>
  <c r="BO20" i="49"/>
  <c r="BN20" i="49"/>
  <c r="BM20" i="49"/>
  <c r="BL20" i="49"/>
  <c r="BK20" i="49"/>
  <c r="BJ20" i="49"/>
  <c r="BI20" i="49"/>
  <c r="BH20" i="49"/>
  <c r="BG20" i="49"/>
  <c r="BF20" i="49"/>
  <c r="BE20" i="49"/>
  <c r="O20" i="49"/>
  <c r="N20" i="49"/>
  <c r="BP19" i="49"/>
  <c r="BO19" i="49"/>
  <c r="BN19" i="49"/>
  <c r="BM19" i="49"/>
  <c r="BL19" i="49"/>
  <c r="BK19" i="49"/>
  <c r="BJ19" i="49"/>
  <c r="BI19" i="49"/>
  <c r="BH19" i="49"/>
  <c r="BG19" i="49"/>
  <c r="BF19" i="49"/>
  <c r="BE19" i="49"/>
  <c r="AY19" i="49"/>
  <c r="AX19" i="49"/>
  <c r="AW19" i="49"/>
  <c r="AV19" i="49"/>
  <c r="AU19" i="49"/>
  <c r="AT19" i="49"/>
  <c r="AS19" i="49"/>
  <c r="AR19" i="49"/>
  <c r="AQ19" i="49"/>
  <c r="AP19" i="49"/>
  <c r="AO19" i="49"/>
  <c r="AN19" i="49"/>
  <c r="N19" i="49"/>
  <c r="BP18" i="49"/>
  <c r="BO18" i="49"/>
  <c r="BN18" i="49"/>
  <c r="BM18" i="49"/>
  <c r="BL18" i="49"/>
  <c r="BK18" i="49"/>
  <c r="BJ18" i="49"/>
  <c r="BI18" i="49"/>
  <c r="BH18" i="49"/>
  <c r="BG18" i="49"/>
  <c r="BF18" i="49"/>
  <c r="BE18" i="49"/>
  <c r="AY18" i="49"/>
  <c r="AX18" i="49"/>
  <c r="AW18" i="49"/>
  <c r="AV18" i="49"/>
  <c r="AU18" i="49"/>
  <c r="AT18" i="49"/>
  <c r="AS18" i="49"/>
  <c r="AR18" i="49"/>
  <c r="AQ18" i="49"/>
  <c r="AP18" i="49"/>
  <c r="AO18" i="49"/>
  <c r="AN18" i="49"/>
  <c r="N18" i="49"/>
  <c r="BP17" i="49"/>
  <c r="BO17" i="49"/>
  <c r="BN17" i="49"/>
  <c r="BM17" i="49"/>
  <c r="BL17" i="49"/>
  <c r="BK17" i="49"/>
  <c r="BJ17" i="49"/>
  <c r="BI17" i="49"/>
  <c r="BH17" i="49"/>
  <c r="BG17" i="49"/>
  <c r="BF17" i="49"/>
  <c r="BE17" i="49"/>
  <c r="AY17" i="49"/>
  <c r="AX17" i="49"/>
  <c r="AW17" i="49"/>
  <c r="AV17" i="49"/>
  <c r="AU17" i="49"/>
  <c r="AT17" i="49"/>
  <c r="AS17" i="49"/>
  <c r="AR17" i="49"/>
  <c r="AQ17" i="49"/>
  <c r="AP17" i="49"/>
  <c r="AO17" i="49"/>
  <c r="AN17" i="49"/>
  <c r="O17" i="49"/>
  <c r="BP16" i="49"/>
  <c r="BO16" i="49"/>
  <c r="BN16" i="49"/>
  <c r="BM16" i="49"/>
  <c r="BL16" i="49"/>
  <c r="BK16" i="49"/>
  <c r="BJ16" i="49"/>
  <c r="BI16" i="49"/>
  <c r="BH16" i="49"/>
  <c r="BG16" i="49"/>
  <c r="BF16" i="49"/>
  <c r="BE16" i="49"/>
  <c r="AY16" i="49"/>
  <c r="AX16" i="49"/>
  <c r="AW16" i="49"/>
  <c r="AV16" i="49"/>
  <c r="AU16" i="49"/>
  <c r="AT16" i="49"/>
  <c r="AS16" i="49"/>
  <c r="AR16" i="49"/>
  <c r="AQ16" i="49"/>
  <c r="AP16" i="49"/>
  <c r="AO16" i="49"/>
  <c r="AN16" i="49"/>
  <c r="O16" i="49"/>
  <c r="N16" i="49"/>
  <c r="BP15" i="49"/>
  <c r="BO15" i="49"/>
  <c r="BN15" i="49"/>
  <c r="BM15" i="49"/>
  <c r="BL15" i="49"/>
  <c r="BK15" i="49"/>
  <c r="BJ15" i="49"/>
  <c r="BI15" i="49"/>
  <c r="BH15" i="49"/>
  <c r="BG15" i="49"/>
  <c r="BF15" i="49"/>
  <c r="BE15" i="49"/>
  <c r="AY15" i="49"/>
  <c r="AX15" i="49"/>
  <c r="AW15" i="49"/>
  <c r="AV15" i="49"/>
  <c r="AU15" i="49"/>
  <c r="AT15" i="49"/>
  <c r="AS15" i="49"/>
  <c r="AR15" i="49"/>
  <c r="AQ15" i="49"/>
  <c r="AP15" i="49"/>
  <c r="AO15" i="49"/>
  <c r="AN15" i="49"/>
  <c r="O15" i="49"/>
  <c r="BP14" i="49"/>
  <c r="BO14" i="49"/>
  <c r="BN14" i="49"/>
  <c r="BM14" i="49"/>
  <c r="BL14" i="49"/>
  <c r="BK14" i="49"/>
  <c r="BJ14" i="49"/>
  <c r="BI14" i="49"/>
  <c r="BH14" i="49"/>
  <c r="BG14" i="49"/>
  <c r="BF14" i="49"/>
  <c r="BE14" i="49"/>
  <c r="AY14" i="49"/>
  <c r="AX14" i="49"/>
  <c r="AW14" i="49"/>
  <c r="AV14" i="49"/>
  <c r="AU14" i="49"/>
  <c r="AT14" i="49"/>
  <c r="AS14" i="49"/>
  <c r="AR14" i="49"/>
  <c r="AQ14" i="49"/>
  <c r="AP14" i="49"/>
  <c r="AO14" i="49"/>
  <c r="AN14" i="49"/>
  <c r="O14" i="49"/>
  <c r="BP13" i="49"/>
  <c r="BO13" i="49"/>
  <c r="BN13" i="49"/>
  <c r="BM13" i="49"/>
  <c r="BL13" i="49"/>
  <c r="BK13" i="49"/>
  <c r="BJ13" i="49"/>
  <c r="BI13" i="49"/>
  <c r="BH13" i="49"/>
  <c r="BG13" i="49"/>
  <c r="BF13" i="49"/>
  <c r="BE13" i="49"/>
  <c r="AY13" i="49"/>
  <c r="AX13" i="49"/>
  <c r="AW13" i="49"/>
  <c r="AV13" i="49"/>
  <c r="AU13" i="49"/>
  <c r="AT13" i="49"/>
  <c r="AS13" i="49"/>
  <c r="AR13" i="49"/>
  <c r="AQ13" i="49"/>
  <c r="AP13" i="49"/>
  <c r="AO13" i="49"/>
  <c r="AN13" i="49"/>
  <c r="O13" i="49"/>
  <c r="BP12" i="49"/>
  <c r="BO12" i="49"/>
  <c r="BN12" i="49"/>
  <c r="BM12" i="49"/>
  <c r="BL12" i="49"/>
  <c r="BK12" i="49"/>
  <c r="BJ12" i="49"/>
  <c r="BI12" i="49"/>
  <c r="BH12" i="49"/>
  <c r="BG12" i="49"/>
  <c r="BF12" i="49"/>
  <c r="BE12" i="49"/>
  <c r="AY12" i="49"/>
  <c r="AX12" i="49"/>
  <c r="AW12" i="49"/>
  <c r="AV12" i="49"/>
  <c r="AU12" i="49"/>
  <c r="AT12" i="49"/>
  <c r="AS12" i="49"/>
  <c r="AR12" i="49"/>
  <c r="AQ12" i="49"/>
  <c r="AP12" i="49"/>
  <c r="AO12" i="49"/>
  <c r="AN12" i="49"/>
  <c r="O12" i="49"/>
  <c r="BP11" i="49"/>
  <c r="BO11" i="49"/>
  <c r="BN11" i="49"/>
  <c r="BM11" i="49"/>
  <c r="BL11" i="49"/>
  <c r="BK11" i="49"/>
  <c r="BJ11" i="49"/>
  <c r="BI11" i="49"/>
  <c r="BH11" i="49"/>
  <c r="BG11" i="49"/>
  <c r="BF11" i="49"/>
  <c r="BE11" i="49"/>
  <c r="AY11" i="49"/>
  <c r="AX11" i="49"/>
  <c r="AW11" i="49"/>
  <c r="AV11" i="49"/>
  <c r="AU11" i="49"/>
  <c r="AT11" i="49"/>
  <c r="AS11" i="49"/>
  <c r="AR11" i="49"/>
  <c r="AQ11" i="49"/>
  <c r="AP11" i="49"/>
  <c r="AO11" i="49"/>
  <c r="AN11" i="49"/>
  <c r="N11" i="49"/>
  <c r="BP10" i="49"/>
  <c r="BO10" i="49"/>
  <c r="BN10" i="49"/>
  <c r="BM10" i="49"/>
  <c r="BL10" i="49"/>
  <c r="BK10" i="49"/>
  <c r="BJ10" i="49"/>
  <c r="BI10" i="49"/>
  <c r="BH10" i="49"/>
  <c r="BG10" i="49"/>
  <c r="BF10" i="49"/>
  <c r="BE10" i="49"/>
  <c r="AY10" i="49"/>
  <c r="AX10" i="49"/>
  <c r="AW10" i="49"/>
  <c r="AV10" i="49"/>
  <c r="AU10" i="49"/>
  <c r="AT10" i="49"/>
  <c r="AS10" i="49"/>
  <c r="AR10" i="49"/>
  <c r="AQ10" i="49"/>
  <c r="AP10" i="49"/>
  <c r="AO10" i="49"/>
  <c r="AN10" i="49"/>
  <c r="O10" i="49"/>
  <c r="N10" i="49"/>
  <c r="Q10" i="49" s="1"/>
  <c r="R10" i="49" s="1"/>
  <c r="BP9" i="49"/>
  <c r="BO9" i="49"/>
  <c r="BN9" i="49"/>
  <c r="BM9" i="49"/>
  <c r="BL9" i="49"/>
  <c r="BK9" i="49"/>
  <c r="BJ9" i="49"/>
  <c r="BI9" i="49"/>
  <c r="BH9" i="49"/>
  <c r="BG9" i="49"/>
  <c r="BF9" i="49"/>
  <c r="BE9" i="49"/>
  <c r="AY9" i="49"/>
  <c r="AX9" i="49"/>
  <c r="AW9" i="49"/>
  <c r="AV9" i="49"/>
  <c r="AU9" i="49"/>
  <c r="AT9" i="49"/>
  <c r="AS9" i="49"/>
  <c r="AR9" i="49"/>
  <c r="AQ9" i="49"/>
  <c r="AP9" i="49"/>
  <c r="AO9" i="49"/>
  <c r="AN9" i="49"/>
  <c r="N9" i="49"/>
  <c r="BP8" i="49"/>
  <c r="BO8" i="49"/>
  <c r="BN8" i="49"/>
  <c r="BM8" i="49"/>
  <c r="BL8" i="49"/>
  <c r="BK8" i="49"/>
  <c r="BJ8" i="49"/>
  <c r="BI8" i="49"/>
  <c r="BH8" i="49"/>
  <c r="BG8" i="49"/>
  <c r="BF8" i="49"/>
  <c r="BE8" i="49"/>
  <c r="AY8" i="49"/>
  <c r="AX8" i="49"/>
  <c r="AW8" i="49"/>
  <c r="AV8" i="49"/>
  <c r="AU8" i="49"/>
  <c r="AT8" i="49"/>
  <c r="AS8" i="49"/>
  <c r="AR8" i="49"/>
  <c r="AQ8" i="49"/>
  <c r="AP8" i="49"/>
  <c r="AO8" i="49"/>
  <c r="AN8" i="49"/>
  <c r="O8" i="49"/>
  <c r="N8" i="49"/>
  <c r="BP7" i="49"/>
  <c r="BO7" i="49"/>
  <c r="BN7" i="49"/>
  <c r="BM7" i="49"/>
  <c r="BL7" i="49"/>
  <c r="BK7" i="49"/>
  <c r="BJ7" i="49"/>
  <c r="BI7" i="49"/>
  <c r="BH7" i="49"/>
  <c r="BG7" i="49"/>
  <c r="BF7" i="49"/>
  <c r="BE7" i="49"/>
  <c r="AY7" i="49"/>
  <c r="AX7" i="49"/>
  <c r="AW7" i="49"/>
  <c r="AV7" i="49"/>
  <c r="AU7" i="49"/>
  <c r="AT7" i="49"/>
  <c r="AS7" i="49"/>
  <c r="AR7" i="49"/>
  <c r="AQ7" i="49"/>
  <c r="AP7" i="49"/>
  <c r="AO7" i="49"/>
  <c r="AN7" i="49"/>
  <c r="N7" i="49"/>
  <c r="BP6" i="49"/>
  <c r="BO6" i="49"/>
  <c r="BN6" i="49"/>
  <c r="BM6" i="49"/>
  <c r="BL6" i="49"/>
  <c r="BK6" i="49"/>
  <c r="BJ6" i="49"/>
  <c r="BI6" i="49"/>
  <c r="BH6" i="49"/>
  <c r="BG6" i="49"/>
  <c r="BF6" i="49"/>
  <c r="BE6" i="49"/>
  <c r="AY6" i="49"/>
  <c r="AX6" i="49"/>
  <c r="AW6" i="49"/>
  <c r="AV6" i="49"/>
  <c r="AU6" i="49"/>
  <c r="AT6" i="49"/>
  <c r="AS6" i="49"/>
  <c r="AR6" i="49"/>
  <c r="AQ6" i="49"/>
  <c r="AP6" i="49"/>
  <c r="AO6" i="49"/>
  <c r="AN6" i="49"/>
  <c r="N6" i="49"/>
  <c r="BP5" i="49"/>
  <c r="BO5" i="49"/>
  <c r="BN5" i="49"/>
  <c r="BM5" i="49"/>
  <c r="BL5" i="49"/>
  <c r="BK5" i="49"/>
  <c r="BJ5" i="49"/>
  <c r="BI5" i="49"/>
  <c r="BH5" i="49"/>
  <c r="BG5" i="49"/>
  <c r="BF5" i="49"/>
  <c r="BE5" i="49"/>
  <c r="N5" i="49"/>
  <c r="BP4" i="49"/>
  <c r="BO4" i="49"/>
  <c r="BN4" i="49"/>
  <c r="BM4" i="49"/>
  <c r="BL4" i="49"/>
  <c r="BK4" i="49"/>
  <c r="BJ4" i="49"/>
  <c r="BI4" i="49"/>
  <c r="BH4" i="49"/>
  <c r="BG4" i="49"/>
  <c r="BF4" i="49"/>
  <c r="BE4" i="49"/>
  <c r="N4" i="49"/>
  <c r="AB14" i="48"/>
  <c r="AB15" i="48"/>
  <c r="AB16" i="48"/>
  <c r="AB17" i="48"/>
  <c r="AB18" i="48"/>
  <c r="AB19" i="48"/>
  <c r="AI14" i="48"/>
  <c r="AI18" i="48"/>
  <c r="O5" i="48"/>
  <c r="O6" i="48"/>
  <c r="O7" i="48"/>
  <c r="O8" i="48"/>
  <c r="O9" i="48"/>
  <c r="O10" i="48"/>
  <c r="O11" i="48"/>
  <c r="O12" i="48"/>
  <c r="O13" i="48"/>
  <c r="O14" i="48"/>
  <c r="O15" i="48"/>
  <c r="O16" i="48"/>
  <c r="O17" i="48"/>
  <c r="O18" i="48"/>
  <c r="O19" i="48"/>
  <c r="N9" i="48"/>
  <c r="Q9" i="48" s="1"/>
  <c r="R9" i="48" s="1"/>
  <c r="N12" i="48"/>
  <c r="Q12" i="48" s="1"/>
  <c r="R12" i="48" s="1"/>
  <c r="N15" i="48"/>
  <c r="N18" i="48"/>
  <c r="BP19" i="48"/>
  <c r="BO19" i="48"/>
  <c r="BN19" i="48"/>
  <c r="BM19" i="48"/>
  <c r="BL19" i="48"/>
  <c r="BK19" i="48"/>
  <c r="BJ19" i="48"/>
  <c r="BI19" i="48"/>
  <c r="BH19" i="48"/>
  <c r="BG19" i="48"/>
  <c r="BF19" i="48"/>
  <c r="BE19" i="48"/>
  <c r="AY19" i="48"/>
  <c r="AX19" i="48"/>
  <c r="AW19" i="48"/>
  <c r="AV19" i="48"/>
  <c r="AU19" i="48"/>
  <c r="AT19" i="48"/>
  <c r="AS19" i="48"/>
  <c r="AR19" i="48"/>
  <c r="AQ19" i="48"/>
  <c r="AP19" i="48"/>
  <c r="AO19" i="48"/>
  <c r="AN19" i="48"/>
  <c r="BP18" i="48"/>
  <c r="BO18" i="48"/>
  <c r="BN18" i="48"/>
  <c r="BM18" i="48"/>
  <c r="BL18" i="48"/>
  <c r="BK18" i="48"/>
  <c r="BJ18" i="48"/>
  <c r="BI18" i="48"/>
  <c r="BH18" i="48"/>
  <c r="BG18" i="48"/>
  <c r="BF18" i="48"/>
  <c r="BE18" i="48"/>
  <c r="AY18" i="48"/>
  <c r="AX18" i="48"/>
  <c r="AW18" i="48"/>
  <c r="AV18" i="48"/>
  <c r="AU18" i="48"/>
  <c r="AT18" i="48"/>
  <c r="AS18" i="48"/>
  <c r="AR18" i="48"/>
  <c r="AQ18" i="48"/>
  <c r="AP18" i="48"/>
  <c r="AO18" i="48"/>
  <c r="AN18" i="48"/>
  <c r="BP17" i="48"/>
  <c r="BO17" i="48"/>
  <c r="BN17" i="48"/>
  <c r="BM17" i="48"/>
  <c r="BL17" i="48"/>
  <c r="BK17" i="48"/>
  <c r="BJ17" i="48"/>
  <c r="BI17" i="48"/>
  <c r="BH17" i="48"/>
  <c r="BG17" i="48"/>
  <c r="BF17" i="48"/>
  <c r="BE17" i="48"/>
  <c r="AY17" i="48"/>
  <c r="AX17" i="48"/>
  <c r="AW17" i="48"/>
  <c r="AV17" i="48"/>
  <c r="AU17" i="48"/>
  <c r="AT17" i="48"/>
  <c r="AS17" i="48"/>
  <c r="AR17" i="48"/>
  <c r="AQ17" i="48"/>
  <c r="AP17" i="48"/>
  <c r="AO17" i="48"/>
  <c r="AN17" i="48"/>
  <c r="BP16" i="48"/>
  <c r="BO16" i="48"/>
  <c r="BN16" i="48"/>
  <c r="BM16" i="48"/>
  <c r="BL16" i="48"/>
  <c r="BK16" i="48"/>
  <c r="BJ16" i="48"/>
  <c r="BI16" i="48"/>
  <c r="BH16" i="48"/>
  <c r="BG16" i="48"/>
  <c r="BF16" i="48"/>
  <c r="BE16" i="48"/>
  <c r="AY16" i="48"/>
  <c r="AX16" i="48"/>
  <c r="AW16" i="48"/>
  <c r="AV16" i="48"/>
  <c r="AU16" i="48"/>
  <c r="AT16" i="48"/>
  <c r="AS16" i="48"/>
  <c r="AR16" i="48"/>
  <c r="AQ16" i="48"/>
  <c r="AP16" i="48"/>
  <c r="AO16" i="48"/>
  <c r="AN16" i="48"/>
  <c r="BP15" i="48"/>
  <c r="BO15" i="48"/>
  <c r="BN15" i="48"/>
  <c r="BM15" i="48"/>
  <c r="BL15" i="48"/>
  <c r="BK15" i="48"/>
  <c r="BJ15" i="48"/>
  <c r="BI15" i="48"/>
  <c r="BH15" i="48"/>
  <c r="BG15" i="48"/>
  <c r="BF15" i="48"/>
  <c r="BE15" i="48"/>
  <c r="AY15" i="48"/>
  <c r="AX15" i="48"/>
  <c r="AW15" i="48"/>
  <c r="AV15" i="48"/>
  <c r="AU15" i="48"/>
  <c r="AT15" i="48"/>
  <c r="AS15" i="48"/>
  <c r="AR15" i="48"/>
  <c r="AQ15" i="48"/>
  <c r="AP15" i="48"/>
  <c r="AO15" i="48"/>
  <c r="AN15" i="48"/>
  <c r="BP14" i="48"/>
  <c r="BO14" i="48"/>
  <c r="BN14" i="48"/>
  <c r="BM14" i="48"/>
  <c r="BL14" i="48"/>
  <c r="BK14" i="48"/>
  <c r="BJ14" i="48"/>
  <c r="BI14" i="48"/>
  <c r="BH14" i="48"/>
  <c r="BG14" i="48"/>
  <c r="BF14" i="48"/>
  <c r="BE14" i="48"/>
  <c r="AY14" i="48"/>
  <c r="AX14" i="48"/>
  <c r="AW14" i="48"/>
  <c r="AV14" i="48"/>
  <c r="AU14" i="48"/>
  <c r="AT14" i="48"/>
  <c r="AS14" i="48"/>
  <c r="AR14" i="48"/>
  <c r="AQ14" i="48"/>
  <c r="AP14" i="48"/>
  <c r="AO14" i="48"/>
  <c r="AN14" i="48"/>
  <c r="BP13" i="48"/>
  <c r="BO13" i="48"/>
  <c r="BN13" i="48"/>
  <c r="BM13" i="48"/>
  <c r="BL13" i="48"/>
  <c r="BK13" i="48"/>
  <c r="BJ13" i="48"/>
  <c r="BI13" i="48"/>
  <c r="BH13" i="48"/>
  <c r="BG13" i="48"/>
  <c r="BF13" i="48"/>
  <c r="BE13" i="48"/>
  <c r="AY13" i="48"/>
  <c r="AX13" i="48"/>
  <c r="AW13" i="48"/>
  <c r="AV13" i="48"/>
  <c r="AU13" i="48"/>
  <c r="AT13" i="48"/>
  <c r="AS13" i="48"/>
  <c r="AR13" i="48"/>
  <c r="AQ13" i="48"/>
  <c r="AP13" i="48"/>
  <c r="AO13" i="48"/>
  <c r="AN13" i="48"/>
  <c r="BP12" i="48"/>
  <c r="BO12" i="48"/>
  <c r="BN12" i="48"/>
  <c r="BM12" i="48"/>
  <c r="BL12" i="48"/>
  <c r="BK12" i="48"/>
  <c r="BJ12" i="48"/>
  <c r="BI12" i="48"/>
  <c r="BH12" i="48"/>
  <c r="BG12" i="48"/>
  <c r="BF12" i="48"/>
  <c r="BE12" i="48"/>
  <c r="AY12" i="48"/>
  <c r="AX12" i="48"/>
  <c r="AW12" i="48"/>
  <c r="AV12" i="48"/>
  <c r="AU12" i="48"/>
  <c r="AT12" i="48"/>
  <c r="AS12" i="48"/>
  <c r="AR12" i="48"/>
  <c r="AQ12" i="48"/>
  <c r="AP12" i="48"/>
  <c r="AO12" i="48"/>
  <c r="AN12" i="48"/>
  <c r="BP11" i="48"/>
  <c r="BO11" i="48"/>
  <c r="BN11" i="48"/>
  <c r="BM11" i="48"/>
  <c r="BL11" i="48"/>
  <c r="BK11" i="48"/>
  <c r="BJ11" i="48"/>
  <c r="BI11" i="48"/>
  <c r="BH11" i="48"/>
  <c r="BG11" i="48"/>
  <c r="BF11" i="48"/>
  <c r="BE11" i="48"/>
  <c r="AY11" i="48"/>
  <c r="AX11" i="48"/>
  <c r="AW11" i="48"/>
  <c r="AV11" i="48"/>
  <c r="AU11" i="48"/>
  <c r="AT11" i="48"/>
  <c r="AS11" i="48"/>
  <c r="AR11" i="48"/>
  <c r="AQ11" i="48"/>
  <c r="AP11" i="48"/>
  <c r="AO11" i="48"/>
  <c r="AN11" i="48"/>
  <c r="BP10" i="48"/>
  <c r="BO10" i="48"/>
  <c r="BN10" i="48"/>
  <c r="BM10" i="48"/>
  <c r="BL10" i="48"/>
  <c r="BK10" i="48"/>
  <c r="BJ10" i="48"/>
  <c r="BI10" i="48"/>
  <c r="BH10" i="48"/>
  <c r="BG10" i="48"/>
  <c r="BF10" i="48"/>
  <c r="BE10" i="48"/>
  <c r="AY10" i="48"/>
  <c r="AX10" i="48"/>
  <c r="AW10" i="48"/>
  <c r="AV10" i="48"/>
  <c r="AU10" i="48"/>
  <c r="AT10" i="48"/>
  <c r="AS10" i="48"/>
  <c r="AR10" i="48"/>
  <c r="AQ10" i="48"/>
  <c r="AP10" i="48"/>
  <c r="AO10" i="48"/>
  <c r="AN10" i="48"/>
  <c r="BP9" i="48"/>
  <c r="BO9" i="48"/>
  <c r="BN9" i="48"/>
  <c r="BM9" i="48"/>
  <c r="BL9" i="48"/>
  <c r="BK9" i="48"/>
  <c r="BJ9" i="48"/>
  <c r="BI9" i="48"/>
  <c r="BH9" i="48"/>
  <c r="BG9" i="48"/>
  <c r="BF9" i="48"/>
  <c r="BE9" i="48"/>
  <c r="AY9" i="48"/>
  <c r="AX9" i="48"/>
  <c r="AW9" i="48"/>
  <c r="AV9" i="48"/>
  <c r="AU9" i="48"/>
  <c r="AT9" i="48"/>
  <c r="AS9" i="48"/>
  <c r="AR9" i="48"/>
  <c r="AQ9" i="48"/>
  <c r="AP9" i="48"/>
  <c r="AO9" i="48"/>
  <c r="AN9" i="48"/>
  <c r="BP8" i="48"/>
  <c r="BO8" i="48"/>
  <c r="BN8" i="48"/>
  <c r="BM8" i="48"/>
  <c r="BL8" i="48"/>
  <c r="BK8" i="48"/>
  <c r="BJ8" i="48"/>
  <c r="BI8" i="48"/>
  <c r="BH8" i="48"/>
  <c r="BG8" i="48"/>
  <c r="BF8" i="48"/>
  <c r="BE8" i="48"/>
  <c r="AY8" i="48"/>
  <c r="AX8" i="48"/>
  <c r="AW8" i="48"/>
  <c r="AV8" i="48"/>
  <c r="AU8" i="48"/>
  <c r="AT8" i="48"/>
  <c r="AS8" i="48"/>
  <c r="AR8" i="48"/>
  <c r="AQ8" i="48"/>
  <c r="AP8" i="48"/>
  <c r="AO8" i="48"/>
  <c r="AN8" i="48"/>
  <c r="BP7" i="48"/>
  <c r="BO7" i="48"/>
  <c r="BN7" i="48"/>
  <c r="BM7" i="48"/>
  <c r="BL7" i="48"/>
  <c r="BK7" i="48"/>
  <c r="BJ7" i="48"/>
  <c r="BI7" i="48"/>
  <c r="BH7" i="48"/>
  <c r="BG7" i="48"/>
  <c r="BF7" i="48"/>
  <c r="BE7" i="48"/>
  <c r="AY7" i="48"/>
  <c r="AX7" i="48"/>
  <c r="AW7" i="48"/>
  <c r="AV7" i="48"/>
  <c r="AU7" i="48"/>
  <c r="AT7" i="48"/>
  <c r="AS7" i="48"/>
  <c r="AR7" i="48"/>
  <c r="AQ7" i="48"/>
  <c r="AP7" i="48"/>
  <c r="AO7" i="48"/>
  <c r="AN7" i="48"/>
  <c r="BP6" i="48"/>
  <c r="BO6" i="48"/>
  <c r="BN6" i="48"/>
  <c r="BM6" i="48"/>
  <c r="BL6" i="48"/>
  <c r="BK6" i="48"/>
  <c r="BJ6" i="48"/>
  <c r="BI6" i="48"/>
  <c r="BH6" i="48"/>
  <c r="BG6" i="48"/>
  <c r="BF6" i="48"/>
  <c r="BE6" i="48"/>
  <c r="AY6" i="48"/>
  <c r="AX6" i="48"/>
  <c r="AW6" i="48"/>
  <c r="AV6" i="48"/>
  <c r="AU6" i="48"/>
  <c r="AT6" i="48"/>
  <c r="AS6" i="48"/>
  <c r="AR6" i="48"/>
  <c r="AQ6" i="48"/>
  <c r="AP6" i="48"/>
  <c r="AO6" i="48"/>
  <c r="AN6" i="48"/>
  <c r="BP5" i="48"/>
  <c r="BO5" i="48"/>
  <c r="BN5" i="48"/>
  <c r="BM5" i="48"/>
  <c r="BL5" i="48"/>
  <c r="BK5" i="48"/>
  <c r="BJ5" i="48"/>
  <c r="BI5" i="48"/>
  <c r="BH5" i="48"/>
  <c r="BG5" i="48"/>
  <c r="BF5" i="48"/>
  <c r="BE5" i="48"/>
  <c r="AY5" i="48"/>
  <c r="AX5" i="48"/>
  <c r="AW5" i="48"/>
  <c r="AV5" i="48"/>
  <c r="AU5" i="48"/>
  <c r="AT5" i="48"/>
  <c r="AS5" i="48"/>
  <c r="AR5" i="48"/>
  <c r="AQ5" i="48"/>
  <c r="AP5" i="48"/>
  <c r="AO5" i="48"/>
  <c r="AN5" i="48"/>
  <c r="BP4" i="48"/>
  <c r="BO4" i="48"/>
  <c r="BN4" i="48"/>
  <c r="BM4" i="48"/>
  <c r="BL4" i="48"/>
  <c r="BK4" i="48"/>
  <c r="BJ4" i="48"/>
  <c r="BI4" i="48"/>
  <c r="BH4" i="48"/>
  <c r="BG4" i="48"/>
  <c r="BF4" i="48"/>
  <c r="BE4" i="48"/>
  <c r="AY4" i="48"/>
  <c r="AX4" i="48"/>
  <c r="AW4" i="48"/>
  <c r="AV4" i="48"/>
  <c r="AU4" i="48"/>
  <c r="AT4" i="48"/>
  <c r="AS4" i="48"/>
  <c r="AR4" i="48"/>
  <c r="AQ4" i="48"/>
  <c r="AP4" i="48"/>
  <c r="AO4" i="48"/>
  <c r="AN4" i="48"/>
  <c r="O4" i="48"/>
  <c r="BP27" i="47"/>
  <c r="BO27" i="47"/>
  <c r="BN27" i="47"/>
  <c r="BM27" i="47"/>
  <c r="BL27" i="47"/>
  <c r="BK27" i="47"/>
  <c r="BJ27" i="47"/>
  <c r="BI27" i="47"/>
  <c r="BH27" i="47"/>
  <c r="BG27" i="47"/>
  <c r="BF27" i="47"/>
  <c r="BE27" i="47"/>
  <c r="AY27" i="47"/>
  <c r="AX27" i="47"/>
  <c r="AW27" i="47"/>
  <c r="AV27" i="47"/>
  <c r="AU27" i="47"/>
  <c r="AT27" i="47"/>
  <c r="AS27" i="47"/>
  <c r="AR27" i="47"/>
  <c r="AQ27" i="47"/>
  <c r="AP27" i="47"/>
  <c r="AO27" i="47"/>
  <c r="AN27" i="47"/>
  <c r="BP26" i="47"/>
  <c r="BO26" i="47"/>
  <c r="BN26" i="47"/>
  <c r="BM26" i="47"/>
  <c r="BL26" i="47"/>
  <c r="BK26" i="47"/>
  <c r="BJ26" i="47"/>
  <c r="BI26" i="47"/>
  <c r="BH26" i="47"/>
  <c r="BG26" i="47"/>
  <c r="BF26" i="47"/>
  <c r="BE26" i="47"/>
  <c r="AY26" i="47"/>
  <c r="AX26" i="47"/>
  <c r="AW26" i="47"/>
  <c r="AV26" i="47"/>
  <c r="AU26" i="47"/>
  <c r="AT26" i="47"/>
  <c r="AS26" i="47"/>
  <c r="AR26" i="47"/>
  <c r="AQ26" i="47"/>
  <c r="AP26" i="47"/>
  <c r="AO26" i="47"/>
  <c r="AN26" i="47"/>
  <c r="BP25" i="47"/>
  <c r="BO25" i="47"/>
  <c r="BN25" i="47"/>
  <c r="BM25" i="47"/>
  <c r="BL25" i="47"/>
  <c r="BK25" i="47"/>
  <c r="BJ25" i="47"/>
  <c r="BI25" i="47"/>
  <c r="BH25" i="47"/>
  <c r="BG25" i="47"/>
  <c r="BF25" i="47"/>
  <c r="BE25" i="47"/>
  <c r="AY25" i="47"/>
  <c r="AX25" i="47"/>
  <c r="AW25" i="47"/>
  <c r="AV25" i="47"/>
  <c r="AU25" i="47"/>
  <c r="AT25" i="47"/>
  <c r="AS25" i="47"/>
  <c r="AR25" i="47"/>
  <c r="AQ25" i="47"/>
  <c r="AP25" i="47"/>
  <c r="AO25" i="47"/>
  <c r="AN25" i="47"/>
  <c r="BP24" i="47"/>
  <c r="BO24" i="47"/>
  <c r="BN24" i="47"/>
  <c r="BM24" i="47"/>
  <c r="BL24" i="47"/>
  <c r="BK24" i="47"/>
  <c r="BJ24" i="47"/>
  <c r="BI24" i="47"/>
  <c r="BH24" i="47"/>
  <c r="BG24" i="47"/>
  <c r="BF24" i="47"/>
  <c r="BE24" i="47"/>
  <c r="AY24" i="47"/>
  <c r="AX24" i="47"/>
  <c r="AW24" i="47"/>
  <c r="AV24" i="47"/>
  <c r="AU24" i="47"/>
  <c r="AT24" i="47"/>
  <c r="AS24" i="47"/>
  <c r="AR24" i="47"/>
  <c r="AQ24" i="47"/>
  <c r="AP24" i="47"/>
  <c r="AO24" i="47"/>
  <c r="AN24" i="47"/>
  <c r="BP23" i="47"/>
  <c r="BO23" i="47"/>
  <c r="BN23" i="47"/>
  <c r="BM23" i="47"/>
  <c r="BL23" i="47"/>
  <c r="BK23" i="47"/>
  <c r="BJ23" i="47"/>
  <c r="BI23" i="47"/>
  <c r="BH23" i="47"/>
  <c r="BG23" i="47"/>
  <c r="BF23" i="47"/>
  <c r="BE23" i="47"/>
  <c r="AY23" i="47"/>
  <c r="AX23" i="47"/>
  <c r="AW23" i="47"/>
  <c r="AV23" i="47"/>
  <c r="AU23" i="47"/>
  <c r="AT23" i="47"/>
  <c r="AS23" i="47"/>
  <c r="AR23" i="47"/>
  <c r="AQ23" i="47"/>
  <c r="AP23" i="47"/>
  <c r="AO23" i="47"/>
  <c r="AN23" i="47"/>
  <c r="BP22" i="47"/>
  <c r="BO22" i="47"/>
  <c r="BN22" i="47"/>
  <c r="BM22" i="47"/>
  <c r="BL22" i="47"/>
  <c r="BK22" i="47"/>
  <c r="BJ22" i="47"/>
  <c r="BI22" i="47"/>
  <c r="BH22" i="47"/>
  <c r="BG22" i="47"/>
  <c r="BF22" i="47"/>
  <c r="BE22" i="47"/>
  <c r="AY22" i="47"/>
  <c r="AX22" i="47"/>
  <c r="AW22" i="47"/>
  <c r="AV22" i="47"/>
  <c r="AU22" i="47"/>
  <c r="AT22" i="47"/>
  <c r="AS22" i="47"/>
  <c r="AR22" i="47"/>
  <c r="AQ22" i="47"/>
  <c r="AP22" i="47"/>
  <c r="AO22" i="47"/>
  <c r="AN22" i="47"/>
  <c r="BP21" i="47"/>
  <c r="BO21" i="47"/>
  <c r="BN21" i="47"/>
  <c r="BM21" i="47"/>
  <c r="BL21" i="47"/>
  <c r="BK21" i="47"/>
  <c r="BJ21" i="47"/>
  <c r="BI21" i="47"/>
  <c r="BH21" i="47"/>
  <c r="BG21" i="47"/>
  <c r="BF21" i="47"/>
  <c r="BE21" i="47"/>
  <c r="AY21" i="47"/>
  <c r="AX21" i="47"/>
  <c r="AW21" i="47"/>
  <c r="AV21" i="47"/>
  <c r="AU21" i="47"/>
  <c r="AT21" i="47"/>
  <c r="AS21" i="47"/>
  <c r="AR21" i="47"/>
  <c r="AQ21" i="47"/>
  <c r="AP21" i="47"/>
  <c r="AO21" i="47"/>
  <c r="AN21" i="47"/>
  <c r="BP20" i="47"/>
  <c r="BO20" i="47"/>
  <c r="BN20" i="47"/>
  <c r="BM20" i="47"/>
  <c r="BL20" i="47"/>
  <c r="BK20" i="47"/>
  <c r="BJ20" i="47"/>
  <c r="BI20" i="47"/>
  <c r="BH20" i="47"/>
  <c r="BG20" i="47"/>
  <c r="BF20" i="47"/>
  <c r="BE20" i="47"/>
  <c r="AY20" i="47"/>
  <c r="AX20" i="47"/>
  <c r="AW20" i="47"/>
  <c r="AV20" i="47"/>
  <c r="AU20" i="47"/>
  <c r="AT20" i="47"/>
  <c r="AS20" i="47"/>
  <c r="AR20" i="47"/>
  <c r="AQ20" i="47"/>
  <c r="AP20" i="47"/>
  <c r="AO20" i="47"/>
  <c r="AN20" i="47"/>
  <c r="BP19" i="47"/>
  <c r="BO19" i="47"/>
  <c r="BN19" i="47"/>
  <c r="BM19" i="47"/>
  <c r="BL19" i="47"/>
  <c r="BK19" i="47"/>
  <c r="BJ19" i="47"/>
  <c r="BI19" i="47"/>
  <c r="BH19" i="47"/>
  <c r="BG19" i="47"/>
  <c r="BF19" i="47"/>
  <c r="BE19" i="47"/>
  <c r="AY19" i="47"/>
  <c r="AX19" i="47"/>
  <c r="AW19" i="47"/>
  <c r="AV19" i="47"/>
  <c r="AU19" i="47"/>
  <c r="AT19" i="47"/>
  <c r="AS19" i="47"/>
  <c r="AR19" i="47"/>
  <c r="AQ19" i="47"/>
  <c r="AP19" i="47"/>
  <c r="AO19" i="47"/>
  <c r="AN19" i="47"/>
  <c r="BP18" i="47"/>
  <c r="BO18" i="47"/>
  <c r="BN18" i="47"/>
  <c r="BM18" i="47"/>
  <c r="BL18" i="47"/>
  <c r="BK18" i="47"/>
  <c r="BJ18" i="47"/>
  <c r="BI18" i="47"/>
  <c r="BH18" i="47"/>
  <c r="BG18" i="47"/>
  <c r="BF18" i="47"/>
  <c r="BE18" i="47"/>
  <c r="AY18" i="47"/>
  <c r="AX18" i="47"/>
  <c r="AW18" i="47"/>
  <c r="AV18" i="47"/>
  <c r="AU18" i="47"/>
  <c r="AT18" i="47"/>
  <c r="AS18" i="47"/>
  <c r="AR18" i="47"/>
  <c r="AQ18" i="47"/>
  <c r="AP18" i="47"/>
  <c r="AO18" i="47"/>
  <c r="AN18" i="47"/>
  <c r="BP17" i="47"/>
  <c r="BO17" i="47"/>
  <c r="BN17" i="47"/>
  <c r="BM17" i="47"/>
  <c r="BL17" i="47"/>
  <c r="BK17" i="47"/>
  <c r="BJ17" i="47"/>
  <c r="BI17" i="47"/>
  <c r="BH17" i="47"/>
  <c r="BG17" i="47"/>
  <c r="BF17" i="47"/>
  <c r="BE17" i="47"/>
  <c r="AY17" i="47"/>
  <c r="AX17" i="47"/>
  <c r="AW17" i="47"/>
  <c r="AV17" i="47"/>
  <c r="AU17" i="47"/>
  <c r="AT17" i="47"/>
  <c r="AS17" i="47"/>
  <c r="AR17" i="47"/>
  <c r="AQ17" i="47"/>
  <c r="AP17" i="47"/>
  <c r="AO17" i="47"/>
  <c r="AN17" i="47"/>
  <c r="AB17" i="47"/>
  <c r="Z17" i="47"/>
  <c r="AI17" i="47" s="1"/>
  <c r="O17" i="47"/>
  <c r="BP16" i="47"/>
  <c r="BO16" i="47"/>
  <c r="BN16" i="47"/>
  <c r="BM16" i="47"/>
  <c r="BL16" i="47"/>
  <c r="BK16" i="47"/>
  <c r="BJ16" i="47"/>
  <c r="BI16" i="47"/>
  <c r="BH16" i="47"/>
  <c r="BG16" i="47"/>
  <c r="BF16" i="47"/>
  <c r="BE16" i="47"/>
  <c r="AY16" i="47"/>
  <c r="AX16" i="47"/>
  <c r="AW16" i="47"/>
  <c r="AV16" i="47"/>
  <c r="AU16" i="47"/>
  <c r="AT16" i="47"/>
  <c r="AS16" i="47"/>
  <c r="AR16" i="47"/>
  <c r="AQ16" i="47"/>
  <c r="AP16" i="47"/>
  <c r="AO16" i="47"/>
  <c r="AN16" i="47"/>
  <c r="AB16" i="47"/>
  <c r="Z16" i="47"/>
  <c r="AI16" i="47" s="1"/>
  <c r="O16" i="47"/>
  <c r="BP15" i="47"/>
  <c r="BO15" i="47"/>
  <c r="BN15" i="47"/>
  <c r="BM15" i="47"/>
  <c r="BL15" i="47"/>
  <c r="BK15" i="47"/>
  <c r="BJ15" i="47"/>
  <c r="BI15" i="47"/>
  <c r="BH15" i="47"/>
  <c r="BG15" i="47"/>
  <c r="BF15" i="47"/>
  <c r="BE15" i="47"/>
  <c r="AY15" i="47"/>
  <c r="AX15" i="47"/>
  <c r="AW15" i="47"/>
  <c r="AV15" i="47"/>
  <c r="AU15" i="47"/>
  <c r="AT15" i="47"/>
  <c r="AS15" i="47"/>
  <c r="AR15" i="47"/>
  <c r="AQ15" i="47"/>
  <c r="AP15" i="47"/>
  <c r="AO15" i="47"/>
  <c r="AN15" i="47"/>
  <c r="AB15" i="47"/>
  <c r="Z15" i="47"/>
  <c r="AI15" i="47" s="1"/>
  <c r="O15" i="47"/>
  <c r="BP14" i="47"/>
  <c r="BO14" i="47"/>
  <c r="BN14" i="47"/>
  <c r="BM14" i="47"/>
  <c r="BL14" i="47"/>
  <c r="BK14" i="47"/>
  <c r="BJ14" i="47"/>
  <c r="BI14" i="47"/>
  <c r="BH14" i="47"/>
  <c r="BG14" i="47"/>
  <c r="BF14" i="47"/>
  <c r="BE14" i="47"/>
  <c r="AY14" i="47"/>
  <c r="AX14" i="47"/>
  <c r="AW14" i="47"/>
  <c r="AV14" i="47"/>
  <c r="AU14" i="47"/>
  <c r="AT14" i="47"/>
  <c r="AS14" i="47"/>
  <c r="AR14" i="47"/>
  <c r="AQ14" i="47"/>
  <c r="AP14" i="47"/>
  <c r="AO14" i="47"/>
  <c r="AN14" i="47"/>
  <c r="AB14" i="47"/>
  <c r="Z14" i="47"/>
  <c r="AI14" i="47" s="1"/>
  <c r="O14" i="47"/>
  <c r="BP13" i="47"/>
  <c r="BO13" i="47"/>
  <c r="BN13" i="47"/>
  <c r="BM13" i="47"/>
  <c r="BL13" i="47"/>
  <c r="BK13" i="47"/>
  <c r="BJ13" i="47"/>
  <c r="BI13" i="47"/>
  <c r="BH13" i="47"/>
  <c r="BG13" i="47"/>
  <c r="BF13" i="47"/>
  <c r="BE13" i="47"/>
  <c r="AY13" i="47"/>
  <c r="AX13" i="47"/>
  <c r="AW13" i="47"/>
  <c r="AV13" i="47"/>
  <c r="AU13" i="47"/>
  <c r="AT13" i="47"/>
  <c r="AS13" i="47"/>
  <c r="AR13" i="47"/>
  <c r="AQ13" i="47"/>
  <c r="AP13" i="47"/>
  <c r="AO13" i="47"/>
  <c r="AN13" i="47"/>
  <c r="AB13" i="47"/>
  <c r="Z13" i="47"/>
  <c r="AI13" i="47" s="1"/>
  <c r="O13" i="47"/>
  <c r="BP12" i="47"/>
  <c r="BO12" i="47"/>
  <c r="BN12" i="47"/>
  <c r="BM12" i="47"/>
  <c r="BL12" i="47"/>
  <c r="BK12" i="47"/>
  <c r="BJ12" i="47"/>
  <c r="BI12" i="47"/>
  <c r="BH12" i="47"/>
  <c r="BG12" i="47"/>
  <c r="BF12" i="47"/>
  <c r="BE12" i="47"/>
  <c r="AY12" i="47"/>
  <c r="AX12" i="47"/>
  <c r="AW12" i="47"/>
  <c r="AV12" i="47"/>
  <c r="AU12" i="47"/>
  <c r="AT12" i="47"/>
  <c r="AS12" i="47"/>
  <c r="AR12" i="47"/>
  <c r="AQ12" i="47"/>
  <c r="AP12" i="47"/>
  <c r="AO12" i="47"/>
  <c r="AN12" i="47"/>
  <c r="AB12" i="47"/>
  <c r="Z12" i="47"/>
  <c r="AI12" i="47" s="1"/>
  <c r="O12" i="47"/>
  <c r="BP11" i="47"/>
  <c r="BO11" i="47"/>
  <c r="BN11" i="47"/>
  <c r="BM11" i="47"/>
  <c r="BL11" i="47"/>
  <c r="BK11" i="47"/>
  <c r="BJ11" i="47"/>
  <c r="BI11" i="47"/>
  <c r="BH11" i="47"/>
  <c r="BG11" i="47"/>
  <c r="BF11" i="47"/>
  <c r="BE11" i="47"/>
  <c r="AY11" i="47"/>
  <c r="AX11" i="47"/>
  <c r="AW11" i="47"/>
  <c r="AV11" i="47"/>
  <c r="AU11" i="47"/>
  <c r="AT11" i="47"/>
  <c r="AS11" i="47"/>
  <c r="AR11" i="47"/>
  <c r="AQ11" i="47"/>
  <c r="AP11" i="47"/>
  <c r="AO11" i="47"/>
  <c r="AN11" i="47"/>
  <c r="Z11" i="47"/>
  <c r="O11" i="47"/>
  <c r="BP10" i="47"/>
  <c r="BO10" i="47"/>
  <c r="BN10" i="47"/>
  <c r="BM10" i="47"/>
  <c r="BL10" i="47"/>
  <c r="BK10" i="47"/>
  <c r="BJ10" i="47"/>
  <c r="BI10" i="47"/>
  <c r="BH10" i="47"/>
  <c r="BG10" i="47"/>
  <c r="BF10" i="47"/>
  <c r="BE10" i="47"/>
  <c r="AY10" i="47"/>
  <c r="AX10" i="47"/>
  <c r="AW10" i="47"/>
  <c r="AV10" i="47"/>
  <c r="AU10" i="47"/>
  <c r="AT10" i="47"/>
  <c r="AS10" i="47"/>
  <c r="AR10" i="47"/>
  <c r="AQ10" i="47"/>
  <c r="AP10" i="47"/>
  <c r="AO10" i="47"/>
  <c r="AN10" i="47"/>
  <c r="Z10" i="47"/>
  <c r="O10" i="47"/>
  <c r="BP9" i="47"/>
  <c r="BO9" i="47"/>
  <c r="BN9" i="47"/>
  <c r="BM9" i="47"/>
  <c r="BL9" i="47"/>
  <c r="BK9" i="47"/>
  <c r="BJ9" i="47"/>
  <c r="BI9" i="47"/>
  <c r="BH9" i="47"/>
  <c r="BG9" i="47"/>
  <c r="BF9" i="47"/>
  <c r="BE9" i="47"/>
  <c r="AY9" i="47"/>
  <c r="AX9" i="47"/>
  <c r="AW9" i="47"/>
  <c r="AV9" i="47"/>
  <c r="AU9" i="47"/>
  <c r="AT9" i="47"/>
  <c r="AS9" i="47"/>
  <c r="AR9" i="47"/>
  <c r="AQ9" i="47"/>
  <c r="AP9" i="47"/>
  <c r="AO9" i="47"/>
  <c r="AN9" i="47"/>
  <c r="Z9" i="47"/>
  <c r="O9" i="47"/>
  <c r="N9" i="47"/>
  <c r="BP8" i="47"/>
  <c r="BO8" i="47"/>
  <c r="BN8" i="47"/>
  <c r="BM8" i="47"/>
  <c r="BL8" i="47"/>
  <c r="BK8" i="47"/>
  <c r="BJ8" i="47"/>
  <c r="BI8" i="47"/>
  <c r="BH8" i="47"/>
  <c r="BG8" i="47"/>
  <c r="BF8" i="47"/>
  <c r="BE8" i="47"/>
  <c r="AY8" i="47"/>
  <c r="AX8" i="47"/>
  <c r="AW8" i="47"/>
  <c r="AV8" i="47"/>
  <c r="AU8" i="47"/>
  <c r="AT8" i="47"/>
  <c r="AS8" i="47"/>
  <c r="AR8" i="47"/>
  <c r="AQ8" i="47"/>
  <c r="AP8" i="47"/>
  <c r="AO8" i="47"/>
  <c r="AN8" i="47"/>
  <c r="Z8" i="47"/>
  <c r="O8" i="47"/>
  <c r="BP7" i="47"/>
  <c r="BO7" i="47"/>
  <c r="BN7" i="47"/>
  <c r="BM7" i="47"/>
  <c r="BL7" i="47"/>
  <c r="BK7" i="47"/>
  <c r="BJ7" i="47"/>
  <c r="BI7" i="47"/>
  <c r="BH7" i="47"/>
  <c r="BG7" i="47"/>
  <c r="BF7" i="47"/>
  <c r="BE7" i="47"/>
  <c r="AY7" i="47"/>
  <c r="AX7" i="47"/>
  <c r="AW7" i="47"/>
  <c r="AV7" i="47"/>
  <c r="AU7" i="47"/>
  <c r="AT7" i="47"/>
  <c r="AS7" i="47"/>
  <c r="AR7" i="47"/>
  <c r="AQ7" i="47"/>
  <c r="AP7" i="47"/>
  <c r="AO7" i="47"/>
  <c r="AN7" i="47"/>
  <c r="Z7" i="47"/>
  <c r="O7" i="47"/>
  <c r="N7" i="47"/>
  <c r="Q7" i="47" s="1"/>
  <c r="R7" i="47" s="1"/>
  <c r="BP6" i="47"/>
  <c r="BO6" i="47"/>
  <c r="BN6" i="47"/>
  <c r="BM6" i="47"/>
  <c r="BL6" i="47"/>
  <c r="BK6" i="47"/>
  <c r="BJ6" i="47"/>
  <c r="BI6" i="47"/>
  <c r="BH6" i="47"/>
  <c r="BG6" i="47"/>
  <c r="BF6" i="47"/>
  <c r="BE6" i="47"/>
  <c r="AY6" i="47"/>
  <c r="AX6" i="47"/>
  <c r="AW6" i="47"/>
  <c r="AV6" i="47"/>
  <c r="AU6" i="47"/>
  <c r="AT6" i="47"/>
  <c r="AS6" i="47"/>
  <c r="AR6" i="47"/>
  <c r="AQ6" i="47"/>
  <c r="AP6" i="47"/>
  <c r="AO6" i="47"/>
  <c r="AN6" i="47"/>
  <c r="Z6" i="47"/>
  <c r="O6" i="47"/>
  <c r="BP5" i="47"/>
  <c r="BO5" i="47"/>
  <c r="BN5" i="47"/>
  <c r="BM5" i="47"/>
  <c r="BL5" i="47"/>
  <c r="BK5" i="47"/>
  <c r="BJ5" i="47"/>
  <c r="BI5" i="47"/>
  <c r="BH5" i="47"/>
  <c r="BG5" i="47"/>
  <c r="BF5" i="47"/>
  <c r="BE5" i="47"/>
  <c r="AY5" i="47"/>
  <c r="AX5" i="47"/>
  <c r="AW5" i="47"/>
  <c r="AV5" i="47"/>
  <c r="AU5" i="47"/>
  <c r="AT5" i="47"/>
  <c r="AS5" i="47"/>
  <c r="AR5" i="47"/>
  <c r="AQ5" i="47"/>
  <c r="AP5" i="47"/>
  <c r="AO5" i="47"/>
  <c r="AN5" i="47"/>
  <c r="Z5" i="47"/>
  <c r="O5" i="47"/>
  <c r="BP4" i="47"/>
  <c r="BO4" i="47"/>
  <c r="BN4" i="47"/>
  <c r="BM4" i="47"/>
  <c r="BL4" i="47"/>
  <c r="BK4" i="47"/>
  <c r="BJ4" i="47"/>
  <c r="BI4" i="47"/>
  <c r="BH4" i="47"/>
  <c r="BG4" i="47"/>
  <c r="BF4" i="47"/>
  <c r="BE4" i="47"/>
  <c r="AY4" i="47"/>
  <c r="AX4" i="47"/>
  <c r="AW4" i="47"/>
  <c r="AV4" i="47"/>
  <c r="AU4" i="47"/>
  <c r="AT4" i="47"/>
  <c r="AS4" i="47"/>
  <c r="AR4" i="47"/>
  <c r="AQ4" i="47"/>
  <c r="AP4" i="47"/>
  <c r="AO4" i="47"/>
  <c r="AN4" i="47"/>
  <c r="Z4" i="47"/>
  <c r="O4" i="47"/>
  <c r="O5" i="46"/>
  <c r="O6" i="46"/>
  <c r="O7" i="46"/>
  <c r="O8" i="46"/>
  <c r="O9" i="46"/>
  <c r="O10" i="46"/>
  <c r="O11" i="46"/>
  <c r="O12" i="46"/>
  <c r="O13" i="46"/>
  <c r="O14" i="46"/>
  <c r="O15" i="46"/>
  <c r="O16" i="46"/>
  <c r="O17" i="46"/>
  <c r="O4" i="46"/>
  <c r="AN4" i="46"/>
  <c r="BE5" i="46"/>
  <c r="BF5" i="46"/>
  <c r="BG5" i="46"/>
  <c r="BH5" i="46"/>
  <c r="BI5" i="46"/>
  <c r="BJ5" i="46"/>
  <c r="BK5" i="46"/>
  <c r="BL5" i="46"/>
  <c r="BM5" i="46"/>
  <c r="BN5" i="46"/>
  <c r="BO5" i="46"/>
  <c r="BP5" i="46"/>
  <c r="BE6" i="46"/>
  <c r="BF6" i="46"/>
  <c r="BG6" i="46"/>
  <c r="BH6" i="46"/>
  <c r="BI6" i="46"/>
  <c r="BJ6" i="46"/>
  <c r="BK6" i="46"/>
  <c r="BL6" i="46"/>
  <c r="BM6" i="46"/>
  <c r="BN6" i="46"/>
  <c r="BO6" i="46"/>
  <c r="BP6" i="46"/>
  <c r="BE7" i="46"/>
  <c r="BF7" i="46"/>
  <c r="BG7" i="46"/>
  <c r="BH7" i="46"/>
  <c r="BI7" i="46"/>
  <c r="BJ7" i="46"/>
  <c r="BK7" i="46"/>
  <c r="BL7" i="46"/>
  <c r="BM7" i="46"/>
  <c r="BN7" i="46"/>
  <c r="BO7" i="46"/>
  <c r="BP7" i="46"/>
  <c r="BE8" i="46"/>
  <c r="BF8" i="46"/>
  <c r="BG8" i="46"/>
  <c r="BH8" i="46"/>
  <c r="BI8" i="46"/>
  <c r="BJ8" i="46"/>
  <c r="BK8" i="46"/>
  <c r="BL8" i="46"/>
  <c r="BM8" i="46"/>
  <c r="BN8" i="46"/>
  <c r="BO8" i="46"/>
  <c r="BP8" i="46"/>
  <c r="BE9" i="46"/>
  <c r="BF9" i="46"/>
  <c r="BG9" i="46"/>
  <c r="BH9" i="46"/>
  <c r="BI9" i="46"/>
  <c r="BJ9" i="46"/>
  <c r="BK9" i="46"/>
  <c r="BL9" i="46"/>
  <c r="BM9" i="46"/>
  <c r="BN9" i="46"/>
  <c r="BO9" i="46"/>
  <c r="BP9" i="46"/>
  <c r="BE10" i="46"/>
  <c r="BF10" i="46"/>
  <c r="BG10" i="46"/>
  <c r="BH10" i="46"/>
  <c r="BI10" i="46"/>
  <c r="BJ10" i="46"/>
  <c r="BK10" i="46"/>
  <c r="BL10" i="46"/>
  <c r="BM10" i="46"/>
  <c r="BN10" i="46"/>
  <c r="BO10" i="46"/>
  <c r="BP10" i="46"/>
  <c r="BE11" i="46"/>
  <c r="BF11" i="46"/>
  <c r="BG11" i="46"/>
  <c r="BH11" i="46"/>
  <c r="BI11" i="46"/>
  <c r="BJ11" i="46"/>
  <c r="BK11" i="46"/>
  <c r="BL11" i="46"/>
  <c r="BM11" i="46"/>
  <c r="BN11" i="46"/>
  <c r="BO11" i="46"/>
  <c r="BP11" i="46"/>
  <c r="BE12" i="46"/>
  <c r="BF12" i="46"/>
  <c r="BG12" i="46"/>
  <c r="BH12" i="46"/>
  <c r="BI12" i="46"/>
  <c r="BJ12" i="46"/>
  <c r="BK12" i="46"/>
  <c r="BL12" i="46"/>
  <c r="BM12" i="46"/>
  <c r="BN12" i="46"/>
  <c r="BO12" i="46"/>
  <c r="BP12" i="46"/>
  <c r="BE13" i="46"/>
  <c r="BF13" i="46"/>
  <c r="BG13" i="46"/>
  <c r="BH13" i="46"/>
  <c r="BI13" i="46"/>
  <c r="BJ13" i="46"/>
  <c r="BK13" i="46"/>
  <c r="BL13" i="46"/>
  <c r="BM13" i="46"/>
  <c r="BN13" i="46"/>
  <c r="BO13" i="46"/>
  <c r="BP13" i="46"/>
  <c r="BE14" i="46"/>
  <c r="BF14" i="46"/>
  <c r="BG14" i="46"/>
  <c r="BH14" i="46"/>
  <c r="BI14" i="46"/>
  <c r="BJ14" i="46"/>
  <c r="BK14" i="46"/>
  <c r="BL14" i="46"/>
  <c r="BM14" i="46"/>
  <c r="BN14" i="46"/>
  <c r="BO14" i="46"/>
  <c r="BP14" i="46"/>
  <c r="BE15" i="46"/>
  <c r="BF15" i="46"/>
  <c r="BG15" i="46"/>
  <c r="BH15" i="46"/>
  <c r="BI15" i="46"/>
  <c r="BJ15" i="46"/>
  <c r="BK15" i="46"/>
  <c r="BL15" i="46"/>
  <c r="BM15" i="46"/>
  <c r="BN15" i="46"/>
  <c r="BO15" i="46"/>
  <c r="BP15" i="46"/>
  <c r="BE16" i="46"/>
  <c r="BF16" i="46"/>
  <c r="BG16" i="46"/>
  <c r="BH16" i="46"/>
  <c r="BI16" i="46"/>
  <c r="BJ16" i="46"/>
  <c r="BK16" i="46"/>
  <c r="BL16" i="46"/>
  <c r="BM16" i="46"/>
  <c r="BN16" i="46"/>
  <c r="BO16" i="46"/>
  <c r="BP16" i="46"/>
  <c r="BE17" i="46"/>
  <c r="BF17" i="46"/>
  <c r="BG17" i="46"/>
  <c r="BH17" i="46"/>
  <c r="BI17" i="46"/>
  <c r="BJ17" i="46"/>
  <c r="BK17" i="46"/>
  <c r="BL17" i="46"/>
  <c r="BM17" i="46"/>
  <c r="BN17" i="46"/>
  <c r="BO17" i="46"/>
  <c r="BP17" i="46"/>
  <c r="BE18" i="46"/>
  <c r="BF18" i="46"/>
  <c r="BG18" i="46"/>
  <c r="BH18" i="46"/>
  <c r="BI18" i="46"/>
  <c r="BJ18" i="46"/>
  <c r="BK18" i="46"/>
  <c r="BL18" i="46"/>
  <c r="BM18" i="46"/>
  <c r="BN18" i="46"/>
  <c r="BO18" i="46"/>
  <c r="BP18" i="46"/>
  <c r="BE19" i="46"/>
  <c r="BF19" i="46"/>
  <c r="BG19" i="46"/>
  <c r="BH19" i="46"/>
  <c r="BI19" i="46"/>
  <c r="BJ19" i="46"/>
  <c r="BK19" i="46"/>
  <c r="BL19" i="46"/>
  <c r="BM19" i="46"/>
  <c r="BN19" i="46"/>
  <c r="BO19" i="46"/>
  <c r="BP19" i="46"/>
  <c r="BE20" i="46"/>
  <c r="BF20" i="46"/>
  <c r="BG20" i="46"/>
  <c r="BH20" i="46"/>
  <c r="BI20" i="46"/>
  <c r="BJ20" i="46"/>
  <c r="BK20" i="46"/>
  <c r="BL20" i="46"/>
  <c r="BM20" i="46"/>
  <c r="BN20" i="46"/>
  <c r="BO20" i="46"/>
  <c r="BP20" i="46"/>
  <c r="BE21" i="46"/>
  <c r="BF21" i="46"/>
  <c r="BG21" i="46"/>
  <c r="BH21" i="46"/>
  <c r="BI21" i="46"/>
  <c r="BJ21" i="46"/>
  <c r="BK21" i="46"/>
  <c r="BL21" i="46"/>
  <c r="BM21" i="46"/>
  <c r="BN21" i="46"/>
  <c r="BO21" i="46"/>
  <c r="BP21" i="46"/>
  <c r="BE22" i="46"/>
  <c r="BF22" i="46"/>
  <c r="BG22" i="46"/>
  <c r="BH22" i="46"/>
  <c r="BI22" i="46"/>
  <c r="BJ22" i="46"/>
  <c r="BK22" i="46"/>
  <c r="BL22" i="46"/>
  <c r="BM22" i="46"/>
  <c r="BN22" i="46"/>
  <c r="BO22" i="46"/>
  <c r="BP22" i="46"/>
  <c r="BE23" i="46"/>
  <c r="BF23" i="46"/>
  <c r="BG23" i="46"/>
  <c r="BH23" i="46"/>
  <c r="BI23" i="46"/>
  <c r="BJ23" i="46"/>
  <c r="BK23" i="46"/>
  <c r="BL23" i="46"/>
  <c r="BM23" i="46"/>
  <c r="BN23" i="46"/>
  <c r="BO23" i="46"/>
  <c r="BP23" i="46"/>
  <c r="BE24" i="46"/>
  <c r="BF24" i="46"/>
  <c r="BG24" i="46"/>
  <c r="BH24" i="46"/>
  <c r="BI24" i="46"/>
  <c r="BJ24" i="46"/>
  <c r="BK24" i="46"/>
  <c r="BL24" i="46"/>
  <c r="BM24" i="46"/>
  <c r="BN24" i="46"/>
  <c r="BO24" i="46"/>
  <c r="BP24" i="46"/>
  <c r="BE25" i="46"/>
  <c r="BF25" i="46"/>
  <c r="BG25" i="46"/>
  <c r="BH25" i="46"/>
  <c r="BI25" i="46"/>
  <c r="BJ25" i="46"/>
  <c r="BK25" i="46"/>
  <c r="BL25" i="46"/>
  <c r="BM25" i="46"/>
  <c r="BN25" i="46"/>
  <c r="BO25" i="46"/>
  <c r="BP25" i="46"/>
  <c r="BE26" i="46"/>
  <c r="BF26" i="46"/>
  <c r="BG26" i="46"/>
  <c r="BH26" i="46"/>
  <c r="BI26" i="46"/>
  <c r="BJ26" i="46"/>
  <c r="BK26" i="46"/>
  <c r="BL26" i="46"/>
  <c r="BM26" i="46"/>
  <c r="BN26" i="46"/>
  <c r="BO26" i="46"/>
  <c r="BP26" i="46"/>
  <c r="BE27" i="46"/>
  <c r="BF27" i="46"/>
  <c r="BG27" i="46"/>
  <c r="BH27" i="46"/>
  <c r="BI27" i="46"/>
  <c r="BJ27" i="46"/>
  <c r="BK27" i="46"/>
  <c r="BL27" i="46"/>
  <c r="BM27" i="46"/>
  <c r="BN27" i="46"/>
  <c r="BO27" i="46"/>
  <c r="BP27" i="46"/>
  <c r="BF4" i="46"/>
  <c r="BG4" i="46"/>
  <c r="BH4" i="46"/>
  <c r="BI4" i="46"/>
  <c r="BJ4" i="46"/>
  <c r="BK4" i="46"/>
  <c r="BL4" i="46"/>
  <c r="BM4" i="46"/>
  <c r="BN4" i="46"/>
  <c r="BO4" i="46"/>
  <c r="BP4" i="46"/>
  <c r="BE4" i="46"/>
  <c r="AY27" i="46"/>
  <c r="AX27" i="46"/>
  <c r="AW27" i="46"/>
  <c r="AV27" i="46"/>
  <c r="AU27" i="46"/>
  <c r="AT27" i="46"/>
  <c r="AS27" i="46"/>
  <c r="AR27" i="46"/>
  <c r="AQ27" i="46"/>
  <c r="AP27" i="46"/>
  <c r="AO27" i="46"/>
  <c r="AN27" i="46"/>
  <c r="AY26" i="46"/>
  <c r="AX26" i="46"/>
  <c r="AW26" i="46"/>
  <c r="AV26" i="46"/>
  <c r="AU26" i="46"/>
  <c r="AT26" i="46"/>
  <c r="AS26" i="46"/>
  <c r="AR26" i="46"/>
  <c r="AQ26" i="46"/>
  <c r="AP26" i="46"/>
  <c r="AO26" i="46"/>
  <c r="AN26" i="46"/>
  <c r="AY25" i="46"/>
  <c r="AX25" i="46"/>
  <c r="AW25" i="46"/>
  <c r="AV25" i="46"/>
  <c r="AU25" i="46"/>
  <c r="AT25" i="46"/>
  <c r="AS25" i="46"/>
  <c r="AR25" i="46"/>
  <c r="AQ25" i="46"/>
  <c r="AP25" i="46"/>
  <c r="AO25" i="46"/>
  <c r="AN25" i="46"/>
  <c r="AY24" i="46"/>
  <c r="AX24" i="46"/>
  <c r="AW24" i="46"/>
  <c r="AV24" i="46"/>
  <c r="AU24" i="46"/>
  <c r="AT24" i="46"/>
  <c r="AS24" i="46"/>
  <c r="AR24" i="46"/>
  <c r="AQ24" i="46"/>
  <c r="AP24" i="46"/>
  <c r="AO24" i="46"/>
  <c r="AN24" i="46"/>
  <c r="AY23" i="46"/>
  <c r="AX23" i="46"/>
  <c r="AW23" i="46"/>
  <c r="AV23" i="46"/>
  <c r="AU23" i="46"/>
  <c r="AT23" i="46"/>
  <c r="AS23" i="46"/>
  <c r="AR23" i="46"/>
  <c r="AQ23" i="46"/>
  <c r="AP23" i="46"/>
  <c r="AO23" i="46"/>
  <c r="AN23" i="46"/>
  <c r="AY22" i="46"/>
  <c r="AX22" i="46"/>
  <c r="AW22" i="46"/>
  <c r="AV22" i="46"/>
  <c r="AU22" i="46"/>
  <c r="AT22" i="46"/>
  <c r="AS22" i="46"/>
  <c r="AR22" i="46"/>
  <c r="AQ22" i="46"/>
  <c r="AP22" i="46"/>
  <c r="AO22" i="46"/>
  <c r="AN22" i="46"/>
  <c r="AY21" i="46"/>
  <c r="AX21" i="46"/>
  <c r="AW21" i="46"/>
  <c r="AV21" i="46"/>
  <c r="AU21" i="46"/>
  <c r="AT21" i="46"/>
  <c r="AS21" i="46"/>
  <c r="AR21" i="46"/>
  <c r="AQ21" i="46"/>
  <c r="AP21" i="46"/>
  <c r="AO21" i="46"/>
  <c r="AN21" i="46"/>
  <c r="AY20" i="46"/>
  <c r="AX20" i="46"/>
  <c r="AW20" i="46"/>
  <c r="AV20" i="46"/>
  <c r="AU20" i="46"/>
  <c r="AT20" i="46"/>
  <c r="AS20" i="46"/>
  <c r="AR20" i="46"/>
  <c r="AQ20" i="46"/>
  <c r="AP20" i="46"/>
  <c r="AO20" i="46"/>
  <c r="AN20" i="46"/>
  <c r="AY19" i="46"/>
  <c r="AX19" i="46"/>
  <c r="AW19" i="46"/>
  <c r="AV19" i="46"/>
  <c r="AU19" i="46"/>
  <c r="AT19" i="46"/>
  <c r="AS19" i="46"/>
  <c r="AR19" i="46"/>
  <c r="AQ19" i="46"/>
  <c r="AP19" i="46"/>
  <c r="AO19" i="46"/>
  <c r="AN19" i="46"/>
  <c r="AY18" i="46"/>
  <c r="AX18" i="46"/>
  <c r="AW18" i="46"/>
  <c r="AV18" i="46"/>
  <c r="AU18" i="46"/>
  <c r="AT18" i="46"/>
  <c r="AS18" i="46"/>
  <c r="AR18" i="46"/>
  <c r="AQ18" i="46"/>
  <c r="AP18" i="46"/>
  <c r="AO18" i="46"/>
  <c r="AN18" i="46"/>
  <c r="AY17" i="46"/>
  <c r="AX17" i="46"/>
  <c r="AW17" i="46"/>
  <c r="AV17" i="46"/>
  <c r="AU17" i="46"/>
  <c r="AT17" i="46"/>
  <c r="AS17" i="46"/>
  <c r="AR17" i="46"/>
  <c r="AQ17" i="46"/>
  <c r="AP17" i="46"/>
  <c r="AO17" i="46"/>
  <c r="AN17" i="46"/>
  <c r="AB17" i="46"/>
  <c r="Z17" i="46"/>
  <c r="AY16" i="46"/>
  <c r="AX16" i="46"/>
  <c r="AW16" i="46"/>
  <c r="AV16" i="46"/>
  <c r="AU16" i="46"/>
  <c r="AT16" i="46"/>
  <c r="AS16" i="46"/>
  <c r="AR16" i="46"/>
  <c r="AQ16" i="46"/>
  <c r="AP16" i="46"/>
  <c r="AO16" i="46"/>
  <c r="AN16" i="46"/>
  <c r="AB16" i="46"/>
  <c r="Z16" i="46"/>
  <c r="AY15" i="46"/>
  <c r="AX15" i="46"/>
  <c r="AW15" i="46"/>
  <c r="AV15" i="46"/>
  <c r="AU15" i="46"/>
  <c r="AT15" i="46"/>
  <c r="AS15" i="46"/>
  <c r="AR15" i="46"/>
  <c r="AQ15" i="46"/>
  <c r="AP15" i="46"/>
  <c r="AO15" i="46"/>
  <c r="AN15" i="46"/>
  <c r="AB15" i="46"/>
  <c r="Z15" i="46"/>
  <c r="AY14" i="46"/>
  <c r="AX14" i="46"/>
  <c r="AW14" i="46"/>
  <c r="AV14" i="46"/>
  <c r="AU14" i="46"/>
  <c r="AT14" i="46"/>
  <c r="AS14" i="46"/>
  <c r="AR14" i="46"/>
  <c r="AQ14" i="46"/>
  <c r="AP14" i="46"/>
  <c r="AO14" i="46"/>
  <c r="AN14" i="46"/>
  <c r="AB14" i="46"/>
  <c r="Z14" i="46"/>
  <c r="AI14" i="46" s="1"/>
  <c r="AY13" i="46"/>
  <c r="AX13" i="46"/>
  <c r="AW13" i="46"/>
  <c r="AV13" i="46"/>
  <c r="AU13" i="46"/>
  <c r="AT13" i="46"/>
  <c r="AS13" i="46"/>
  <c r="AR13" i="46"/>
  <c r="AQ13" i="46"/>
  <c r="AP13" i="46"/>
  <c r="AO13" i="46"/>
  <c r="AN13" i="46"/>
  <c r="AB13" i="46"/>
  <c r="Z13" i="46"/>
  <c r="AY12" i="46"/>
  <c r="AX12" i="46"/>
  <c r="AW12" i="46"/>
  <c r="AV12" i="46"/>
  <c r="AU12" i="46"/>
  <c r="AT12" i="46"/>
  <c r="AS12" i="46"/>
  <c r="AR12" i="46"/>
  <c r="AQ12" i="46"/>
  <c r="AP12" i="46"/>
  <c r="AO12" i="46"/>
  <c r="AN12" i="46"/>
  <c r="AB12" i="46"/>
  <c r="Z12" i="46"/>
  <c r="AI12" i="46" s="1"/>
  <c r="AY11" i="46"/>
  <c r="AX11" i="46"/>
  <c r="AW11" i="46"/>
  <c r="AV11" i="46"/>
  <c r="AU11" i="46"/>
  <c r="AT11" i="46"/>
  <c r="AS11" i="46"/>
  <c r="AR11" i="46"/>
  <c r="AQ11" i="46"/>
  <c r="AP11" i="46"/>
  <c r="AO11" i="46"/>
  <c r="AN11" i="46"/>
  <c r="Z11" i="46"/>
  <c r="AY10" i="46"/>
  <c r="AX10" i="46"/>
  <c r="AW10" i="46"/>
  <c r="AV10" i="46"/>
  <c r="AU10" i="46"/>
  <c r="AT10" i="46"/>
  <c r="AS10" i="46"/>
  <c r="AR10" i="46"/>
  <c r="AQ10" i="46"/>
  <c r="AP10" i="46"/>
  <c r="AO10" i="46"/>
  <c r="AN10" i="46"/>
  <c r="Z10" i="46"/>
  <c r="AY9" i="46"/>
  <c r="AX9" i="46"/>
  <c r="AW9" i="46"/>
  <c r="AV9" i="46"/>
  <c r="AU9" i="46"/>
  <c r="AT9" i="46"/>
  <c r="AS9" i="46"/>
  <c r="AR9" i="46"/>
  <c r="AQ9" i="46"/>
  <c r="AP9" i="46"/>
  <c r="AO9" i="46"/>
  <c r="AN9" i="46"/>
  <c r="Z9" i="46"/>
  <c r="N9" i="46"/>
  <c r="Q9" i="46" s="1"/>
  <c r="R9" i="46" s="1"/>
  <c r="AY8" i="46"/>
  <c r="AX8" i="46"/>
  <c r="AW8" i="46"/>
  <c r="AV8" i="46"/>
  <c r="AU8" i="46"/>
  <c r="AT8" i="46"/>
  <c r="AS8" i="46"/>
  <c r="AR8" i="46"/>
  <c r="AQ8" i="46"/>
  <c r="AP8" i="46"/>
  <c r="AO8" i="46"/>
  <c r="AN8" i="46"/>
  <c r="Z8" i="46"/>
  <c r="AY7" i="46"/>
  <c r="AX7" i="46"/>
  <c r="AW7" i="46"/>
  <c r="AV7" i="46"/>
  <c r="AU7" i="46"/>
  <c r="AT7" i="46"/>
  <c r="AS7" i="46"/>
  <c r="AR7" i="46"/>
  <c r="AQ7" i="46"/>
  <c r="AP7" i="46"/>
  <c r="AO7" i="46"/>
  <c r="AN7" i="46"/>
  <c r="Z7" i="46"/>
  <c r="N7" i="46"/>
  <c r="AY6" i="46"/>
  <c r="AX6" i="46"/>
  <c r="AW6" i="46"/>
  <c r="AV6" i="46"/>
  <c r="AU6" i="46"/>
  <c r="AT6" i="46"/>
  <c r="AS6" i="46"/>
  <c r="AR6" i="46"/>
  <c r="AQ6" i="46"/>
  <c r="AP6" i="46"/>
  <c r="AO6" i="46"/>
  <c r="AN6" i="46"/>
  <c r="Z6" i="46"/>
  <c r="AY5" i="46"/>
  <c r="AX5" i="46"/>
  <c r="AW5" i="46"/>
  <c r="AV5" i="46"/>
  <c r="AU5" i="46"/>
  <c r="AT5" i="46"/>
  <c r="AS5" i="46"/>
  <c r="AR5" i="46"/>
  <c r="AQ5" i="46"/>
  <c r="AP5" i="46"/>
  <c r="AO5" i="46"/>
  <c r="AN5" i="46"/>
  <c r="Z5" i="46"/>
  <c r="AY4" i="46"/>
  <c r="AX4" i="46"/>
  <c r="AW4" i="46"/>
  <c r="AV4" i="46"/>
  <c r="AU4" i="46"/>
  <c r="AT4" i="46"/>
  <c r="AS4" i="46"/>
  <c r="AR4" i="46"/>
  <c r="AQ4" i="46"/>
  <c r="AP4" i="46"/>
  <c r="AO4" i="46"/>
  <c r="Z4" i="46"/>
  <c r="BP59" i="45"/>
  <c r="BO59" i="45"/>
  <c r="BN59" i="45"/>
  <c r="BM59" i="45"/>
  <c r="BL59" i="45"/>
  <c r="BK59" i="45"/>
  <c r="BJ59" i="45"/>
  <c r="BI59" i="45"/>
  <c r="BH59" i="45"/>
  <c r="BG59" i="45"/>
  <c r="BF59" i="45"/>
  <c r="BE59" i="45"/>
  <c r="AY59" i="45"/>
  <c r="AX59" i="45"/>
  <c r="AW59" i="45"/>
  <c r="AV59" i="45"/>
  <c r="AU59" i="45"/>
  <c r="AT59" i="45"/>
  <c r="AS59" i="45"/>
  <c r="AR59" i="45"/>
  <c r="AQ59" i="45"/>
  <c r="AP59" i="45"/>
  <c r="AO59" i="45"/>
  <c r="AN59" i="45"/>
  <c r="BP58" i="45"/>
  <c r="BO58" i="45"/>
  <c r="BN58" i="45"/>
  <c r="BM58" i="45"/>
  <c r="BL58" i="45"/>
  <c r="BK58" i="45"/>
  <c r="BJ58" i="45"/>
  <c r="BI58" i="45"/>
  <c r="BH58" i="45"/>
  <c r="BG58" i="45"/>
  <c r="BF58" i="45"/>
  <c r="BE58" i="45"/>
  <c r="AY58" i="45"/>
  <c r="AX58" i="45"/>
  <c r="AW58" i="45"/>
  <c r="AV58" i="45"/>
  <c r="AU58" i="45"/>
  <c r="AT58" i="45"/>
  <c r="AS58" i="45"/>
  <c r="AR58" i="45"/>
  <c r="AQ58" i="45"/>
  <c r="AP58" i="45"/>
  <c r="AO58" i="45"/>
  <c r="AN58" i="45"/>
  <c r="BP57" i="45"/>
  <c r="BO57" i="45"/>
  <c r="BN57" i="45"/>
  <c r="BM57" i="45"/>
  <c r="BL57" i="45"/>
  <c r="BK57" i="45"/>
  <c r="BJ57" i="45"/>
  <c r="BI57" i="45"/>
  <c r="BH57" i="45"/>
  <c r="BG57" i="45"/>
  <c r="BF57" i="45"/>
  <c r="BE57" i="45"/>
  <c r="AY57" i="45"/>
  <c r="AX57" i="45"/>
  <c r="AW57" i="45"/>
  <c r="AV57" i="45"/>
  <c r="AU57" i="45"/>
  <c r="AT57" i="45"/>
  <c r="AS57" i="45"/>
  <c r="AR57" i="45"/>
  <c r="AQ57" i="45"/>
  <c r="AP57" i="45"/>
  <c r="AO57" i="45"/>
  <c r="AN57" i="45"/>
  <c r="BP56" i="45"/>
  <c r="BO56" i="45"/>
  <c r="BN56" i="45"/>
  <c r="BM56" i="45"/>
  <c r="BL56" i="45"/>
  <c r="BK56" i="45"/>
  <c r="BJ56" i="45"/>
  <c r="BI56" i="45"/>
  <c r="BH56" i="45"/>
  <c r="BG56" i="45"/>
  <c r="BF56" i="45"/>
  <c r="BE56" i="45"/>
  <c r="AY56" i="45"/>
  <c r="AX56" i="45"/>
  <c r="AW56" i="45"/>
  <c r="AV56" i="45"/>
  <c r="AU56" i="45"/>
  <c r="AT56" i="45"/>
  <c r="AS56" i="45"/>
  <c r="AR56" i="45"/>
  <c r="AQ56" i="45"/>
  <c r="AP56" i="45"/>
  <c r="AO56" i="45"/>
  <c r="AN56" i="45"/>
  <c r="BP55" i="45"/>
  <c r="BO55" i="45"/>
  <c r="BN55" i="45"/>
  <c r="BM55" i="45"/>
  <c r="BL55" i="45"/>
  <c r="BK55" i="45"/>
  <c r="BJ55" i="45"/>
  <c r="BI55" i="45"/>
  <c r="BH55" i="45"/>
  <c r="BG55" i="45"/>
  <c r="BF55" i="45"/>
  <c r="BE55" i="45"/>
  <c r="AY55" i="45"/>
  <c r="AX55" i="45"/>
  <c r="AW55" i="45"/>
  <c r="AV55" i="45"/>
  <c r="AU55" i="45"/>
  <c r="AT55" i="45"/>
  <c r="AS55" i="45"/>
  <c r="AR55" i="45"/>
  <c r="AQ55" i="45"/>
  <c r="AP55" i="45"/>
  <c r="AO55" i="45"/>
  <c r="AN55" i="45"/>
  <c r="BP54" i="45"/>
  <c r="BO54" i="45"/>
  <c r="BN54" i="45"/>
  <c r="BM54" i="45"/>
  <c r="BL54" i="45"/>
  <c r="BK54" i="45"/>
  <c r="BJ54" i="45"/>
  <c r="BI54" i="45"/>
  <c r="BH54" i="45"/>
  <c r="BG54" i="45"/>
  <c r="BF54" i="45"/>
  <c r="BE54" i="45"/>
  <c r="AY54" i="45"/>
  <c r="AX54" i="45"/>
  <c r="AW54" i="45"/>
  <c r="AV54" i="45"/>
  <c r="AU54" i="45"/>
  <c r="AT54" i="45"/>
  <c r="AS54" i="45"/>
  <c r="AR54" i="45"/>
  <c r="AQ54" i="45"/>
  <c r="AP54" i="45"/>
  <c r="AO54" i="45"/>
  <c r="AN54" i="45"/>
  <c r="BP53" i="45"/>
  <c r="BO53" i="45"/>
  <c r="BN53" i="45"/>
  <c r="BM53" i="45"/>
  <c r="BL53" i="45"/>
  <c r="BK53" i="45"/>
  <c r="BJ53" i="45"/>
  <c r="BI53" i="45"/>
  <c r="BH53" i="45"/>
  <c r="BG53" i="45"/>
  <c r="BF53" i="45"/>
  <c r="BE53" i="45"/>
  <c r="AY53" i="45"/>
  <c r="AX53" i="45"/>
  <c r="AW53" i="45"/>
  <c r="AV53" i="45"/>
  <c r="AU53" i="45"/>
  <c r="AT53" i="45"/>
  <c r="AS53" i="45"/>
  <c r="AR53" i="45"/>
  <c r="AQ53" i="45"/>
  <c r="AP53" i="45"/>
  <c r="AO53" i="45"/>
  <c r="AN53" i="45"/>
  <c r="BP52" i="45"/>
  <c r="BO52" i="45"/>
  <c r="BN52" i="45"/>
  <c r="BM52" i="45"/>
  <c r="BL52" i="45"/>
  <c r="BK52" i="45"/>
  <c r="BJ52" i="45"/>
  <c r="BI52" i="45"/>
  <c r="BH52" i="45"/>
  <c r="BG52" i="45"/>
  <c r="BF52" i="45"/>
  <c r="BE52" i="45"/>
  <c r="AY52" i="45"/>
  <c r="AX52" i="45"/>
  <c r="AW52" i="45"/>
  <c r="AV52" i="45"/>
  <c r="AU52" i="45"/>
  <c r="AT52" i="45"/>
  <c r="AS52" i="45"/>
  <c r="AR52" i="45"/>
  <c r="AQ52" i="45"/>
  <c r="AP52" i="45"/>
  <c r="AO52" i="45"/>
  <c r="AN52" i="45"/>
  <c r="BP51" i="45"/>
  <c r="BO51" i="45"/>
  <c r="BN51" i="45"/>
  <c r="BM51" i="45"/>
  <c r="BL51" i="45"/>
  <c r="BK51" i="45"/>
  <c r="BJ51" i="45"/>
  <c r="BI51" i="45"/>
  <c r="BH51" i="45"/>
  <c r="BG51" i="45"/>
  <c r="BF51" i="45"/>
  <c r="BE51" i="45"/>
  <c r="AY51" i="45"/>
  <c r="AX51" i="45"/>
  <c r="AW51" i="45"/>
  <c r="AV51" i="45"/>
  <c r="AU51" i="45"/>
  <c r="AT51" i="45"/>
  <c r="AS51" i="45"/>
  <c r="AR51" i="45"/>
  <c r="AQ51" i="45"/>
  <c r="AP51" i="45"/>
  <c r="AO51" i="45"/>
  <c r="AN51" i="45"/>
  <c r="BP50" i="45"/>
  <c r="BO50" i="45"/>
  <c r="BN50" i="45"/>
  <c r="BM50" i="45"/>
  <c r="BL50" i="45"/>
  <c r="BK50" i="45"/>
  <c r="BJ50" i="45"/>
  <c r="BI50" i="45"/>
  <c r="BH50" i="45"/>
  <c r="BG50" i="45"/>
  <c r="BF50" i="45"/>
  <c r="BE50" i="45"/>
  <c r="AY50" i="45"/>
  <c r="AX50" i="45"/>
  <c r="AW50" i="45"/>
  <c r="AV50" i="45"/>
  <c r="AU50" i="45"/>
  <c r="AT50" i="45"/>
  <c r="AS50" i="45"/>
  <c r="AR50" i="45"/>
  <c r="AQ50" i="45"/>
  <c r="AP50" i="45"/>
  <c r="AO50" i="45"/>
  <c r="AN50" i="45"/>
  <c r="BP49" i="45"/>
  <c r="BO49" i="45"/>
  <c r="BN49" i="45"/>
  <c r="BM49" i="45"/>
  <c r="BL49" i="45"/>
  <c r="BK49" i="45"/>
  <c r="BJ49" i="45"/>
  <c r="BI49" i="45"/>
  <c r="BH49" i="45"/>
  <c r="BG49" i="45"/>
  <c r="BF49" i="45"/>
  <c r="BE49" i="45"/>
  <c r="AY49" i="45"/>
  <c r="AX49" i="45"/>
  <c r="AW49" i="45"/>
  <c r="AV49" i="45"/>
  <c r="AU49" i="45"/>
  <c r="AT49" i="45"/>
  <c r="AS49" i="45"/>
  <c r="AR49" i="45"/>
  <c r="AQ49" i="45"/>
  <c r="AP49" i="45"/>
  <c r="AO49" i="45"/>
  <c r="AN49" i="45"/>
  <c r="BP48" i="45"/>
  <c r="BO48" i="45"/>
  <c r="BN48" i="45"/>
  <c r="BM48" i="45"/>
  <c r="BL48" i="45"/>
  <c r="BK48" i="45"/>
  <c r="BJ48" i="45"/>
  <c r="BI48" i="45"/>
  <c r="BH48" i="45"/>
  <c r="BG48" i="45"/>
  <c r="BF48" i="45"/>
  <c r="BE48" i="45"/>
  <c r="AY48" i="45"/>
  <c r="AX48" i="45"/>
  <c r="AW48" i="45"/>
  <c r="AV48" i="45"/>
  <c r="AU48" i="45"/>
  <c r="AT48" i="45"/>
  <c r="AS48" i="45"/>
  <c r="AR48" i="45"/>
  <c r="AQ48" i="45"/>
  <c r="AP48" i="45"/>
  <c r="AO48" i="45"/>
  <c r="AN48" i="45"/>
  <c r="BP47" i="45"/>
  <c r="BO47" i="45"/>
  <c r="BN47" i="45"/>
  <c r="BM47" i="45"/>
  <c r="BL47" i="45"/>
  <c r="BK47" i="45"/>
  <c r="BJ47" i="45"/>
  <c r="BI47" i="45"/>
  <c r="BH47" i="45"/>
  <c r="BG47" i="45"/>
  <c r="BF47" i="45"/>
  <c r="BE47" i="45"/>
  <c r="AY47" i="45"/>
  <c r="AX47" i="45"/>
  <c r="AW47" i="45"/>
  <c r="AV47" i="45"/>
  <c r="AU47" i="45"/>
  <c r="AT47" i="45"/>
  <c r="AS47" i="45"/>
  <c r="AR47" i="45"/>
  <c r="AQ47" i="45"/>
  <c r="AP47" i="45"/>
  <c r="AO47" i="45"/>
  <c r="AN47" i="45"/>
  <c r="BP46" i="45"/>
  <c r="BO46" i="45"/>
  <c r="BN46" i="45"/>
  <c r="BM46" i="45"/>
  <c r="BL46" i="45"/>
  <c r="BK46" i="45"/>
  <c r="BJ46" i="45"/>
  <c r="BI46" i="45"/>
  <c r="BH46" i="45"/>
  <c r="BG46" i="45"/>
  <c r="BF46" i="45"/>
  <c r="BE46" i="45"/>
  <c r="AY46" i="45"/>
  <c r="AX46" i="45"/>
  <c r="AW46" i="45"/>
  <c r="AV46" i="45"/>
  <c r="AU46" i="45"/>
  <c r="AT46" i="45"/>
  <c r="AS46" i="45"/>
  <c r="AR46" i="45"/>
  <c r="AQ46" i="45"/>
  <c r="AP46" i="45"/>
  <c r="AO46" i="45"/>
  <c r="AN46" i="45"/>
  <c r="BP45" i="45"/>
  <c r="BO45" i="45"/>
  <c r="BN45" i="45"/>
  <c r="BM45" i="45"/>
  <c r="BL45" i="45"/>
  <c r="BK45" i="45"/>
  <c r="BJ45" i="45"/>
  <c r="BI45" i="45"/>
  <c r="BH45" i="45"/>
  <c r="BG45" i="45"/>
  <c r="BF45" i="45"/>
  <c r="BE45" i="45"/>
  <c r="AY45" i="45"/>
  <c r="AX45" i="45"/>
  <c r="AW45" i="45"/>
  <c r="AV45" i="45"/>
  <c r="AU45" i="45"/>
  <c r="AT45" i="45"/>
  <c r="AS45" i="45"/>
  <c r="AR45" i="45"/>
  <c r="AQ45" i="45"/>
  <c r="AP45" i="45"/>
  <c r="AO45" i="45"/>
  <c r="AN45" i="45"/>
  <c r="BP44" i="45"/>
  <c r="BO44" i="45"/>
  <c r="BN44" i="45"/>
  <c r="BM44" i="45"/>
  <c r="BL44" i="45"/>
  <c r="BK44" i="45"/>
  <c r="BJ44" i="45"/>
  <c r="BI44" i="45"/>
  <c r="BH44" i="45"/>
  <c r="BG44" i="45"/>
  <c r="BF44" i="45"/>
  <c r="BE44" i="45"/>
  <c r="AY44" i="45"/>
  <c r="AX44" i="45"/>
  <c r="AW44" i="45"/>
  <c r="AV44" i="45"/>
  <c r="AU44" i="45"/>
  <c r="AT44" i="45"/>
  <c r="AS44" i="45"/>
  <c r="AR44" i="45"/>
  <c r="AQ44" i="45"/>
  <c r="AP44" i="45"/>
  <c r="AO44" i="45"/>
  <c r="AN44" i="45"/>
  <c r="BP43" i="45"/>
  <c r="BO43" i="45"/>
  <c r="BN43" i="45"/>
  <c r="BM43" i="45"/>
  <c r="BL43" i="45"/>
  <c r="BK43" i="45"/>
  <c r="BJ43" i="45"/>
  <c r="BI43" i="45"/>
  <c r="BH43" i="45"/>
  <c r="BG43" i="45"/>
  <c r="BF43" i="45"/>
  <c r="BE43" i="45"/>
  <c r="AY43" i="45"/>
  <c r="AX43" i="45"/>
  <c r="AW43" i="45"/>
  <c r="AV43" i="45"/>
  <c r="AU43" i="45"/>
  <c r="AT43" i="45"/>
  <c r="AS43" i="45"/>
  <c r="AR43" i="45"/>
  <c r="AQ43" i="45"/>
  <c r="AP43" i="45"/>
  <c r="AO43" i="45"/>
  <c r="AN43" i="45"/>
  <c r="BP42" i="45"/>
  <c r="BO42" i="45"/>
  <c r="BN42" i="45"/>
  <c r="BM42" i="45"/>
  <c r="BL42" i="45"/>
  <c r="BK42" i="45"/>
  <c r="BJ42" i="45"/>
  <c r="BI42" i="45"/>
  <c r="BH42" i="45"/>
  <c r="BG42" i="45"/>
  <c r="BF42" i="45"/>
  <c r="BE42" i="45"/>
  <c r="AY42" i="45"/>
  <c r="AX42" i="45"/>
  <c r="AW42" i="45"/>
  <c r="AV42" i="45"/>
  <c r="AU42" i="45"/>
  <c r="AT42" i="45"/>
  <c r="AS42" i="45"/>
  <c r="AR42" i="45"/>
  <c r="AQ42" i="45"/>
  <c r="AP42" i="45"/>
  <c r="AO42" i="45"/>
  <c r="AN42" i="45"/>
  <c r="BP41" i="45"/>
  <c r="BO41" i="45"/>
  <c r="BN41" i="45"/>
  <c r="BM41" i="45"/>
  <c r="BL41" i="45"/>
  <c r="BK41" i="45"/>
  <c r="BJ41" i="45"/>
  <c r="BI41" i="45"/>
  <c r="BH41" i="45"/>
  <c r="BG41" i="45"/>
  <c r="BF41" i="45"/>
  <c r="BE41" i="45"/>
  <c r="AY41" i="45"/>
  <c r="AX41" i="45"/>
  <c r="AW41" i="45"/>
  <c r="AV41" i="45"/>
  <c r="AU41" i="45"/>
  <c r="AT41" i="45"/>
  <c r="AS41" i="45"/>
  <c r="AR41" i="45"/>
  <c r="AQ41" i="45"/>
  <c r="AP41" i="45"/>
  <c r="AO41" i="45"/>
  <c r="AN41" i="45"/>
  <c r="BP40" i="45"/>
  <c r="BO40" i="45"/>
  <c r="BN40" i="45"/>
  <c r="BM40" i="45"/>
  <c r="BL40" i="45"/>
  <c r="BK40" i="45"/>
  <c r="BJ40" i="45"/>
  <c r="BI40" i="45"/>
  <c r="BH40" i="45"/>
  <c r="BG40" i="45"/>
  <c r="BF40" i="45"/>
  <c r="BE40" i="45"/>
  <c r="AY40" i="45"/>
  <c r="AX40" i="45"/>
  <c r="AW40" i="45"/>
  <c r="AV40" i="45"/>
  <c r="AU40" i="45"/>
  <c r="AT40" i="45"/>
  <c r="AS40" i="45"/>
  <c r="AR40" i="45"/>
  <c r="AQ40" i="45"/>
  <c r="AP40" i="45"/>
  <c r="AO40" i="45"/>
  <c r="AN40" i="45"/>
  <c r="BP39" i="45"/>
  <c r="BO39" i="45"/>
  <c r="BN39" i="45"/>
  <c r="BM39" i="45"/>
  <c r="BL39" i="45"/>
  <c r="BK39" i="45"/>
  <c r="BJ39" i="45"/>
  <c r="BI39" i="45"/>
  <c r="BH39" i="45"/>
  <c r="BG39" i="45"/>
  <c r="BF39" i="45"/>
  <c r="BE39" i="45"/>
  <c r="AY39" i="45"/>
  <c r="AX39" i="45"/>
  <c r="AW39" i="45"/>
  <c r="AV39" i="45"/>
  <c r="AU39" i="45"/>
  <c r="AT39" i="45"/>
  <c r="AS39" i="45"/>
  <c r="AR39" i="45"/>
  <c r="AQ39" i="45"/>
  <c r="AP39" i="45"/>
  <c r="AO39" i="45"/>
  <c r="AN39" i="45"/>
  <c r="BP38" i="45"/>
  <c r="BO38" i="45"/>
  <c r="BN38" i="45"/>
  <c r="BM38" i="45"/>
  <c r="BL38" i="45"/>
  <c r="BK38" i="45"/>
  <c r="BJ38" i="45"/>
  <c r="BI38" i="45"/>
  <c r="BH38" i="45"/>
  <c r="BG38" i="45"/>
  <c r="BF38" i="45"/>
  <c r="BE38" i="45"/>
  <c r="AY38" i="45"/>
  <c r="AX38" i="45"/>
  <c r="AW38" i="45"/>
  <c r="AV38" i="45"/>
  <c r="AU38" i="45"/>
  <c r="AT38" i="45"/>
  <c r="AS38" i="45"/>
  <c r="AR38" i="45"/>
  <c r="AQ38" i="45"/>
  <c r="AP38" i="45"/>
  <c r="AO38" i="45"/>
  <c r="AN38" i="45"/>
  <c r="BP37" i="45"/>
  <c r="BO37" i="45"/>
  <c r="BN37" i="45"/>
  <c r="BM37" i="45"/>
  <c r="BL37" i="45"/>
  <c r="BK37" i="45"/>
  <c r="BJ37" i="45"/>
  <c r="BI37" i="45"/>
  <c r="BH37" i="45"/>
  <c r="BG37" i="45"/>
  <c r="BF37" i="45"/>
  <c r="BE37" i="45"/>
  <c r="AY37" i="45"/>
  <c r="AX37" i="45"/>
  <c r="AW37" i="45"/>
  <c r="AV37" i="45"/>
  <c r="AU37" i="45"/>
  <c r="AT37" i="45"/>
  <c r="AS37" i="45"/>
  <c r="AR37" i="45"/>
  <c r="AQ37" i="45"/>
  <c r="AP37" i="45"/>
  <c r="AO37" i="45"/>
  <c r="AN37" i="45"/>
  <c r="BP36" i="45"/>
  <c r="BO36" i="45"/>
  <c r="BN36" i="45"/>
  <c r="BM36" i="45"/>
  <c r="BL36" i="45"/>
  <c r="BK36" i="45"/>
  <c r="BJ36" i="45"/>
  <c r="BI36" i="45"/>
  <c r="BH36" i="45"/>
  <c r="BG36" i="45"/>
  <c r="BF36" i="45"/>
  <c r="BE36" i="45"/>
  <c r="AY36" i="45"/>
  <c r="AX36" i="45"/>
  <c r="AW36" i="45"/>
  <c r="AV36" i="45"/>
  <c r="AU36" i="45"/>
  <c r="AT36" i="45"/>
  <c r="AS36" i="45"/>
  <c r="AR36" i="45"/>
  <c r="AQ36" i="45"/>
  <c r="AP36" i="45"/>
  <c r="AO36" i="45"/>
  <c r="AN36" i="45"/>
  <c r="BP35" i="45"/>
  <c r="BO35" i="45"/>
  <c r="BN35" i="45"/>
  <c r="BM35" i="45"/>
  <c r="BL35" i="45"/>
  <c r="BK35" i="45"/>
  <c r="BJ35" i="45"/>
  <c r="BI35" i="45"/>
  <c r="BH35" i="45"/>
  <c r="BG35" i="45"/>
  <c r="BF35" i="45"/>
  <c r="BE35" i="45"/>
  <c r="AY35" i="45"/>
  <c r="AX35" i="45"/>
  <c r="AW35" i="45"/>
  <c r="AV35" i="45"/>
  <c r="AU35" i="45"/>
  <c r="AT35" i="45"/>
  <c r="AS35" i="45"/>
  <c r="AR35" i="45"/>
  <c r="AQ35" i="45"/>
  <c r="AP35" i="45"/>
  <c r="AO35" i="45"/>
  <c r="AN35" i="45"/>
  <c r="AB35" i="45"/>
  <c r="Z35" i="45"/>
  <c r="AI35" i="45" s="1"/>
  <c r="O35" i="45"/>
  <c r="N35" i="45"/>
  <c r="BP34" i="45"/>
  <c r="BO34" i="45"/>
  <c r="BN34" i="45"/>
  <c r="BM34" i="45"/>
  <c r="BL34" i="45"/>
  <c r="BK34" i="45"/>
  <c r="BJ34" i="45"/>
  <c r="BI34" i="45"/>
  <c r="BH34" i="45"/>
  <c r="BG34" i="45"/>
  <c r="BF34" i="45"/>
  <c r="BE34" i="45"/>
  <c r="AY34" i="45"/>
  <c r="AX34" i="45"/>
  <c r="AW34" i="45"/>
  <c r="AV34" i="45"/>
  <c r="AU34" i="45"/>
  <c r="AT34" i="45"/>
  <c r="AS34" i="45"/>
  <c r="AR34" i="45"/>
  <c r="AQ34" i="45"/>
  <c r="AP34" i="45"/>
  <c r="AO34" i="45"/>
  <c r="AN34" i="45"/>
  <c r="AB34" i="45"/>
  <c r="Z34" i="45"/>
  <c r="O34" i="45"/>
  <c r="N34" i="45"/>
  <c r="Q34" i="45" s="1"/>
  <c r="R34" i="45" s="1"/>
  <c r="BP33" i="45"/>
  <c r="BO33" i="45"/>
  <c r="BN33" i="45"/>
  <c r="BM33" i="45"/>
  <c r="BL33" i="45"/>
  <c r="BK33" i="45"/>
  <c r="BJ33" i="45"/>
  <c r="BI33" i="45"/>
  <c r="BH33" i="45"/>
  <c r="BG33" i="45"/>
  <c r="BF33" i="45"/>
  <c r="BE33" i="45"/>
  <c r="AY33" i="45"/>
  <c r="AX33" i="45"/>
  <c r="AW33" i="45"/>
  <c r="AV33" i="45"/>
  <c r="AU33" i="45"/>
  <c r="AT33" i="45"/>
  <c r="AS33" i="45"/>
  <c r="AR33" i="45"/>
  <c r="AQ33" i="45"/>
  <c r="AP33" i="45"/>
  <c r="AO33" i="45"/>
  <c r="AN33" i="45"/>
  <c r="AB33" i="45"/>
  <c r="Z33" i="45"/>
  <c r="O33" i="45"/>
  <c r="N33" i="45"/>
  <c r="Q33" i="45" s="1"/>
  <c r="R33" i="45" s="1"/>
  <c r="BP32" i="45"/>
  <c r="BO32" i="45"/>
  <c r="BN32" i="45"/>
  <c r="BM32" i="45"/>
  <c r="BL32" i="45"/>
  <c r="BK32" i="45"/>
  <c r="BJ32" i="45"/>
  <c r="BI32" i="45"/>
  <c r="BH32" i="45"/>
  <c r="BG32" i="45"/>
  <c r="BF32" i="45"/>
  <c r="BE32" i="45"/>
  <c r="AY32" i="45"/>
  <c r="AX32" i="45"/>
  <c r="AW32" i="45"/>
  <c r="AV32" i="45"/>
  <c r="AU32" i="45"/>
  <c r="AT32" i="45"/>
  <c r="AS32" i="45"/>
  <c r="AR32" i="45"/>
  <c r="AQ32" i="45"/>
  <c r="AP32" i="45"/>
  <c r="AO32" i="45"/>
  <c r="AN32" i="45"/>
  <c r="AB32" i="45"/>
  <c r="Z32" i="45"/>
  <c r="O32" i="45"/>
  <c r="N32" i="45"/>
  <c r="Q32" i="45" s="1"/>
  <c r="R32" i="45" s="1"/>
  <c r="BP31" i="45"/>
  <c r="BO31" i="45"/>
  <c r="BN31" i="45"/>
  <c r="BM31" i="45"/>
  <c r="BL31" i="45"/>
  <c r="BK31" i="45"/>
  <c r="BJ31" i="45"/>
  <c r="BI31" i="45"/>
  <c r="BH31" i="45"/>
  <c r="BG31" i="45"/>
  <c r="BF31" i="45"/>
  <c r="BE31" i="45"/>
  <c r="AY31" i="45"/>
  <c r="AX31" i="45"/>
  <c r="AW31" i="45"/>
  <c r="AV31" i="45"/>
  <c r="AU31" i="45"/>
  <c r="AT31" i="45"/>
  <c r="AS31" i="45"/>
  <c r="AR31" i="45"/>
  <c r="AQ31" i="45"/>
  <c r="AP31" i="45"/>
  <c r="AO31" i="45"/>
  <c r="AN31" i="45"/>
  <c r="AB31" i="45"/>
  <c r="Z31" i="45"/>
  <c r="O31" i="45"/>
  <c r="N31" i="45"/>
  <c r="Q31" i="45" s="1"/>
  <c r="R31" i="45" s="1"/>
  <c r="BP30" i="45"/>
  <c r="BO30" i="45"/>
  <c r="BN30" i="45"/>
  <c r="BM30" i="45"/>
  <c r="BL30" i="45"/>
  <c r="BK30" i="45"/>
  <c r="BJ30" i="45"/>
  <c r="BI30" i="45"/>
  <c r="BH30" i="45"/>
  <c r="BG30" i="45"/>
  <c r="BF30" i="45"/>
  <c r="BE30" i="45"/>
  <c r="AY30" i="45"/>
  <c r="AX30" i="45"/>
  <c r="AW30" i="45"/>
  <c r="AV30" i="45"/>
  <c r="AU30" i="45"/>
  <c r="AT30" i="45"/>
  <c r="AS30" i="45"/>
  <c r="AR30" i="45"/>
  <c r="AQ30" i="45"/>
  <c r="AP30" i="45"/>
  <c r="AO30" i="45"/>
  <c r="AN30" i="45"/>
  <c r="AB30" i="45"/>
  <c r="Z30" i="45"/>
  <c r="AI30" i="45" s="1"/>
  <c r="O30" i="45"/>
  <c r="N30" i="45"/>
  <c r="BP29" i="45"/>
  <c r="BO29" i="45"/>
  <c r="BN29" i="45"/>
  <c r="BM29" i="45"/>
  <c r="BL29" i="45"/>
  <c r="BK29" i="45"/>
  <c r="BJ29" i="45"/>
  <c r="BI29" i="45"/>
  <c r="BH29" i="45"/>
  <c r="BG29" i="45"/>
  <c r="BF29" i="45"/>
  <c r="BE29" i="45"/>
  <c r="AY29" i="45"/>
  <c r="AX29" i="45"/>
  <c r="AW29" i="45"/>
  <c r="AV29" i="45"/>
  <c r="AU29" i="45"/>
  <c r="AT29" i="45"/>
  <c r="AS29" i="45"/>
  <c r="AR29" i="45"/>
  <c r="AQ29" i="45"/>
  <c r="AP29" i="45"/>
  <c r="AO29" i="45"/>
  <c r="AN29" i="45"/>
  <c r="AB29" i="45"/>
  <c r="Z29" i="45"/>
  <c r="O29" i="45"/>
  <c r="N29" i="45"/>
  <c r="BP28" i="45"/>
  <c r="BO28" i="45"/>
  <c r="BN28" i="45"/>
  <c r="BM28" i="45"/>
  <c r="BL28" i="45"/>
  <c r="BK28" i="45"/>
  <c r="BJ28" i="45"/>
  <c r="BI28" i="45"/>
  <c r="BH28" i="45"/>
  <c r="BG28" i="45"/>
  <c r="BF28" i="45"/>
  <c r="BE28" i="45"/>
  <c r="AY28" i="45"/>
  <c r="AX28" i="45"/>
  <c r="AW28" i="45"/>
  <c r="AV28" i="45"/>
  <c r="AU28" i="45"/>
  <c r="AT28" i="45"/>
  <c r="AS28" i="45"/>
  <c r="AR28" i="45"/>
  <c r="AQ28" i="45"/>
  <c r="AP28" i="45"/>
  <c r="AO28" i="45"/>
  <c r="AN28" i="45"/>
  <c r="AB28" i="45"/>
  <c r="Z28" i="45"/>
  <c r="O28" i="45"/>
  <c r="N28" i="45"/>
  <c r="BP27" i="45"/>
  <c r="BO27" i="45"/>
  <c r="BN27" i="45"/>
  <c r="BM27" i="45"/>
  <c r="BL27" i="45"/>
  <c r="BK27" i="45"/>
  <c r="BJ27" i="45"/>
  <c r="BI27" i="45"/>
  <c r="BH27" i="45"/>
  <c r="BG27" i="45"/>
  <c r="BF27" i="45"/>
  <c r="BE27" i="45"/>
  <c r="AY27" i="45"/>
  <c r="AX27" i="45"/>
  <c r="AW27" i="45"/>
  <c r="AV27" i="45"/>
  <c r="AU27" i="45"/>
  <c r="AT27" i="45"/>
  <c r="AS27" i="45"/>
  <c r="AR27" i="45"/>
  <c r="AQ27" i="45"/>
  <c r="AP27" i="45"/>
  <c r="AO27" i="45"/>
  <c r="AN27" i="45"/>
  <c r="Z27" i="45"/>
  <c r="O27" i="45"/>
  <c r="N27" i="45"/>
  <c r="Q27" i="45" s="1"/>
  <c r="R27" i="45" s="1"/>
  <c r="BP26" i="45"/>
  <c r="BO26" i="45"/>
  <c r="BN26" i="45"/>
  <c r="BM26" i="45"/>
  <c r="BL26" i="45"/>
  <c r="BK26" i="45"/>
  <c r="BJ26" i="45"/>
  <c r="BI26" i="45"/>
  <c r="BH26" i="45"/>
  <c r="BG26" i="45"/>
  <c r="BF26" i="45"/>
  <c r="BE26" i="45"/>
  <c r="AY26" i="45"/>
  <c r="AX26" i="45"/>
  <c r="AW26" i="45"/>
  <c r="AV26" i="45"/>
  <c r="AU26" i="45"/>
  <c r="AT26" i="45"/>
  <c r="AS26" i="45"/>
  <c r="AR26" i="45"/>
  <c r="AQ26" i="45"/>
  <c r="AP26" i="45"/>
  <c r="AO26" i="45"/>
  <c r="AN26" i="45"/>
  <c r="Z26" i="45"/>
  <c r="O26" i="45"/>
  <c r="N26" i="45"/>
  <c r="BP25" i="45"/>
  <c r="BO25" i="45"/>
  <c r="BN25" i="45"/>
  <c r="BM25" i="45"/>
  <c r="BL25" i="45"/>
  <c r="BK25" i="45"/>
  <c r="BJ25" i="45"/>
  <c r="BI25" i="45"/>
  <c r="BH25" i="45"/>
  <c r="BG25" i="45"/>
  <c r="BF25" i="45"/>
  <c r="BE25" i="45"/>
  <c r="AY25" i="45"/>
  <c r="AX25" i="45"/>
  <c r="AW25" i="45"/>
  <c r="AV25" i="45"/>
  <c r="AU25" i="45"/>
  <c r="AT25" i="45"/>
  <c r="AS25" i="45"/>
  <c r="AR25" i="45"/>
  <c r="AQ25" i="45"/>
  <c r="AP25" i="45"/>
  <c r="AO25" i="45"/>
  <c r="AN25" i="45"/>
  <c r="Z25" i="45"/>
  <c r="O25" i="45"/>
  <c r="N25" i="45"/>
  <c r="BP24" i="45"/>
  <c r="BO24" i="45"/>
  <c r="BN24" i="45"/>
  <c r="BM24" i="45"/>
  <c r="BL24" i="45"/>
  <c r="BK24" i="45"/>
  <c r="BJ24" i="45"/>
  <c r="BI24" i="45"/>
  <c r="BH24" i="45"/>
  <c r="BG24" i="45"/>
  <c r="BF24" i="45"/>
  <c r="BE24" i="45"/>
  <c r="AY24" i="45"/>
  <c r="AX24" i="45"/>
  <c r="AW24" i="45"/>
  <c r="AV24" i="45"/>
  <c r="AU24" i="45"/>
  <c r="AT24" i="45"/>
  <c r="AS24" i="45"/>
  <c r="AR24" i="45"/>
  <c r="AQ24" i="45"/>
  <c r="AP24" i="45"/>
  <c r="AO24" i="45"/>
  <c r="AN24" i="45"/>
  <c r="Z24" i="45"/>
  <c r="O24" i="45"/>
  <c r="N24" i="45"/>
  <c r="Q24" i="45" s="1"/>
  <c r="R24" i="45" s="1"/>
  <c r="BP23" i="45"/>
  <c r="BO23" i="45"/>
  <c r="BN23" i="45"/>
  <c r="BM23" i="45"/>
  <c r="BL23" i="45"/>
  <c r="BK23" i="45"/>
  <c r="BJ23" i="45"/>
  <c r="BI23" i="45"/>
  <c r="BH23" i="45"/>
  <c r="BG23" i="45"/>
  <c r="BF23" i="45"/>
  <c r="BE23" i="45"/>
  <c r="AY23" i="45"/>
  <c r="AX23" i="45"/>
  <c r="AW23" i="45"/>
  <c r="AV23" i="45"/>
  <c r="AU23" i="45"/>
  <c r="AT23" i="45"/>
  <c r="AS23" i="45"/>
  <c r="AR23" i="45"/>
  <c r="AQ23" i="45"/>
  <c r="AP23" i="45"/>
  <c r="AO23" i="45"/>
  <c r="AN23" i="45"/>
  <c r="Z23" i="45"/>
  <c r="O23" i="45"/>
  <c r="N23" i="45"/>
  <c r="BP22" i="45"/>
  <c r="BO22" i="45"/>
  <c r="BN22" i="45"/>
  <c r="BM22" i="45"/>
  <c r="BL22" i="45"/>
  <c r="BK22" i="45"/>
  <c r="BJ22" i="45"/>
  <c r="BI22" i="45"/>
  <c r="BH22" i="45"/>
  <c r="BG22" i="45"/>
  <c r="BF22" i="45"/>
  <c r="BE22" i="45"/>
  <c r="AY22" i="45"/>
  <c r="AX22" i="45"/>
  <c r="AW22" i="45"/>
  <c r="AV22" i="45"/>
  <c r="AU22" i="45"/>
  <c r="AT22" i="45"/>
  <c r="AS22" i="45"/>
  <c r="AR22" i="45"/>
  <c r="AQ22" i="45"/>
  <c r="AP22" i="45"/>
  <c r="AO22" i="45"/>
  <c r="AN22" i="45"/>
  <c r="Z22" i="45"/>
  <c r="O22" i="45"/>
  <c r="N22" i="45"/>
  <c r="Q22" i="45" s="1"/>
  <c r="R22" i="45" s="1"/>
  <c r="BP21" i="45"/>
  <c r="BO21" i="45"/>
  <c r="BN21" i="45"/>
  <c r="BM21" i="45"/>
  <c r="BL21" i="45"/>
  <c r="BK21" i="45"/>
  <c r="BJ21" i="45"/>
  <c r="BI21" i="45"/>
  <c r="BH21" i="45"/>
  <c r="BG21" i="45"/>
  <c r="BF21" i="45"/>
  <c r="BE21" i="45"/>
  <c r="AY21" i="45"/>
  <c r="AX21" i="45"/>
  <c r="AW21" i="45"/>
  <c r="AV21" i="45"/>
  <c r="AU21" i="45"/>
  <c r="AT21" i="45"/>
  <c r="AS21" i="45"/>
  <c r="AR21" i="45"/>
  <c r="AQ21" i="45"/>
  <c r="AP21" i="45"/>
  <c r="AO21" i="45"/>
  <c r="AN21" i="45"/>
  <c r="Z21" i="45"/>
  <c r="O21" i="45"/>
  <c r="N21" i="45"/>
  <c r="BP20" i="45"/>
  <c r="BO20" i="45"/>
  <c r="BN20" i="45"/>
  <c r="BM20" i="45"/>
  <c r="BL20" i="45"/>
  <c r="BK20" i="45"/>
  <c r="BJ20" i="45"/>
  <c r="BI20" i="45"/>
  <c r="BH20" i="45"/>
  <c r="BG20" i="45"/>
  <c r="BF20" i="45"/>
  <c r="BE20" i="45"/>
  <c r="AY20" i="45"/>
  <c r="AX20" i="45"/>
  <c r="AW20" i="45"/>
  <c r="AV20" i="45"/>
  <c r="AU20" i="45"/>
  <c r="AT20" i="45"/>
  <c r="AS20" i="45"/>
  <c r="AR20" i="45"/>
  <c r="AQ20" i="45"/>
  <c r="AP20" i="45"/>
  <c r="AO20" i="45"/>
  <c r="AN20" i="45"/>
  <c r="Z20" i="45"/>
  <c r="O20" i="45"/>
  <c r="N20" i="45"/>
  <c r="BP19" i="45"/>
  <c r="BO19" i="45"/>
  <c r="BN19" i="45"/>
  <c r="BM19" i="45"/>
  <c r="BL19" i="45"/>
  <c r="BK19" i="45"/>
  <c r="BJ19" i="45"/>
  <c r="BI19" i="45"/>
  <c r="BH19" i="45"/>
  <c r="BG19" i="45"/>
  <c r="BF19" i="45"/>
  <c r="BE19" i="45"/>
  <c r="AY19" i="45"/>
  <c r="AX19" i="45"/>
  <c r="AW19" i="45"/>
  <c r="AV19" i="45"/>
  <c r="AU19" i="45"/>
  <c r="AT19" i="45"/>
  <c r="AS19" i="45"/>
  <c r="AR19" i="45"/>
  <c r="AQ19" i="45"/>
  <c r="AP19" i="45"/>
  <c r="AO19" i="45"/>
  <c r="AN19" i="45"/>
  <c r="Z19" i="45"/>
  <c r="O19" i="45"/>
  <c r="N19" i="45"/>
  <c r="BP18" i="45"/>
  <c r="BO18" i="45"/>
  <c r="BN18" i="45"/>
  <c r="BM18" i="45"/>
  <c r="BL18" i="45"/>
  <c r="BK18" i="45"/>
  <c r="BJ18" i="45"/>
  <c r="BI18" i="45"/>
  <c r="BH18" i="45"/>
  <c r="BG18" i="45"/>
  <c r="BF18" i="45"/>
  <c r="BE18" i="45"/>
  <c r="AY18" i="45"/>
  <c r="AX18" i="45"/>
  <c r="AW18" i="45"/>
  <c r="AV18" i="45"/>
  <c r="AU18" i="45"/>
  <c r="AT18" i="45"/>
  <c r="AS18" i="45"/>
  <c r="AR18" i="45"/>
  <c r="AQ18" i="45"/>
  <c r="AP18" i="45"/>
  <c r="AO18" i="45"/>
  <c r="AN18" i="45"/>
  <c r="Z18" i="45"/>
  <c r="O18" i="45"/>
  <c r="N18" i="45"/>
  <c r="BP17" i="45"/>
  <c r="BO17" i="45"/>
  <c r="BN17" i="45"/>
  <c r="BM17" i="45"/>
  <c r="BL17" i="45"/>
  <c r="BK17" i="45"/>
  <c r="BJ17" i="45"/>
  <c r="BI17" i="45"/>
  <c r="BH17" i="45"/>
  <c r="BG17" i="45"/>
  <c r="BF17" i="45"/>
  <c r="BE17" i="45"/>
  <c r="AY17" i="45"/>
  <c r="AX17" i="45"/>
  <c r="AW17" i="45"/>
  <c r="AV17" i="45"/>
  <c r="AU17" i="45"/>
  <c r="AT17" i="45"/>
  <c r="AS17" i="45"/>
  <c r="AR17" i="45"/>
  <c r="AQ17" i="45"/>
  <c r="AP17" i="45"/>
  <c r="AO17" i="45"/>
  <c r="AN17" i="45"/>
  <c r="Z17" i="45"/>
  <c r="O17" i="45"/>
  <c r="N17" i="45"/>
  <c r="Q17" i="45" s="1"/>
  <c r="R17" i="45" s="1"/>
  <c r="BP16" i="45"/>
  <c r="BO16" i="45"/>
  <c r="BN16" i="45"/>
  <c r="BM16" i="45"/>
  <c r="BL16" i="45"/>
  <c r="BK16" i="45"/>
  <c r="BJ16" i="45"/>
  <c r="BI16" i="45"/>
  <c r="BH16" i="45"/>
  <c r="BG16" i="45"/>
  <c r="BF16" i="45"/>
  <c r="BE16" i="45"/>
  <c r="AY16" i="45"/>
  <c r="AX16" i="45"/>
  <c r="AW16" i="45"/>
  <c r="AV16" i="45"/>
  <c r="AU16" i="45"/>
  <c r="AT16" i="45"/>
  <c r="AS16" i="45"/>
  <c r="AR16" i="45"/>
  <c r="AQ16" i="45"/>
  <c r="AP16" i="45"/>
  <c r="AO16" i="45"/>
  <c r="AN16" i="45"/>
  <c r="Z16" i="45"/>
  <c r="O16" i="45"/>
  <c r="N16" i="45"/>
  <c r="Q16" i="45" s="1"/>
  <c r="R16" i="45" s="1"/>
  <c r="BP15" i="45"/>
  <c r="BO15" i="45"/>
  <c r="BN15" i="45"/>
  <c r="BM15" i="45"/>
  <c r="BL15" i="45"/>
  <c r="BK15" i="45"/>
  <c r="BJ15" i="45"/>
  <c r="BI15" i="45"/>
  <c r="BH15" i="45"/>
  <c r="BG15" i="45"/>
  <c r="BF15" i="45"/>
  <c r="BE15" i="45"/>
  <c r="AY15" i="45"/>
  <c r="AX15" i="45"/>
  <c r="AW15" i="45"/>
  <c r="AV15" i="45"/>
  <c r="AU15" i="45"/>
  <c r="AT15" i="45"/>
  <c r="AS15" i="45"/>
  <c r="AR15" i="45"/>
  <c r="AQ15" i="45"/>
  <c r="AP15" i="45"/>
  <c r="AO15" i="45"/>
  <c r="AN15" i="45"/>
  <c r="Z15" i="45"/>
  <c r="O15" i="45"/>
  <c r="N15" i="45"/>
  <c r="Q15" i="45" s="1"/>
  <c r="R15" i="45" s="1"/>
  <c r="BP14" i="45"/>
  <c r="BO14" i="45"/>
  <c r="BN14" i="45"/>
  <c r="BM14" i="45"/>
  <c r="BL14" i="45"/>
  <c r="BK14" i="45"/>
  <c r="BJ14" i="45"/>
  <c r="BI14" i="45"/>
  <c r="BH14" i="45"/>
  <c r="BG14" i="45"/>
  <c r="BF14" i="45"/>
  <c r="BE14" i="45"/>
  <c r="AY14" i="45"/>
  <c r="AX14" i="45"/>
  <c r="AW14" i="45"/>
  <c r="AV14" i="45"/>
  <c r="AU14" i="45"/>
  <c r="AT14" i="45"/>
  <c r="AS14" i="45"/>
  <c r="AR14" i="45"/>
  <c r="AQ14" i="45"/>
  <c r="AP14" i="45"/>
  <c r="AO14" i="45"/>
  <c r="AN14" i="45"/>
  <c r="Z14" i="45"/>
  <c r="O14" i="45"/>
  <c r="N14" i="45"/>
  <c r="BP13" i="45"/>
  <c r="BO13" i="45"/>
  <c r="BN13" i="45"/>
  <c r="BM13" i="45"/>
  <c r="BL13" i="45"/>
  <c r="BK13" i="45"/>
  <c r="BJ13" i="45"/>
  <c r="BI13" i="45"/>
  <c r="BH13" i="45"/>
  <c r="BG13" i="45"/>
  <c r="BF13" i="45"/>
  <c r="BE13" i="45"/>
  <c r="AY13" i="45"/>
  <c r="AX13" i="45"/>
  <c r="AW13" i="45"/>
  <c r="AV13" i="45"/>
  <c r="AU13" i="45"/>
  <c r="AT13" i="45"/>
  <c r="AS13" i="45"/>
  <c r="AR13" i="45"/>
  <c r="AQ13" i="45"/>
  <c r="AP13" i="45"/>
  <c r="AO13" i="45"/>
  <c r="AN13" i="45"/>
  <c r="Z13" i="45"/>
  <c r="O13" i="45"/>
  <c r="N13" i="45"/>
  <c r="BP12" i="45"/>
  <c r="BO12" i="45"/>
  <c r="BN12" i="45"/>
  <c r="BM12" i="45"/>
  <c r="BL12" i="45"/>
  <c r="BK12" i="45"/>
  <c r="BJ12" i="45"/>
  <c r="BI12" i="45"/>
  <c r="BH12" i="45"/>
  <c r="BG12" i="45"/>
  <c r="BF12" i="45"/>
  <c r="BE12" i="45"/>
  <c r="AY12" i="45"/>
  <c r="AX12" i="45"/>
  <c r="AW12" i="45"/>
  <c r="AV12" i="45"/>
  <c r="AU12" i="45"/>
  <c r="AT12" i="45"/>
  <c r="AS12" i="45"/>
  <c r="AR12" i="45"/>
  <c r="AQ12" i="45"/>
  <c r="AP12" i="45"/>
  <c r="AO12" i="45"/>
  <c r="AN12" i="45"/>
  <c r="Z12" i="45"/>
  <c r="O12" i="45"/>
  <c r="N12" i="45"/>
  <c r="BP11" i="45"/>
  <c r="BO11" i="45"/>
  <c r="BN11" i="45"/>
  <c r="BM11" i="45"/>
  <c r="BL11" i="45"/>
  <c r="BK11" i="45"/>
  <c r="BJ11" i="45"/>
  <c r="BI11" i="45"/>
  <c r="BH11" i="45"/>
  <c r="BG11" i="45"/>
  <c r="BF11" i="45"/>
  <c r="BE11" i="45"/>
  <c r="AY11" i="45"/>
  <c r="AX11" i="45"/>
  <c r="AW11" i="45"/>
  <c r="AV11" i="45"/>
  <c r="AU11" i="45"/>
  <c r="AT11" i="45"/>
  <c r="AS11" i="45"/>
  <c r="AR11" i="45"/>
  <c r="AQ11" i="45"/>
  <c r="AP11" i="45"/>
  <c r="AO11" i="45"/>
  <c r="AN11" i="45"/>
  <c r="Z11" i="45"/>
  <c r="O11" i="45"/>
  <c r="N11" i="45"/>
  <c r="Q11" i="45" s="1"/>
  <c r="R11" i="45" s="1"/>
  <c r="BP10" i="45"/>
  <c r="BO10" i="45"/>
  <c r="BN10" i="45"/>
  <c r="BM10" i="45"/>
  <c r="BL10" i="45"/>
  <c r="BK10" i="45"/>
  <c r="BJ10" i="45"/>
  <c r="BI10" i="45"/>
  <c r="BH10" i="45"/>
  <c r="BG10" i="45"/>
  <c r="BF10" i="45"/>
  <c r="BE10" i="45"/>
  <c r="AY10" i="45"/>
  <c r="AX10" i="45"/>
  <c r="AW10" i="45"/>
  <c r="AV10" i="45"/>
  <c r="AU10" i="45"/>
  <c r="AT10" i="45"/>
  <c r="AS10" i="45"/>
  <c r="AR10" i="45"/>
  <c r="AQ10" i="45"/>
  <c r="AP10" i="45"/>
  <c r="AO10" i="45"/>
  <c r="AN10" i="45"/>
  <c r="Z10" i="45"/>
  <c r="O10" i="45"/>
  <c r="N10" i="45"/>
  <c r="BP9" i="45"/>
  <c r="BO9" i="45"/>
  <c r="BN9" i="45"/>
  <c r="BM9" i="45"/>
  <c r="BL9" i="45"/>
  <c r="BK9" i="45"/>
  <c r="BJ9" i="45"/>
  <c r="BI9" i="45"/>
  <c r="BH9" i="45"/>
  <c r="BG9" i="45"/>
  <c r="BF9" i="45"/>
  <c r="BE9" i="45"/>
  <c r="AY9" i="45"/>
  <c r="AX9" i="45"/>
  <c r="AW9" i="45"/>
  <c r="AV9" i="45"/>
  <c r="AU9" i="45"/>
  <c r="AT9" i="45"/>
  <c r="AS9" i="45"/>
  <c r="AR9" i="45"/>
  <c r="AQ9" i="45"/>
  <c r="AP9" i="45"/>
  <c r="AO9" i="45"/>
  <c r="AN9" i="45"/>
  <c r="Z9" i="45"/>
  <c r="O9" i="45"/>
  <c r="N9" i="45"/>
  <c r="BP8" i="45"/>
  <c r="BO8" i="45"/>
  <c r="BN8" i="45"/>
  <c r="BM8" i="45"/>
  <c r="BL8" i="45"/>
  <c r="BK8" i="45"/>
  <c r="BJ8" i="45"/>
  <c r="BI8" i="45"/>
  <c r="BH8" i="45"/>
  <c r="BG8" i="45"/>
  <c r="BF8" i="45"/>
  <c r="BE8" i="45"/>
  <c r="AY8" i="45"/>
  <c r="AX8" i="45"/>
  <c r="AW8" i="45"/>
  <c r="AV8" i="45"/>
  <c r="AU8" i="45"/>
  <c r="AT8" i="45"/>
  <c r="AS8" i="45"/>
  <c r="AR8" i="45"/>
  <c r="AQ8" i="45"/>
  <c r="AP8" i="45"/>
  <c r="AO8" i="45"/>
  <c r="AN8" i="45"/>
  <c r="Z8" i="45"/>
  <c r="O8" i="45"/>
  <c r="N8" i="45"/>
  <c r="Q8" i="45" s="1"/>
  <c r="R8" i="45" s="1"/>
  <c r="BP7" i="45"/>
  <c r="BO7" i="45"/>
  <c r="BN7" i="45"/>
  <c r="BM7" i="45"/>
  <c r="BL7" i="45"/>
  <c r="BK7" i="45"/>
  <c r="BJ7" i="45"/>
  <c r="BI7" i="45"/>
  <c r="BH7" i="45"/>
  <c r="BG7" i="45"/>
  <c r="BF7" i="45"/>
  <c r="BE7" i="45"/>
  <c r="AY7" i="45"/>
  <c r="AX7" i="45"/>
  <c r="AW7" i="45"/>
  <c r="AV7" i="45"/>
  <c r="AU7" i="45"/>
  <c r="AT7" i="45"/>
  <c r="AS7" i="45"/>
  <c r="AR7" i="45"/>
  <c r="AQ7" i="45"/>
  <c r="AP7" i="45"/>
  <c r="AO7" i="45"/>
  <c r="AN7" i="45"/>
  <c r="Z7" i="45"/>
  <c r="O7" i="45"/>
  <c r="N7" i="45"/>
  <c r="BP6" i="45"/>
  <c r="BO6" i="45"/>
  <c r="BN6" i="45"/>
  <c r="BM6" i="45"/>
  <c r="BL6" i="45"/>
  <c r="BK6" i="45"/>
  <c r="BJ6" i="45"/>
  <c r="BI6" i="45"/>
  <c r="BH6" i="45"/>
  <c r="BG6" i="45"/>
  <c r="BF6" i="45"/>
  <c r="BE6" i="45"/>
  <c r="AY6" i="45"/>
  <c r="AX6" i="45"/>
  <c r="AW6" i="45"/>
  <c r="AV6" i="45"/>
  <c r="AU6" i="45"/>
  <c r="AT6" i="45"/>
  <c r="AS6" i="45"/>
  <c r="AR6" i="45"/>
  <c r="AQ6" i="45"/>
  <c r="AP6" i="45"/>
  <c r="AO6" i="45"/>
  <c r="AN6" i="45"/>
  <c r="Z6" i="45"/>
  <c r="O6" i="45"/>
  <c r="N6" i="45"/>
  <c r="Q6" i="45" s="1"/>
  <c r="R6" i="45" s="1"/>
  <c r="BP5" i="45"/>
  <c r="BO5" i="45"/>
  <c r="BN5" i="45"/>
  <c r="BM5" i="45"/>
  <c r="BL5" i="45"/>
  <c r="BK5" i="45"/>
  <c r="BJ5" i="45"/>
  <c r="BI5" i="45"/>
  <c r="BH5" i="45"/>
  <c r="BG5" i="45"/>
  <c r="BF5" i="45"/>
  <c r="BE5" i="45"/>
  <c r="AY5" i="45"/>
  <c r="AX5" i="45"/>
  <c r="AW5" i="45"/>
  <c r="AV5" i="45"/>
  <c r="AU5" i="45"/>
  <c r="AT5" i="45"/>
  <c r="AS5" i="45"/>
  <c r="AR5" i="45"/>
  <c r="AQ5" i="45"/>
  <c r="AP5" i="45"/>
  <c r="AO5" i="45"/>
  <c r="AN5" i="45"/>
  <c r="Z5" i="45"/>
  <c r="O5" i="45"/>
  <c r="N5" i="45"/>
  <c r="BP4" i="45"/>
  <c r="BO4" i="45"/>
  <c r="BN4" i="45"/>
  <c r="BM4" i="45"/>
  <c r="BL4" i="45"/>
  <c r="BK4" i="45"/>
  <c r="BJ4" i="45"/>
  <c r="BI4" i="45"/>
  <c r="BH4" i="45"/>
  <c r="BG4" i="45"/>
  <c r="BF4" i="45"/>
  <c r="BE4" i="45"/>
  <c r="AY4" i="45"/>
  <c r="AX4" i="45"/>
  <c r="AW4" i="45"/>
  <c r="AV4" i="45"/>
  <c r="AU4" i="45"/>
  <c r="AT4" i="45"/>
  <c r="AS4" i="45"/>
  <c r="AR4" i="45"/>
  <c r="AQ4" i="45"/>
  <c r="AP4" i="45"/>
  <c r="AO4" i="45"/>
  <c r="AN4" i="45"/>
  <c r="Z4" i="45"/>
  <c r="O4" i="45"/>
  <c r="N4" i="45"/>
  <c r="O46" i="55"/>
  <c r="Q8" i="49" l="1"/>
  <c r="R8" i="49" s="1"/>
  <c r="Q7" i="46"/>
  <c r="R7" i="46" s="1"/>
  <c r="Q13" i="50"/>
  <c r="R13" i="50" s="1"/>
  <c r="Q19" i="50"/>
  <c r="R19" i="50" s="1"/>
  <c r="Q9" i="51"/>
  <c r="R9" i="51" s="1"/>
  <c r="Q19" i="51"/>
  <c r="R19" i="51" s="1"/>
  <c r="Q16" i="49"/>
  <c r="R16" i="49" s="1"/>
  <c r="Q7" i="50"/>
  <c r="R7" i="50" s="1"/>
  <c r="Q12" i="50"/>
  <c r="R12" i="50" s="1"/>
  <c r="Q18" i="50"/>
  <c r="R18" i="50" s="1"/>
  <c r="Q8" i="51"/>
  <c r="R8" i="51" s="1"/>
  <c r="Q26" i="50"/>
  <c r="R26" i="50" s="1"/>
  <c r="Q5" i="45"/>
  <c r="R5" i="45" s="1"/>
  <c r="Q21" i="45"/>
  <c r="R21" i="45" s="1"/>
  <c r="AI33" i="45"/>
  <c r="Q29" i="49"/>
  <c r="R29" i="49" s="1"/>
  <c r="AI33" i="50"/>
  <c r="AI15" i="51"/>
  <c r="AI19" i="51"/>
  <c r="AI24" i="52"/>
  <c r="Q24" i="49"/>
  <c r="R24" i="49" s="1"/>
  <c r="Q25" i="49"/>
  <c r="R25" i="49" s="1"/>
  <c r="AI27" i="49"/>
  <c r="AI28" i="49"/>
  <c r="AI28" i="52"/>
  <c r="AI33" i="52"/>
  <c r="Q14" i="45"/>
  <c r="R14" i="45" s="1"/>
  <c r="AI32" i="45"/>
  <c r="AI32" i="50"/>
  <c r="AI14" i="51"/>
  <c r="AI18" i="51"/>
  <c r="Q4" i="45"/>
  <c r="R4" i="45" s="1"/>
  <c r="Q20" i="45"/>
  <c r="R20" i="45" s="1"/>
  <c r="AI27" i="52"/>
  <c r="Q7" i="45"/>
  <c r="R7" i="45" s="1"/>
  <c r="Q23" i="45"/>
  <c r="R23" i="45" s="1"/>
  <c r="AI31" i="45"/>
  <c r="AI17" i="46"/>
  <c r="Q10" i="45"/>
  <c r="R10" i="45" s="1"/>
  <c r="Q26" i="45"/>
  <c r="R26" i="45" s="1"/>
  <c r="Q30" i="45"/>
  <c r="R30" i="45" s="1"/>
  <c r="Q18" i="48"/>
  <c r="R18" i="48" s="1"/>
  <c r="Q13" i="45"/>
  <c r="R13" i="45" s="1"/>
  <c r="Q35" i="45"/>
  <c r="R35" i="45" s="1"/>
  <c r="AI16" i="46"/>
  <c r="Q15" i="48"/>
  <c r="R15" i="48" s="1"/>
  <c r="Q20" i="49"/>
  <c r="R20" i="49" s="1"/>
  <c r="Q23" i="50"/>
  <c r="R23" i="50" s="1"/>
  <c r="AI31" i="50"/>
  <c r="Q13" i="51"/>
  <c r="R13" i="51" s="1"/>
  <c r="AI17" i="51"/>
  <c r="AI31" i="52"/>
  <c r="Q19" i="45"/>
  <c r="R19" i="45" s="1"/>
  <c r="Q29" i="45"/>
  <c r="R29" i="45" s="1"/>
  <c r="AI15" i="46"/>
  <c r="AI19" i="48"/>
  <c r="AI30" i="50"/>
  <c r="AI30" i="52"/>
  <c r="Q9" i="45"/>
  <c r="R9" i="45" s="1"/>
  <c r="Q25" i="45"/>
  <c r="R25" i="45" s="1"/>
  <c r="AI29" i="45"/>
  <c r="AI17" i="48"/>
  <c r="AI16" i="51"/>
  <c r="AI25" i="52"/>
  <c r="Q12" i="45"/>
  <c r="R12" i="45" s="1"/>
  <c r="Q28" i="45"/>
  <c r="R28" i="45" s="1"/>
  <c r="AI34" i="45"/>
  <c r="AI13" i="46"/>
  <c r="AI16" i="48"/>
  <c r="Q22" i="50"/>
  <c r="R22" i="50" s="1"/>
  <c r="Q12" i="51"/>
  <c r="R12" i="51" s="1"/>
  <c r="AI29" i="52"/>
  <c r="Q9" i="47"/>
  <c r="R9" i="47" s="1"/>
  <c r="AI15" i="48"/>
  <c r="Q18" i="45"/>
  <c r="R18" i="45" s="1"/>
  <c r="AI28" i="45"/>
  <c r="Q28" i="49"/>
  <c r="R28" i="49" s="1"/>
  <c r="J15" i="54"/>
  <c r="Q23" i="52"/>
  <c r="R23" i="52" s="1"/>
  <c r="Q19" i="52"/>
  <c r="R19" i="52" s="1"/>
  <c r="Q26" i="52"/>
  <c r="R26" i="52" s="1"/>
  <c r="Q13" i="52"/>
  <c r="R13" i="52" s="1"/>
  <c r="Q8" i="52"/>
  <c r="R8" i="52" s="1"/>
  <c r="Q16" i="52"/>
  <c r="R16" i="52" s="1"/>
  <c r="Q30" i="52"/>
  <c r="R30" i="52" s="1"/>
  <c r="Q32" i="52"/>
  <c r="R32" i="52" s="1"/>
  <c r="Q24" i="52"/>
  <c r="R24" i="52" s="1"/>
  <c r="Q14" i="52"/>
  <c r="R14" i="52" s="1"/>
  <c r="J46" i="55"/>
  <c r="N46" i="55"/>
  <c r="P46" i="55"/>
  <c r="I46" i="55"/>
  <c r="E29" i="55"/>
  <c r="L46" i="55"/>
  <c r="K46" i="55"/>
  <c r="E30" i="55"/>
  <c r="E46" i="55"/>
  <c r="M46" i="55"/>
  <c r="E28" i="55"/>
  <c r="E32" i="55" l="1"/>
  <c r="E40" i="55" s="1"/>
  <c r="J14" i="54"/>
  <c r="J10" i="54"/>
  <c r="J20" i="54"/>
  <c r="J9" i="54"/>
  <c r="J19" i="54"/>
  <c r="J12" i="54"/>
  <c r="J13" i="54"/>
  <c r="J17" i="54"/>
  <c r="E36" i="55"/>
  <c r="E9" i="54" s="1"/>
  <c r="E38" i="55"/>
  <c r="G9" i="54" s="1"/>
  <c r="E37" i="55"/>
  <c r="F9" i="54" s="1"/>
  <c r="BP59" i="44" l="1"/>
  <c r="BO59" i="44"/>
  <c r="BN59" i="44"/>
  <c r="BM59" i="44"/>
  <c r="BL59" i="44"/>
  <c r="BK59" i="44"/>
  <c r="BJ59" i="44"/>
  <c r="BI59" i="44"/>
  <c r="BH59" i="44"/>
  <c r="BG59" i="44"/>
  <c r="BF59" i="44"/>
  <c r="BE59" i="44"/>
  <c r="AY59" i="44"/>
  <c r="AX59" i="44"/>
  <c r="AW59" i="44"/>
  <c r="AV59" i="44"/>
  <c r="AU59" i="44"/>
  <c r="AT59" i="44"/>
  <c r="AS59" i="44"/>
  <c r="AR59" i="44"/>
  <c r="AQ59" i="44"/>
  <c r="AP59" i="44"/>
  <c r="AO59" i="44"/>
  <c r="AN59" i="44"/>
  <c r="BP58" i="44"/>
  <c r="BO58" i="44"/>
  <c r="BN58" i="44"/>
  <c r="BM58" i="44"/>
  <c r="BL58" i="44"/>
  <c r="BK58" i="44"/>
  <c r="BJ58" i="44"/>
  <c r="BI58" i="44"/>
  <c r="BH58" i="44"/>
  <c r="BG58" i="44"/>
  <c r="BF58" i="44"/>
  <c r="BE58" i="44"/>
  <c r="AY58" i="44"/>
  <c r="AX58" i="44"/>
  <c r="AW58" i="44"/>
  <c r="AV58" i="44"/>
  <c r="AU58" i="44"/>
  <c r="AT58" i="44"/>
  <c r="AS58" i="44"/>
  <c r="AR58" i="44"/>
  <c r="AQ58" i="44"/>
  <c r="AP58" i="44"/>
  <c r="AO58" i="44"/>
  <c r="AN58" i="44"/>
  <c r="BP57" i="44"/>
  <c r="BO57" i="44"/>
  <c r="BN57" i="44"/>
  <c r="BM57" i="44"/>
  <c r="BL57" i="44"/>
  <c r="BK57" i="44"/>
  <c r="BJ57" i="44"/>
  <c r="BI57" i="44"/>
  <c r="BH57" i="44"/>
  <c r="BG57" i="44"/>
  <c r="BF57" i="44"/>
  <c r="BE57" i="44"/>
  <c r="AY57" i="44"/>
  <c r="AX57" i="44"/>
  <c r="AW57" i="44"/>
  <c r="AV57" i="44"/>
  <c r="AU57" i="44"/>
  <c r="AT57" i="44"/>
  <c r="AS57" i="44"/>
  <c r="AR57" i="44"/>
  <c r="AQ57" i="44"/>
  <c r="AP57" i="44"/>
  <c r="AO57" i="44"/>
  <c r="AN57" i="44"/>
  <c r="BP56" i="44"/>
  <c r="BO56" i="44"/>
  <c r="BN56" i="44"/>
  <c r="BM56" i="44"/>
  <c r="BL56" i="44"/>
  <c r="BK56" i="44"/>
  <c r="BJ56" i="44"/>
  <c r="BI56" i="44"/>
  <c r="BH56" i="44"/>
  <c r="BG56" i="44"/>
  <c r="BF56" i="44"/>
  <c r="BE56" i="44"/>
  <c r="AY56" i="44"/>
  <c r="AX56" i="44"/>
  <c r="AW56" i="44"/>
  <c r="AV56" i="44"/>
  <c r="AU56" i="44"/>
  <c r="AT56" i="44"/>
  <c r="AS56" i="44"/>
  <c r="AR56" i="44"/>
  <c r="AQ56" i="44"/>
  <c r="AP56" i="44"/>
  <c r="AO56" i="44"/>
  <c r="AN56" i="44"/>
  <c r="BP55" i="44"/>
  <c r="BO55" i="44"/>
  <c r="BN55" i="44"/>
  <c r="BM55" i="44"/>
  <c r="BL55" i="44"/>
  <c r="BK55" i="44"/>
  <c r="BJ55" i="44"/>
  <c r="BI55" i="44"/>
  <c r="BH55" i="44"/>
  <c r="BG55" i="44"/>
  <c r="BF55" i="44"/>
  <c r="BE55" i="44"/>
  <c r="AY55" i="44"/>
  <c r="AX55" i="44"/>
  <c r="AW55" i="44"/>
  <c r="AV55" i="44"/>
  <c r="AU55" i="44"/>
  <c r="AT55" i="44"/>
  <c r="AS55" i="44"/>
  <c r="AR55" i="44"/>
  <c r="AQ55" i="44"/>
  <c r="AP55" i="44"/>
  <c r="AO55" i="44"/>
  <c r="AN55" i="44"/>
  <c r="BP54" i="44"/>
  <c r="BO54" i="44"/>
  <c r="BN54" i="44"/>
  <c r="BM54" i="44"/>
  <c r="BL54" i="44"/>
  <c r="BK54" i="44"/>
  <c r="BJ54" i="44"/>
  <c r="BI54" i="44"/>
  <c r="BH54" i="44"/>
  <c r="BG54" i="44"/>
  <c r="BF54" i="44"/>
  <c r="BE54" i="44"/>
  <c r="AY54" i="44"/>
  <c r="AX54" i="44"/>
  <c r="AW54" i="44"/>
  <c r="AV54" i="44"/>
  <c r="AU54" i="44"/>
  <c r="AT54" i="44"/>
  <c r="AS54" i="44"/>
  <c r="AR54" i="44"/>
  <c r="AQ54" i="44"/>
  <c r="AP54" i="44"/>
  <c r="AO54" i="44"/>
  <c r="AN54" i="44"/>
  <c r="BP53" i="44"/>
  <c r="BO53" i="44"/>
  <c r="BN53" i="44"/>
  <c r="BM53" i="44"/>
  <c r="BL53" i="44"/>
  <c r="BK53" i="44"/>
  <c r="BJ53" i="44"/>
  <c r="BI53" i="44"/>
  <c r="BH53" i="44"/>
  <c r="BG53" i="44"/>
  <c r="BF53" i="44"/>
  <c r="BE53" i="44"/>
  <c r="AY53" i="44"/>
  <c r="AX53" i="44"/>
  <c r="AW53" i="44"/>
  <c r="AV53" i="44"/>
  <c r="AU53" i="44"/>
  <c r="AT53" i="44"/>
  <c r="AS53" i="44"/>
  <c r="AR53" i="44"/>
  <c r="AQ53" i="44"/>
  <c r="AP53" i="44"/>
  <c r="AO53" i="44"/>
  <c r="AN53" i="44"/>
  <c r="BP52" i="44"/>
  <c r="BO52" i="44"/>
  <c r="BN52" i="44"/>
  <c r="BM52" i="44"/>
  <c r="BL52" i="44"/>
  <c r="BK52" i="44"/>
  <c r="BJ52" i="44"/>
  <c r="BI52" i="44"/>
  <c r="BH52" i="44"/>
  <c r="BG52" i="44"/>
  <c r="BF52" i="44"/>
  <c r="BE52" i="44"/>
  <c r="AY52" i="44"/>
  <c r="AX52" i="44"/>
  <c r="AW52" i="44"/>
  <c r="AV52" i="44"/>
  <c r="AU52" i="44"/>
  <c r="AT52" i="44"/>
  <c r="AS52" i="44"/>
  <c r="AR52" i="44"/>
  <c r="AQ52" i="44"/>
  <c r="AP52" i="44"/>
  <c r="AO52" i="44"/>
  <c r="AN52" i="44"/>
  <c r="BP51" i="44"/>
  <c r="BO51" i="44"/>
  <c r="BN51" i="44"/>
  <c r="BM51" i="44"/>
  <c r="BL51" i="44"/>
  <c r="BK51" i="44"/>
  <c r="BJ51" i="44"/>
  <c r="BI51" i="44"/>
  <c r="BH51" i="44"/>
  <c r="BG51" i="44"/>
  <c r="BF51" i="44"/>
  <c r="BE51" i="44"/>
  <c r="AY51" i="44"/>
  <c r="AX51" i="44"/>
  <c r="AW51" i="44"/>
  <c r="AV51" i="44"/>
  <c r="AU51" i="44"/>
  <c r="AT51" i="44"/>
  <c r="AS51" i="44"/>
  <c r="AR51" i="44"/>
  <c r="AQ51" i="44"/>
  <c r="AP51" i="44"/>
  <c r="AO51" i="44"/>
  <c r="AN51" i="44"/>
  <c r="BP50" i="44"/>
  <c r="BO50" i="44"/>
  <c r="BN50" i="44"/>
  <c r="BM50" i="44"/>
  <c r="BL50" i="44"/>
  <c r="BK50" i="44"/>
  <c r="BJ50" i="44"/>
  <c r="BI50" i="44"/>
  <c r="BH50" i="44"/>
  <c r="BG50" i="44"/>
  <c r="BF50" i="44"/>
  <c r="BE50" i="44"/>
  <c r="AY50" i="44"/>
  <c r="AX50" i="44"/>
  <c r="AW50" i="44"/>
  <c r="AV50" i="44"/>
  <c r="AU50" i="44"/>
  <c r="AT50" i="44"/>
  <c r="AS50" i="44"/>
  <c r="AR50" i="44"/>
  <c r="AQ50" i="44"/>
  <c r="AP50" i="44"/>
  <c r="AO50" i="44"/>
  <c r="AN50" i="44"/>
  <c r="BP49" i="44"/>
  <c r="BO49" i="44"/>
  <c r="BN49" i="44"/>
  <c r="BM49" i="44"/>
  <c r="BL49" i="44"/>
  <c r="BK49" i="44"/>
  <c r="BJ49" i="44"/>
  <c r="BI49" i="44"/>
  <c r="BH49" i="44"/>
  <c r="BG49" i="44"/>
  <c r="BF49" i="44"/>
  <c r="BE49" i="44"/>
  <c r="AY49" i="44"/>
  <c r="AX49" i="44"/>
  <c r="AW49" i="44"/>
  <c r="AV49" i="44"/>
  <c r="AU49" i="44"/>
  <c r="AT49" i="44"/>
  <c r="AS49" i="44"/>
  <c r="AR49" i="44"/>
  <c r="AQ49" i="44"/>
  <c r="AP49" i="44"/>
  <c r="AO49" i="44"/>
  <c r="AN49" i="44"/>
  <c r="BP48" i="44"/>
  <c r="BO48" i="44"/>
  <c r="BN48" i="44"/>
  <c r="BM48" i="44"/>
  <c r="BL48" i="44"/>
  <c r="BK48" i="44"/>
  <c r="BJ48" i="44"/>
  <c r="BI48" i="44"/>
  <c r="BH48" i="44"/>
  <c r="BG48" i="44"/>
  <c r="BF48" i="44"/>
  <c r="BE48" i="44"/>
  <c r="AY48" i="44"/>
  <c r="AX48" i="44"/>
  <c r="AW48" i="44"/>
  <c r="AV48" i="44"/>
  <c r="AU48" i="44"/>
  <c r="AT48" i="44"/>
  <c r="AS48" i="44"/>
  <c r="AR48" i="44"/>
  <c r="AQ48" i="44"/>
  <c r="AP48" i="44"/>
  <c r="AO48" i="44"/>
  <c r="AN48" i="44"/>
  <c r="BP47" i="44"/>
  <c r="BO47" i="44"/>
  <c r="BN47" i="44"/>
  <c r="BM47" i="44"/>
  <c r="BL47" i="44"/>
  <c r="BK47" i="44"/>
  <c r="BJ47" i="44"/>
  <c r="BI47" i="44"/>
  <c r="BH47" i="44"/>
  <c r="BG47" i="44"/>
  <c r="BF47" i="44"/>
  <c r="BE47" i="44"/>
  <c r="AY47" i="44"/>
  <c r="AX47" i="44"/>
  <c r="AW47" i="44"/>
  <c r="AV47" i="44"/>
  <c r="AU47" i="44"/>
  <c r="AT47" i="44"/>
  <c r="AS47" i="44"/>
  <c r="AR47" i="44"/>
  <c r="AQ47" i="44"/>
  <c r="AP47" i="44"/>
  <c r="AO47" i="44"/>
  <c r="AN47" i="44"/>
  <c r="BP46" i="44"/>
  <c r="BO46" i="44"/>
  <c r="BN46" i="44"/>
  <c r="BM46" i="44"/>
  <c r="BL46" i="44"/>
  <c r="BK46" i="44"/>
  <c r="BJ46" i="44"/>
  <c r="BI46" i="44"/>
  <c r="BH46" i="44"/>
  <c r="BG46" i="44"/>
  <c r="BF46" i="44"/>
  <c r="BE46" i="44"/>
  <c r="AY46" i="44"/>
  <c r="AX46" i="44"/>
  <c r="AW46" i="44"/>
  <c r="AV46" i="44"/>
  <c r="AU46" i="44"/>
  <c r="AT46" i="44"/>
  <c r="AS46" i="44"/>
  <c r="AR46" i="44"/>
  <c r="AQ46" i="44"/>
  <c r="AP46" i="44"/>
  <c r="AO46" i="44"/>
  <c r="AN46" i="44"/>
  <c r="BP45" i="44"/>
  <c r="BO45" i="44"/>
  <c r="BN45" i="44"/>
  <c r="BM45" i="44"/>
  <c r="BL45" i="44"/>
  <c r="BK45" i="44"/>
  <c r="BJ45" i="44"/>
  <c r="BI45" i="44"/>
  <c r="BH45" i="44"/>
  <c r="BG45" i="44"/>
  <c r="BF45" i="44"/>
  <c r="BE45" i="44"/>
  <c r="AY45" i="44"/>
  <c r="AX45" i="44"/>
  <c r="AW45" i="44"/>
  <c r="AV45" i="44"/>
  <c r="AU45" i="44"/>
  <c r="AT45" i="44"/>
  <c r="AS45" i="44"/>
  <c r="AR45" i="44"/>
  <c r="AQ45" i="44"/>
  <c r="AP45" i="44"/>
  <c r="AO45" i="44"/>
  <c r="AN45" i="44"/>
  <c r="BP44" i="44"/>
  <c r="BO44" i="44"/>
  <c r="BN44" i="44"/>
  <c r="BM44" i="44"/>
  <c r="BL44" i="44"/>
  <c r="BK44" i="44"/>
  <c r="BJ44" i="44"/>
  <c r="BI44" i="44"/>
  <c r="BH44" i="44"/>
  <c r="BG44" i="44"/>
  <c r="BF44" i="44"/>
  <c r="BE44" i="44"/>
  <c r="AY44" i="44"/>
  <c r="AX44" i="44"/>
  <c r="AW44" i="44"/>
  <c r="AV44" i="44"/>
  <c r="AU44" i="44"/>
  <c r="AT44" i="44"/>
  <c r="AS44" i="44"/>
  <c r="AR44" i="44"/>
  <c r="AQ44" i="44"/>
  <c r="AP44" i="44"/>
  <c r="AO44" i="44"/>
  <c r="AN44" i="44"/>
  <c r="BP43" i="44"/>
  <c r="BO43" i="44"/>
  <c r="BN43" i="44"/>
  <c r="BM43" i="44"/>
  <c r="BL43" i="44"/>
  <c r="BK43" i="44"/>
  <c r="BJ43" i="44"/>
  <c r="BI43" i="44"/>
  <c r="BH43" i="44"/>
  <c r="BG43" i="44"/>
  <c r="BF43" i="44"/>
  <c r="BE43" i="44"/>
  <c r="AY43" i="44"/>
  <c r="AX43" i="44"/>
  <c r="AW43" i="44"/>
  <c r="AV43" i="44"/>
  <c r="AU43" i="44"/>
  <c r="AT43" i="44"/>
  <c r="AS43" i="44"/>
  <c r="AR43" i="44"/>
  <c r="AQ43" i="44"/>
  <c r="AP43" i="44"/>
  <c r="AO43" i="44"/>
  <c r="AN43" i="44"/>
  <c r="BP42" i="44"/>
  <c r="BO42" i="44"/>
  <c r="BN42" i="44"/>
  <c r="BM42" i="44"/>
  <c r="BL42" i="44"/>
  <c r="BK42" i="44"/>
  <c r="BJ42" i="44"/>
  <c r="BI42" i="44"/>
  <c r="BH42" i="44"/>
  <c r="BG42" i="44"/>
  <c r="BF42" i="44"/>
  <c r="BE42" i="44"/>
  <c r="AY42" i="44"/>
  <c r="AX42" i="44"/>
  <c r="AW42" i="44"/>
  <c r="AV42" i="44"/>
  <c r="AU42" i="44"/>
  <c r="AT42" i="44"/>
  <c r="AS42" i="44"/>
  <c r="AR42" i="44"/>
  <c r="AQ42" i="44"/>
  <c r="AP42" i="44"/>
  <c r="AO42" i="44"/>
  <c r="AN42" i="44"/>
  <c r="BP41" i="44"/>
  <c r="BO41" i="44"/>
  <c r="BN41" i="44"/>
  <c r="BM41" i="44"/>
  <c r="BL41" i="44"/>
  <c r="BK41" i="44"/>
  <c r="BJ41" i="44"/>
  <c r="BI41" i="44"/>
  <c r="BH41" i="44"/>
  <c r="BG41" i="44"/>
  <c r="BF41" i="44"/>
  <c r="BE41" i="44"/>
  <c r="AY41" i="44"/>
  <c r="AX41" i="44"/>
  <c r="AW41" i="44"/>
  <c r="AV41" i="44"/>
  <c r="AU41" i="44"/>
  <c r="AT41" i="44"/>
  <c r="AS41" i="44"/>
  <c r="AR41" i="44"/>
  <c r="AQ41" i="44"/>
  <c r="AP41" i="44"/>
  <c r="AO41" i="44"/>
  <c r="AN41" i="44"/>
  <c r="BP40" i="44"/>
  <c r="BO40" i="44"/>
  <c r="BN40" i="44"/>
  <c r="BM40" i="44"/>
  <c r="BL40" i="44"/>
  <c r="BK40" i="44"/>
  <c r="BJ40" i="44"/>
  <c r="BI40" i="44"/>
  <c r="BH40" i="44"/>
  <c r="BG40" i="44"/>
  <c r="BF40" i="44"/>
  <c r="BE40" i="44"/>
  <c r="AY40" i="44"/>
  <c r="AX40" i="44"/>
  <c r="AW40" i="44"/>
  <c r="AV40" i="44"/>
  <c r="AU40" i="44"/>
  <c r="AT40" i="44"/>
  <c r="AS40" i="44"/>
  <c r="AR40" i="44"/>
  <c r="AQ40" i="44"/>
  <c r="AP40" i="44"/>
  <c r="AO40" i="44"/>
  <c r="AN40" i="44"/>
  <c r="BP39" i="44"/>
  <c r="BO39" i="44"/>
  <c r="BN39" i="44"/>
  <c r="BM39" i="44"/>
  <c r="BL39" i="44"/>
  <c r="BK39" i="44"/>
  <c r="BJ39" i="44"/>
  <c r="BI39" i="44"/>
  <c r="BH39" i="44"/>
  <c r="BG39" i="44"/>
  <c r="BF39" i="44"/>
  <c r="BE39" i="44"/>
  <c r="AY39" i="44"/>
  <c r="AX39" i="44"/>
  <c r="AW39" i="44"/>
  <c r="AV39" i="44"/>
  <c r="AU39" i="44"/>
  <c r="AT39" i="44"/>
  <c r="AS39" i="44"/>
  <c r="AR39" i="44"/>
  <c r="AQ39" i="44"/>
  <c r="AP39" i="44"/>
  <c r="AO39" i="44"/>
  <c r="AN39" i="44"/>
  <c r="BP38" i="44"/>
  <c r="BO38" i="44"/>
  <c r="BN38" i="44"/>
  <c r="BM38" i="44"/>
  <c r="BL38" i="44"/>
  <c r="BK38" i="44"/>
  <c r="BJ38" i="44"/>
  <c r="BI38" i="44"/>
  <c r="BH38" i="44"/>
  <c r="BG38" i="44"/>
  <c r="BF38" i="44"/>
  <c r="BE38" i="44"/>
  <c r="AY38" i="44"/>
  <c r="AX38" i="44"/>
  <c r="AW38" i="44"/>
  <c r="AV38" i="44"/>
  <c r="AU38" i="44"/>
  <c r="AT38" i="44"/>
  <c r="AS38" i="44"/>
  <c r="AR38" i="44"/>
  <c r="AQ38" i="44"/>
  <c r="AP38" i="44"/>
  <c r="AO38" i="44"/>
  <c r="AN38" i="44"/>
  <c r="BP37" i="44"/>
  <c r="BO37" i="44"/>
  <c r="BN37" i="44"/>
  <c r="BM37" i="44"/>
  <c r="BL37" i="44"/>
  <c r="BK37" i="44"/>
  <c r="BJ37" i="44"/>
  <c r="BI37" i="44"/>
  <c r="BH37" i="44"/>
  <c r="BG37" i="44"/>
  <c r="BF37" i="44"/>
  <c r="BE37" i="44"/>
  <c r="AY37" i="44"/>
  <c r="AX37" i="44"/>
  <c r="AW37" i="44"/>
  <c r="AV37" i="44"/>
  <c r="AU37" i="44"/>
  <c r="AT37" i="44"/>
  <c r="AS37" i="44"/>
  <c r="AR37" i="44"/>
  <c r="AQ37" i="44"/>
  <c r="AP37" i="44"/>
  <c r="AO37" i="44"/>
  <c r="AN37" i="44"/>
  <c r="BP36" i="44"/>
  <c r="BO36" i="44"/>
  <c r="BN36" i="44"/>
  <c r="BM36" i="44"/>
  <c r="BL36" i="44"/>
  <c r="BK36" i="44"/>
  <c r="BJ36" i="44"/>
  <c r="BI36" i="44"/>
  <c r="BH36" i="44"/>
  <c r="BG36" i="44"/>
  <c r="BF36" i="44"/>
  <c r="BE36" i="44"/>
  <c r="AY36" i="44"/>
  <c r="AX36" i="44"/>
  <c r="AW36" i="44"/>
  <c r="AV36" i="44"/>
  <c r="AU36" i="44"/>
  <c r="AT36" i="44"/>
  <c r="AS36" i="44"/>
  <c r="AR36" i="44"/>
  <c r="AQ36" i="44"/>
  <c r="AP36" i="44"/>
  <c r="AO36" i="44"/>
  <c r="AN36" i="44"/>
  <c r="BP35" i="44"/>
  <c r="BO35" i="44"/>
  <c r="BN35" i="44"/>
  <c r="BM35" i="44"/>
  <c r="BL35" i="44"/>
  <c r="BK35" i="44"/>
  <c r="BJ35" i="44"/>
  <c r="BI35" i="44"/>
  <c r="BH35" i="44"/>
  <c r="BG35" i="44"/>
  <c r="BF35" i="44"/>
  <c r="BE35" i="44"/>
  <c r="AY35" i="44"/>
  <c r="AX35" i="44"/>
  <c r="AW35" i="44"/>
  <c r="AV35" i="44"/>
  <c r="AU35" i="44"/>
  <c r="AT35" i="44"/>
  <c r="AS35" i="44"/>
  <c r="AR35" i="44"/>
  <c r="AQ35" i="44"/>
  <c r="AP35" i="44"/>
  <c r="AO35" i="44"/>
  <c r="AN35" i="44"/>
  <c r="AB35" i="44"/>
  <c r="Z35" i="44"/>
  <c r="AI35" i="44" s="1"/>
  <c r="O35" i="44"/>
  <c r="BP34" i="44"/>
  <c r="BO34" i="44"/>
  <c r="BN34" i="44"/>
  <c r="BM34" i="44"/>
  <c r="BL34" i="44"/>
  <c r="BK34" i="44"/>
  <c r="BJ34" i="44"/>
  <c r="BI34" i="44"/>
  <c r="BH34" i="44"/>
  <c r="BG34" i="44"/>
  <c r="BF34" i="44"/>
  <c r="BE34" i="44"/>
  <c r="AY34" i="44"/>
  <c r="AX34" i="44"/>
  <c r="AW34" i="44"/>
  <c r="AV34" i="44"/>
  <c r="AU34" i="44"/>
  <c r="AT34" i="44"/>
  <c r="AS34" i="44"/>
  <c r="AR34" i="44"/>
  <c r="AQ34" i="44"/>
  <c r="AP34" i="44"/>
  <c r="AO34" i="44"/>
  <c r="AN34" i="44"/>
  <c r="AB34" i="44"/>
  <c r="Z34" i="44"/>
  <c r="AI34" i="44" s="1"/>
  <c r="O34" i="44"/>
  <c r="BP33" i="44"/>
  <c r="BO33" i="44"/>
  <c r="BN33" i="44"/>
  <c r="BM33" i="44"/>
  <c r="BL33" i="44"/>
  <c r="BK33" i="44"/>
  <c r="BJ33" i="44"/>
  <c r="BI33" i="44"/>
  <c r="BH33" i="44"/>
  <c r="BG33" i="44"/>
  <c r="BF33" i="44"/>
  <c r="BE33" i="44"/>
  <c r="AY33" i="44"/>
  <c r="AX33" i="44"/>
  <c r="AW33" i="44"/>
  <c r="AV33" i="44"/>
  <c r="AU33" i="44"/>
  <c r="AT33" i="44"/>
  <c r="AS33" i="44"/>
  <c r="AR33" i="44"/>
  <c r="AQ33" i="44"/>
  <c r="AP33" i="44"/>
  <c r="AO33" i="44"/>
  <c r="AN33" i="44"/>
  <c r="AB33" i="44"/>
  <c r="Z33" i="44"/>
  <c r="O33" i="44"/>
  <c r="N33" i="44"/>
  <c r="Q33" i="44" s="1"/>
  <c r="R33" i="44" s="1"/>
  <c r="BP32" i="44"/>
  <c r="BO32" i="44"/>
  <c r="BN32" i="44"/>
  <c r="BM32" i="44"/>
  <c r="BL32" i="44"/>
  <c r="BK32" i="44"/>
  <c r="BJ32" i="44"/>
  <c r="BI32" i="44"/>
  <c r="BH32" i="44"/>
  <c r="BG32" i="44"/>
  <c r="BF32" i="44"/>
  <c r="BE32" i="44"/>
  <c r="AY32" i="44"/>
  <c r="AX32" i="44"/>
  <c r="AW32" i="44"/>
  <c r="AV32" i="44"/>
  <c r="AU32" i="44"/>
  <c r="AT32" i="44"/>
  <c r="AS32" i="44"/>
  <c r="AR32" i="44"/>
  <c r="AQ32" i="44"/>
  <c r="AP32" i="44"/>
  <c r="AO32" i="44"/>
  <c r="AN32" i="44"/>
  <c r="AB32" i="44"/>
  <c r="Z32" i="44"/>
  <c r="O32" i="44"/>
  <c r="N32" i="44"/>
  <c r="BP31" i="44"/>
  <c r="BO31" i="44"/>
  <c r="BN31" i="44"/>
  <c r="BM31" i="44"/>
  <c r="BL31" i="44"/>
  <c r="BK31" i="44"/>
  <c r="BJ31" i="44"/>
  <c r="BI31" i="44"/>
  <c r="BH31" i="44"/>
  <c r="BG31" i="44"/>
  <c r="BF31" i="44"/>
  <c r="BE31" i="44"/>
  <c r="AY31" i="44"/>
  <c r="AX31" i="44"/>
  <c r="AW31" i="44"/>
  <c r="AV31" i="44"/>
  <c r="AU31" i="44"/>
  <c r="AT31" i="44"/>
  <c r="AS31" i="44"/>
  <c r="AR31" i="44"/>
  <c r="AQ31" i="44"/>
  <c r="AP31" i="44"/>
  <c r="AO31" i="44"/>
  <c r="AN31" i="44"/>
  <c r="AB31" i="44"/>
  <c r="Z31" i="44"/>
  <c r="AI31" i="44" s="1"/>
  <c r="O31" i="44"/>
  <c r="BP30" i="44"/>
  <c r="BO30" i="44"/>
  <c r="BN30" i="44"/>
  <c r="BM30" i="44"/>
  <c r="BL30" i="44"/>
  <c r="BK30" i="44"/>
  <c r="BJ30" i="44"/>
  <c r="BI30" i="44"/>
  <c r="BH30" i="44"/>
  <c r="BG30" i="44"/>
  <c r="BF30" i="44"/>
  <c r="BE30" i="44"/>
  <c r="AY30" i="44"/>
  <c r="AX30" i="44"/>
  <c r="AW30" i="44"/>
  <c r="AV30" i="44"/>
  <c r="AU30" i="44"/>
  <c r="AT30" i="44"/>
  <c r="AS30" i="44"/>
  <c r="AR30" i="44"/>
  <c r="AQ30" i="44"/>
  <c r="AP30" i="44"/>
  <c r="AO30" i="44"/>
  <c r="AN30" i="44"/>
  <c r="AB30" i="44"/>
  <c r="Z30" i="44"/>
  <c r="O30" i="44"/>
  <c r="BP29" i="44"/>
  <c r="BO29" i="44"/>
  <c r="BN29" i="44"/>
  <c r="BM29" i="44"/>
  <c r="BL29" i="44"/>
  <c r="BK29" i="44"/>
  <c r="BJ29" i="44"/>
  <c r="BI29" i="44"/>
  <c r="BH29" i="44"/>
  <c r="BG29" i="44"/>
  <c r="BF29" i="44"/>
  <c r="BE29" i="44"/>
  <c r="AY29" i="44"/>
  <c r="AX29" i="44"/>
  <c r="AW29" i="44"/>
  <c r="AV29" i="44"/>
  <c r="AU29" i="44"/>
  <c r="AT29" i="44"/>
  <c r="AS29" i="44"/>
  <c r="AR29" i="44"/>
  <c r="AQ29" i="44"/>
  <c r="AP29" i="44"/>
  <c r="AO29" i="44"/>
  <c r="AN29" i="44"/>
  <c r="AB29" i="44"/>
  <c r="Z29" i="44"/>
  <c r="AI29" i="44" s="1"/>
  <c r="O29" i="44"/>
  <c r="N29" i="44"/>
  <c r="Q29" i="44" s="1"/>
  <c r="R29" i="44" s="1"/>
  <c r="BP28" i="44"/>
  <c r="BO28" i="44"/>
  <c r="BN28" i="44"/>
  <c r="BM28" i="44"/>
  <c r="BL28" i="44"/>
  <c r="BK28" i="44"/>
  <c r="BJ28" i="44"/>
  <c r="BI28" i="44"/>
  <c r="BH28" i="44"/>
  <c r="BG28" i="44"/>
  <c r="BF28" i="44"/>
  <c r="BE28" i="44"/>
  <c r="AY28" i="44"/>
  <c r="AX28" i="44"/>
  <c r="AW28" i="44"/>
  <c r="AV28" i="44"/>
  <c r="AU28" i="44"/>
  <c r="AT28" i="44"/>
  <c r="AS28" i="44"/>
  <c r="AR28" i="44"/>
  <c r="AQ28" i="44"/>
  <c r="AP28" i="44"/>
  <c r="AO28" i="44"/>
  <c r="AN28" i="44"/>
  <c r="AB28" i="44"/>
  <c r="Z28" i="44"/>
  <c r="O28" i="44"/>
  <c r="N28" i="44"/>
  <c r="Q28" i="44" s="1"/>
  <c r="R28" i="44" s="1"/>
  <c r="BP27" i="44"/>
  <c r="BO27" i="44"/>
  <c r="BN27" i="44"/>
  <c r="BM27" i="44"/>
  <c r="BL27" i="44"/>
  <c r="BK27" i="44"/>
  <c r="BJ27" i="44"/>
  <c r="BI27" i="44"/>
  <c r="BH27" i="44"/>
  <c r="BG27" i="44"/>
  <c r="BF27" i="44"/>
  <c r="BE27" i="44"/>
  <c r="AY27" i="44"/>
  <c r="AX27" i="44"/>
  <c r="AW27" i="44"/>
  <c r="AV27" i="44"/>
  <c r="AU27" i="44"/>
  <c r="AT27" i="44"/>
  <c r="AS27" i="44"/>
  <c r="AR27" i="44"/>
  <c r="AQ27" i="44"/>
  <c r="AP27" i="44"/>
  <c r="AO27" i="44"/>
  <c r="AN27" i="44"/>
  <c r="Z27" i="44"/>
  <c r="O27" i="44"/>
  <c r="N27" i="44"/>
  <c r="BP26" i="44"/>
  <c r="BO26" i="44"/>
  <c r="BN26" i="44"/>
  <c r="BM26" i="44"/>
  <c r="BL26" i="44"/>
  <c r="BK26" i="44"/>
  <c r="BJ26" i="44"/>
  <c r="BI26" i="44"/>
  <c r="BH26" i="44"/>
  <c r="BG26" i="44"/>
  <c r="BF26" i="44"/>
  <c r="BE26" i="44"/>
  <c r="AY26" i="44"/>
  <c r="AX26" i="44"/>
  <c r="AW26" i="44"/>
  <c r="AV26" i="44"/>
  <c r="AU26" i="44"/>
  <c r="AT26" i="44"/>
  <c r="AS26" i="44"/>
  <c r="AR26" i="44"/>
  <c r="AQ26" i="44"/>
  <c r="AP26" i="44"/>
  <c r="AO26" i="44"/>
  <c r="AN26" i="44"/>
  <c r="Z26" i="44"/>
  <c r="O26" i="44"/>
  <c r="N26" i="44"/>
  <c r="BP25" i="44"/>
  <c r="BO25" i="44"/>
  <c r="BN25" i="44"/>
  <c r="BM25" i="44"/>
  <c r="BL25" i="44"/>
  <c r="BK25" i="44"/>
  <c r="BJ25" i="44"/>
  <c r="BI25" i="44"/>
  <c r="BH25" i="44"/>
  <c r="BG25" i="44"/>
  <c r="BF25" i="44"/>
  <c r="BE25" i="44"/>
  <c r="AY25" i="44"/>
  <c r="AX25" i="44"/>
  <c r="AW25" i="44"/>
  <c r="AV25" i="44"/>
  <c r="AU25" i="44"/>
  <c r="AT25" i="44"/>
  <c r="AS25" i="44"/>
  <c r="AR25" i="44"/>
  <c r="AQ25" i="44"/>
  <c r="AP25" i="44"/>
  <c r="AO25" i="44"/>
  <c r="AN25" i="44"/>
  <c r="Z25" i="44"/>
  <c r="O25" i="44"/>
  <c r="BP24" i="44"/>
  <c r="BO24" i="44"/>
  <c r="BN24" i="44"/>
  <c r="BM24" i="44"/>
  <c r="BL24" i="44"/>
  <c r="BK24" i="44"/>
  <c r="BJ24" i="44"/>
  <c r="BI24" i="44"/>
  <c r="BH24" i="44"/>
  <c r="BG24" i="44"/>
  <c r="BF24" i="44"/>
  <c r="BE24" i="44"/>
  <c r="AY24" i="44"/>
  <c r="AX24" i="44"/>
  <c r="AW24" i="44"/>
  <c r="AV24" i="44"/>
  <c r="AU24" i="44"/>
  <c r="AT24" i="44"/>
  <c r="AS24" i="44"/>
  <c r="AR24" i="44"/>
  <c r="AQ24" i="44"/>
  <c r="AP24" i="44"/>
  <c r="AO24" i="44"/>
  <c r="AN24" i="44"/>
  <c r="Z24" i="44"/>
  <c r="O24" i="44"/>
  <c r="BP23" i="44"/>
  <c r="BO23" i="44"/>
  <c r="BN23" i="44"/>
  <c r="BM23" i="44"/>
  <c r="BL23" i="44"/>
  <c r="BK23" i="44"/>
  <c r="BJ23" i="44"/>
  <c r="BI23" i="44"/>
  <c r="BH23" i="44"/>
  <c r="BG23" i="44"/>
  <c r="BF23" i="44"/>
  <c r="BE23" i="44"/>
  <c r="AY23" i="44"/>
  <c r="AX23" i="44"/>
  <c r="AW23" i="44"/>
  <c r="AV23" i="44"/>
  <c r="AU23" i="44"/>
  <c r="AT23" i="44"/>
  <c r="AS23" i="44"/>
  <c r="AR23" i="44"/>
  <c r="AQ23" i="44"/>
  <c r="AP23" i="44"/>
  <c r="AO23" i="44"/>
  <c r="AN23" i="44"/>
  <c r="Z23" i="44"/>
  <c r="O23" i="44"/>
  <c r="N23" i="44"/>
  <c r="Q23" i="44" s="1"/>
  <c r="R23" i="44" s="1"/>
  <c r="BP22" i="44"/>
  <c r="BO22" i="44"/>
  <c r="BN22" i="44"/>
  <c r="BM22" i="44"/>
  <c r="BL22" i="44"/>
  <c r="BK22" i="44"/>
  <c r="BJ22" i="44"/>
  <c r="BI22" i="44"/>
  <c r="BH22" i="44"/>
  <c r="BG22" i="44"/>
  <c r="BF22" i="44"/>
  <c r="BE22" i="44"/>
  <c r="AY22" i="44"/>
  <c r="AX22" i="44"/>
  <c r="AW22" i="44"/>
  <c r="AV22" i="44"/>
  <c r="AU22" i="44"/>
  <c r="AT22" i="44"/>
  <c r="AS22" i="44"/>
  <c r="AR22" i="44"/>
  <c r="AQ22" i="44"/>
  <c r="AP22" i="44"/>
  <c r="AO22" i="44"/>
  <c r="AN22" i="44"/>
  <c r="Z22" i="44"/>
  <c r="O22" i="44"/>
  <c r="N22" i="44"/>
  <c r="Q22" i="44" s="1"/>
  <c r="R22" i="44" s="1"/>
  <c r="BP21" i="44"/>
  <c r="BO21" i="44"/>
  <c r="BN21" i="44"/>
  <c r="BM21" i="44"/>
  <c r="BL21" i="44"/>
  <c r="BK21" i="44"/>
  <c r="BJ21" i="44"/>
  <c r="BI21" i="44"/>
  <c r="BH21" i="44"/>
  <c r="BG21" i="44"/>
  <c r="BF21" i="44"/>
  <c r="BE21" i="44"/>
  <c r="AY21" i="44"/>
  <c r="AX21" i="44"/>
  <c r="AW21" i="44"/>
  <c r="AV21" i="44"/>
  <c r="AU21" i="44"/>
  <c r="AT21" i="44"/>
  <c r="AS21" i="44"/>
  <c r="AR21" i="44"/>
  <c r="AQ21" i="44"/>
  <c r="AP21" i="44"/>
  <c r="AO21" i="44"/>
  <c r="AN21" i="44"/>
  <c r="Z21" i="44"/>
  <c r="O21" i="44"/>
  <c r="BP20" i="44"/>
  <c r="BO20" i="44"/>
  <c r="BN20" i="44"/>
  <c r="BM20" i="44"/>
  <c r="BL20" i="44"/>
  <c r="BK20" i="44"/>
  <c r="BJ20" i="44"/>
  <c r="BI20" i="44"/>
  <c r="BH20" i="44"/>
  <c r="BG20" i="44"/>
  <c r="BF20" i="44"/>
  <c r="BE20" i="44"/>
  <c r="AY20" i="44"/>
  <c r="AX20" i="44"/>
  <c r="AW20" i="44"/>
  <c r="AV20" i="44"/>
  <c r="AU20" i="44"/>
  <c r="AT20" i="44"/>
  <c r="AS20" i="44"/>
  <c r="AR20" i="44"/>
  <c r="AQ20" i="44"/>
  <c r="AP20" i="44"/>
  <c r="AO20" i="44"/>
  <c r="AN20" i="44"/>
  <c r="Z20" i="44"/>
  <c r="O20" i="44"/>
  <c r="BP19" i="44"/>
  <c r="BO19" i="44"/>
  <c r="BN19" i="44"/>
  <c r="BM19" i="44"/>
  <c r="BL19" i="44"/>
  <c r="BK19" i="44"/>
  <c r="BJ19" i="44"/>
  <c r="BI19" i="44"/>
  <c r="BH19" i="44"/>
  <c r="BG19" i="44"/>
  <c r="BF19" i="44"/>
  <c r="BE19" i="44"/>
  <c r="AY19" i="44"/>
  <c r="AX19" i="44"/>
  <c r="AW19" i="44"/>
  <c r="AV19" i="44"/>
  <c r="AU19" i="44"/>
  <c r="AT19" i="44"/>
  <c r="AS19" i="44"/>
  <c r="AR19" i="44"/>
  <c r="AQ19" i="44"/>
  <c r="AP19" i="44"/>
  <c r="AO19" i="44"/>
  <c r="AN19" i="44"/>
  <c r="Z19" i="44"/>
  <c r="O19" i="44"/>
  <c r="N19" i="44"/>
  <c r="BP18" i="44"/>
  <c r="BO18" i="44"/>
  <c r="BN18" i="44"/>
  <c r="BM18" i="44"/>
  <c r="BL18" i="44"/>
  <c r="BK18" i="44"/>
  <c r="BJ18" i="44"/>
  <c r="BI18" i="44"/>
  <c r="BH18" i="44"/>
  <c r="BG18" i="44"/>
  <c r="BF18" i="44"/>
  <c r="BE18" i="44"/>
  <c r="AY18" i="44"/>
  <c r="AX18" i="44"/>
  <c r="AW18" i="44"/>
  <c r="AV18" i="44"/>
  <c r="AU18" i="44"/>
  <c r="AT18" i="44"/>
  <c r="AS18" i="44"/>
  <c r="AR18" i="44"/>
  <c r="AQ18" i="44"/>
  <c r="AP18" i="44"/>
  <c r="AO18" i="44"/>
  <c r="AN18" i="44"/>
  <c r="Z18" i="44"/>
  <c r="O18" i="44"/>
  <c r="N18" i="44"/>
  <c r="Q18" i="44" s="1"/>
  <c r="R18" i="44" s="1"/>
  <c r="BP17" i="44"/>
  <c r="BO17" i="44"/>
  <c r="BN17" i="44"/>
  <c r="BM17" i="44"/>
  <c r="BL17" i="44"/>
  <c r="BK17" i="44"/>
  <c r="BJ17" i="44"/>
  <c r="BI17" i="44"/>
  <c r="BH17" i="44"/>
  <c r="BG17" i="44"/>
  <c r="BF17" i="44"/>
  <c r="BE17" i="44"/>
  <c r="AY17" i="44"/>
  <c r="AX17" i="44"/>
  <c r="AW17" i="44"/>
  <c r="AV17" i="44"/>
  <c r="AU17" i="44"/>
  <c r="AT17" i="44"/>
  <c r="AS17" i="44"/>
  <c r="AR17" i="44"/>
  <c r="AQ17" i="44"/>
  <c r="AP17" i="44"/>
  <c r="AO17" i="44"/>
  <c r="AN17" i="44"/>
  <c r="Z17" i="44"/>
  <c r="O17" i="44"/>
  <c r="N17" i="44"/>
  <c r="Q17" i="44" s="1"/>
  <c r="R17" i="44" s="1"/>
  <c r="BP16" i="44"/>
  <c r="BO16" i="44"/>
  <c r="BN16" i="44"/>
  <c r="BM16" i="44"/>
  <c r="BL16" i="44"/>
  <c r="BK16" i="44"/>
  <c r="BJ16" i="44"/>
  <c r="BI16" i="44"/>
  <c r="BH16" i="44"/>
  <c r="BG16" i="44"/>
  <c r="BF16" i="44"/>
  <c r="BE16" i="44"/>
  <c r="AY16" i="44"/>
  <c r="AX16" i="44"/>
  <c r="AW16" i="44"/>
  <c r="AV16" i="44"/>
  <c r="AU16" i="44"/>
  <c r="AT16" i="44"/>
  <c r="AS16" i="44"/>
  <c r="AR16" i="44"/>
  <c r="AQ16" i="44"/>
  <c r="AP16" i="44"/>
  <c r="AO16" i="44"/>
  <c r="AN16" i="44"/>
  <c r="Z16" i="44"/>
  <c r="O16" i="44"/>
  <c r="N16" i="44"/>
  <c r="Q16" i="44" s="1"/>
  <c r="R16" i="44" s="1"/>
  <c r="BP15" i="44"/>
  <c r="BO15" i="44"/>
  <c r="BN15" i="44"/>
  <c r="BM15" i="44"/>
  <c r="BL15" i="44"/>
  <c r="BK15" i="44"/>
  <c r="BJ15" i="44"/>
  <c r="BI15" i="44"/>
  <c r="BH15" i="44"/>
  <c r="BG15" i="44"/>
  <c r="BF15" i="44"/>
  <c r="BE15" i="44"/>
  <c r="AY15" i="44"/>
  <c r="AX15" i="44"/>
  <c r="AW15" i="44"/>
  <c r="AV15" i="44"/>
  <c r="AU15" i="44"/>
  <c r="AT15" i="44"/>
  <c r="AS15" i="44"/>
  <c r="AR15" i="44"/>
  <c r="AQ15" i="44"/>
  <c r="AP15" i="44"/>
  <c r="AO15" i="44"/>
  <c r="AN15" i="44"/>
  <c r="Z15" i="44"/>
  <c r="O15" i="44"/>
  <c r="BP14" i="44"/>
  <c r="BO14" i="44"/>
  <c r="BN14" i="44"/>
  <c r="BM14" i="44"/>
  <c r="BL14" i="44"/>
  <c r="BK14" i="44"/>
  <c r="BJ14" i="44"/>
  <c r="BI14" i="44"/>
  <c r="BH14" i="44"/>
  <c r="BG14" i="44"/>
  <c r="BF14" i="44"/>
  <c r="BE14" i="44"/>
  <c r="AY14" i="44"/>
  <c r="AX14" i="44"/>
  <c r="AW14" i="44"/>
  <c r="AV14" i="44"/>
  <c r="AU14" i="44"/>
  <c r="AT14" i="44"/>
  <c r="AS14" i="44"/>
  <c r="AR14" i="44"/>
  <c r="AQ14" i="44"/>
  <c r="AP14" i="44"/>
  <c r="AO14" i="44"/>
  <c r="AN14" i="44"/>
  <c r="Z14" i="44"/>
  <c r="O14" i="44"/>
  <c r="BP13" i="44"/>
  <c r="BO13" i="44"/>
  <c r="BN13" i="44"/>
  <c r="BM13" i="44"/>
  <c r="BL13" i="44"/>
  <c r="BK13" i="44"/>
  <c r="BJ13" i="44"/>
  <c r="BI13" i="44"/>
  <c r="BH13" i="44"/>
  <c r="BG13" i="44"/>
  <c r="BF13" i="44"/>
  <c r="BE13" i="44"/>
  <c r="AY13" i="44"/>
  <c r="AX13" i="44"/>
  <c r="AW13" i="44"/>
  <c r="AV13" i="44"/>
  <c r="AU13" i="44"/>
  <c r="AT13" i="44"/>
  <c r="AS13" i="44"/>
  <c r="AR13" i="44"/>
  <c r="AQ13" i="44"/>
  <c r="AP13" i="44"/>
  <c r="AO13" i="44"/>
  <c r="AN13" i="44"/>
  <c r="Z13" i="44"/>
  <c r="N13" i="44"/>
  <c r="BP12" i="44"/>
  <c r="BO12" i="44"/>
  <c r="BN12" i="44"/>
  <c r="BM12" i="44"/>
  <c r="BL12" i="44"/>
  <c r="BK12" i="44"/>
  <c r="BJ12" i="44"/>
  <c r="BI12" i="44"/>
  <c r="BH12" i="44"/>
  <c r="BG12" i="44"/>
  <c r="BF12" i="44"/>
  <c r="BE12" i="44"/>
  <c r="AY12" i="44"/>
  <c r="AX12" i="44"/>
  <c r="AW12" i="44"/>
  <c r="AV12" i="44"/>
  <c r="AU12" i="44"/>
  <c r="AT12" i="44"/>
  <c r="AS12" i="44"/>
  <c r="AR12" i="44"/>
  <c r="AQ12" i="44"/>
  <c r="AP12" i="44"/>
  <c r="AO12" i="44"/>
  <c r="AN12" i="44"/>
  <c r="Z12" i="44"/>
  <c r="O12" i="44"/>
  <c r="N12" i="44"/>
  <c r="Q12" i="44" s="1"/>
  <c r="R12" i="44" s="1"/>
  <c r="BP11" i="44"/>
  <c r="BO11" i="44"/>
  <c r="BN11" i="44"/>
  <c r="BM11" i="44"/>
  <c r="BL11" i="44"/>
  <c r="BK11" i="44"/>
  <c r="BJ11" i="44"/>
  <c r="BI11" i="44"/>
  <c r="BH11" i="44"/>
  <c r="BG11" i="44"/>
  <c r="BF11" i="44"/>
  <c r="BE11" i="44"/>
  <c r="AY11" i="44"/>
  <c r="AX11" i="44"/>
  <c r="AW11" i="44"/>
  <c r="AV11" i="44"/>
  <c r="AU11" i="44"/>
  <c r="AT11" i="44"/>
  <c r="AS11" i="44"/>
  <c r="AR11" i="44"/>
  <c r="AQ11" i="44"/>
  <c r="AP11" i="44"/>
  <c r="AO11" i="44"/>
  <c r="AN11" i="44"/>
  <c r="Z11" i="44"/>
  <c r="O11" i="44"/>
  <c r="N11" i="44"/>
  <c r="BP10" i="44"/>
  <c r="BO10" i="44"/>
  <c r="BN10" i="44"/>
  <c r="BM10" i="44"/>
  <c r="BL10" i="44"/>
  <c r="BK10" i="44"/>
  <c r="BJ10" i="44"/>
  <c r="BI10" i="44"/>
  <c r="BH10" i="44"/>
  <c r="BG10" i="44"/>
  <c r="BF10" i="44"/>
  <c r="BE10" i="44"/>
  <c r="AY10" i="44"/>
  <c r="AX10" i="44"/>
  <c r="AW10" i="44"/>
  <c r="AV10" i="44"/>
  <c r="AU10" i="44"/>
  <c r="AT10" i="44"/>
  <c r="AS10" i="44"/>
  <c r="AR10" i="44"/>
  <c r="AQ10" i="44"/>
  <c r="AP10" i="44"/>
  <c r="AO10" i="44"/>
  <c r="AN10" i="44"/>
  <c r="Z10" i="44"/>
  <c r="N10" i="44"/>
  <c r="BP9" i="44"/>
  <c r="BO9" i="44"/>
  <c r="BN9" i="44"/>
  <c r="BM9" i="44"/>
  <c r="BL9" i="44"/>
  <c r="BK9" i="44"/>
  <c r="BJ9" i="44"/>
  <c r="BI9" i="44"/>
  <c r="BH9" i="44"/>
  <c r="BG9" i="44"/>
  <c r="BF9" i="44"/>
  <c r="BE9" i="44"/>
  <c r="AY9" i="44"/>
  <c r="AX9" i="44"/>
  <c r="AW9" i="44"/>
  <c r="AV9" i="44"/>
  <c r="AU9" i="44"/>
  <c r="AT9" i="44"/>
  <c r="AS9" i="44"/>
  <c r="AR9" i="44"/>
  <c r="AQ9" i="44"/>
  <c r="AP9" i="44"/>
  <c r="AO9" i="44"/>
  <c r="AN9" i="44"/>
  <c r="Z9" i="44"/>
  <c r="O9" i="44"/>
  <c r="BP8" i="44"/>
  <c r="BO8" i="44"/>
  <c r="BN8" i="44"/>
  <c r="BM8" i="44"/>
  <c r="BL8" i="44"/>
  <c r="BK8" i="44"/>
  <c r="BJ8" i="44"/>
  <c r="BI8" i="44"/>
  <c r="BH8" i="44"/>
  <c r="BG8" i="44"/>
  <c r="BF8" i="44"/>
  <c r="BE8" i="44"/>
  <c r="AY8" i="44"/>
  <c r="AX8" i="44"/>
  <c r="AW8" i="44"/>
  <c r="AV8" i="44"/>
  <c r="AU8" i="44"/>
  <c r="AT8" i="44"/>
  <c r="AS8" i="44"/>
  <c r="AR8" i="44"/>
  <c r="AQ8" i="44"/>
  <c r="AP8" i="44"/>
  <c r="AO8" i="44"/>
  <c r="AN8" i="44"/>
  <c r="Z8" i="44"/>
  <c r="O8" i="44"/>
  <c r="BP7" i="44"/>
  <c r="BO7" i="44"/>
  <c r="BN7" i="44"/>
  <c r="BM7" i="44"/>
  <c r="BL7" i="44"/>
  <c r="BK7" i="44"/>
  <c r="BJ7" i="44"/>
  <c r="BI7" i="44"/>
  <c r="BH7" i="44"/>
  <c r="BG7" i="44"/>
  <c r="BF7" i="44"/>
  <c r="BE7" i="44"/>
  <c r="AY7" i="44"/>
  <c r="AX7" i="44"/>
  <c r="AW7" i="44"/>
  <c r="AV7" i="44"/>
  <c r="AU7" i="44"/>
  <c r="AT7" i="44"/>
  <c r="AS7" i="44"/>
  <c r="AR7" i="44"/>
  <c r="AQ7" i="44"/>
  <c r="AP7" i="44"/>
  <c r="AO7" i="44"/>
  <c r="AN7" i="44"/>
  <c r="Z7" i="44"/>
  <c r="N7" i="44"/>
  <c r="BP6" i="44"/>
  <c r="BO6" i="44"/>
  <c r="BN6" i="44"/>
  <c r="BM6" i="44"/>
  <c r="BL6" i="44"/>
  <c r="BK6" i="44"/>
  <c r="BJ6" i="44"/>
  <c r="BI6" i="44"/>
  <c r="BH6" i="44"/>
  <c r="BG6" i="44"/>
  <c r="BF6" i="44"/>
  <c r="BE6" i="44"/>
  <c r="AY6" i="44"/>
  <c r="AX6" i="44"/>
  <c r="AW6" i="44"/>
  <c r="AV6" i="44"/>
  <c r="AU6" i="44"/>
  <c r="AT6" i="44"/>
  <c r="AS6" i="44"/>
  <c r="AR6" i="44"/>
  <c r="AQ6" i="44"/>
  <c r="AP6" i="44"/>
  <c r="AO6" i="44"/>
  <c r="AN6" i="44"/>
  <c r="Z6" i="44"/>
  <c r="O6" i="44"/>
  <c r="N6" i="44"/>
  <c r="BP5" i="44"/>
  <c r="BO5" i="44"/>
  <c r="BN5" i="44"/>
  <c r="BM5" i="44"/>
  <c r="BL5" i="44"/>
  <c r="BK5" i="44"/>
  <c r="BJ5" i="44"/>
  <c r="BI5" i="44"/>
  <c r="BH5" i="44"/>
  <c r="BG5" i="44"/>
  <c r="BF5" i="44"/>
  <c r="BE5" i="44"/>
  <c r="AY5" i="44"/>
  <c r="AX5" i="44"/>
  <c r="AW5" i="44"/>
  <c r="AV5" i="44"/>
  <c r="AU5" i="44"/>
  <c r="AT5" i="44"/>
  <c r="AS5" i="44"/>
  <c r="AR5" i="44"/>
  <c r="AQ5" i="44"/>
  <c r="AP5" i="44"/>
  <c r="AO5" i="44"/>
  <c r="AN5" i="44"/>
  <c r="Z5" i="44"/>
  <c r="O5" i="44"/>
  <c r="N5" i="44"/>
  <c r="Q5" i="44" s="1"/>
  <c r="R5" i="44" s="1"/>
  <c r="BP4" i="44"/>
  <c r="BO4" i="44"/>
  <c r="BN4" i="44"/>
  <c r="BM4" i="44"/>
  <c r="BL4" i="44"/>
  <c r="BK4" i="44"/>
  <c r="BJ4" i="44"/>
  <c r="BI4" i="44"/>
  <c r="BH4" i="44"/>
  <c r="BG4" i="44"/>
  <c r="BF4" i="44"/>
  <c r="BE4" i="44"/>
  <c r="AY4" i="44"/>
  <c r="AX4" i="44"/>
  <c r="AW4" i="44"/>
  <c r="AV4" i="44"/>
  <c r="AU4" i="44"/>
  <c r="AT4" i="44"/>
  <c r="AS4" i="44"/>
  <c r="AR4" i="44"/>
  <c r="AQ4" i="44"/>
  <c r="AP4" i="44"/>
  <c r="AO4" i="44"/>
  <c r="AN4" i="44"/>
  <c r="Z4" i="44"/>
  <c r="N4" i="44"/>
  <c r="BP31" i="43"/>
  <c r="BO31" i="43"/>
  <c r="BN31" i="43"/>
  <c r="BM31" i="43"/>
  <c r="BL31" i="43"/>
  <c r="BK31" i="43"/>
  <c r="BJ31" i="43"/>
  <c r="BI31" i="43"/>
  <c r="BH31" i="43"/>
  <c r="BG31" i="43"/>
  <c r="BF31" i="43"/>
  <c r="BE31" i="43"/>
  <c r="AY31" i="43"/>
  <c r="AX31" i="43"/>
  <c r="AW31" i="43"/>
  <c r="AV31" i="43"/>
  <c r="AU31" i="43"/>
  <c r="AT31" i="43"/>
  <c r="AS31" i="43"/>
  <c r="AR31" i="43"/>
  <c r="AQ31" i="43"/>
  <c r="AP31" i="43"/>
  <c r="AO31" i="43"/>
  <c r="AN31" i="43"/>
  <c r="BP30" i="43"/>
  <c r="BO30" i="43"/>
  <c r="BN30" i="43"/>
  <c r="BM30" i="43"/>
  <c r="BL30" i="43"/>
  <c r="BK30" i="43"/>
  <c r="BJ30" i="43"/>
  <c r="BI30" i="43"/>
  <c r="BH30" i="43"/>
  <c r="BG30" i="43"/>
  <c r="BF30" i="43"/>
  <c r="BE30" i="43"/>
  <c r="AY30" i="43"/>
  <c r="AX30" i="43"/>
  <c r="AW30" i="43"/>
  <c r="AV30" i="43"/>
  <c r="AU30" i="43"/>
  <c r="AT30" i="43"/>
  <c r="AS30" i="43"/>
  <c r="AR30" i="43"/>
  <c r="AQ30" i="43"/>
  <c r="AP30" i="43"/>
  <c r="AO30" i="43"/>
  <c r="AN30" i="43"/>
  <c r="BP29" i="43"/>
  <c r="BO29" i="43"/>
  <c r="BN29" i="43"/>
  <c r="BM29" i="43"/>
  <c r="BL29" i="43"/>
  <c r="BK29" i="43"/>
  <c r="BJ29" i="43"/>
  <c r="BI29" i="43"/>
  <c r="BH29" i="43"/>
  <c r="BG29" i="43"/>
  <c r="BF29" i="43"/>
  <c r="BE29" i="43"/>
  <c r="AY29" i="43"/>
  <c r="AX29" i="43"/>
  <c r="AW29" i="43"/>
  <c r="AV29" i="43"/>
  <c r="AU29" i="43"/>
  <c r="AT29" i="43"/>
  <c r="AS29" i="43"/>
  <c r="AR29" i="43"/>
  <c r="AQ29" i="43"/>
  <c r="AP29" i="43"/>
  <c r="AO29" i="43"/>
  <c r="AN29" i="43"/>
  <c r="BP28" i="43"/>
  <c r="BO28" i="43"/>
  <c r="BN28" i="43"/>
  <c r="BM28" i="43"/>
  <c r="BL28" i="43"/>
  <c r="BK28" i="43"/>
  <c r="BJ28" i="43"/>
  <c r="BI28" i="43"/>
  <c r="BH28" i="43"/>
  <c r="BG28" i="43"/>
  <c r="BF28" i="43"/>
  <c r="BE28" i="43"/>
  <c r="AY28" i="43"/>
  <c r="AX28" i="43"/>
  <c r="AW28" i="43"/>
  <c r="AV28" i="43"/>
  <c r="AU28" i="43"/>
  <c r="AT28" i="43"/>
  <c r="AS28" i="43"/>
  <c r="AR28" i="43"/>
  <c r="AQ28" i="43"/>
  <c r="AP28" i="43"/>
  <c r="AO28" i="43"/>
  <c r="AN28" i="43"/>
  <c r="BP27" i="43"/>
  <c r="BO27" i="43"/>
  <c r="BN27" i="43"/>
  <c r="BM27" i="43"/>
  <c r="BL27" i="43"/>
  <c r="BK27" i="43"/>
  <c r="BJ27" i="43"/>
  <c r="BI27" i="43"/>
  <c r="BH27" i="43"/>
  <c r="BG27" i="43"/>
  <c r="BF27" i="43"/>
  <c r="BE27" i="43"/>
  <c r="AY27" i="43"/>
  <c r="AX27" i="43"/>
  <c r="AW27" i="43"/>
  <c r="AV27" i="43"/>
  <c r="AU27" i="43"/>
  <c r="AT27" i="43"/>
  <c r="AS27" i="43"/>
  <c r="AR27" i="43"/>
  <c r="AQ27" i="43"/>
  <c r="AP27" i="43"/>
  <c r="AO27" i="43"/>
  <c r="AN27" i="43"/>
  <c r="BP26" i="43"/>
  <c r="BO26" i="43"/>
  <c r="BN26" i="43"/>
  <c r="BM26" i="43"/>
  <c r="BL26" i="43"/>
  <c r="BK26" i="43"/>
  <c r="BJ26" i="43"/>
  <c r="BI26" i="43"/>
  <c r="BH26" i="43"/>
  <c r="BG26" i="43"/>
  <c r="BF26" i="43"/>
  <c r="BE26" i="43"/>
  <c r="AY26" i="43"/>
  <c r="AX26" i="43"/>
  <c r="AW26" i="43"/>
  <c r="AV26" i="43"/>
  <c r="AU26" i="43"/>
  <c r="AT26" i="43"/>
  <c r="AS26" i="43"/>
  <c r="AR26" i="43"/>
  <c r="AQ26" i="43"/>
  <c r="AP26" i="43"/>
  <c r="AO26" i="43"/>
  <c r="AN26" i="43"/>
  <c r="BP25" i="43"/>
  <c r="BO25" i="43"/>
  <c r="BN25" i="43"/>
  <c r="BM25" i="43"/>
  <c r="BL25" i="43"/>
  <c r="BK25" i="43"/>
  <c r="BJ25" i="43"/>
  <c r="BI25" i="43"/>
  <c r="BH25" i="43"/>
  <c r="BG25" i="43"/>
  <c r="BF25" i="43"/>
  <c r="BE25" i="43"/>
  <c r="AY25" i="43"/>
  <c r="AX25" i="43"/>
  <c r="AW25" i="43"/>
  <c r="AV25" i="43"/>
  <c r="AU25" i="43"/>
  <c r="AT25" i="43"/>
  <c r="AS25" i="43"/>
  <c r="AR25" i="43"/>
  <c r="AQ25" i="43"/>
  <c r="AP25" i="43"/>
  <c r="AO25" i="43"/>
  <c r="AN25" i="43"/>
  <c r="BP24" i="43"/>
  <c r="BO24" i="43"/>
  <c r="BN24" i="43"/>
  <c r="BM24" i="43"/>
  <c r="BL24" i="43"/>
  <c r="BK24" i="43"/>
  <c r="BJ24" i="43"/>
  <c r="BI24" i="43"/>
  <c r="BH24" i="43"/>
  <c r="BG24" i="43"/>
  <c r="BF24" i="43"/>
  <c r="BE24" i="43"/>
  <c r="AY24" i="43"/>
  <c r="AX24" i="43"/>
  <c r="AW24" i="43"/>
  <c r="AV24" i="43"/>
  <c r="AU24" i="43"/>
  <c r="AT24" i="43"/>
  <c r="AS24" i="43"/>
  <c r="AR24" i="43"/>
  <c r="AQ24" i="43"/>
  <c r="AP24" i="43"/>
  <c r="AO24" i="43"/>
  <c r="AN24" i="43"/>
  <c r="BP23" i="43"/>
  <c r="BO23" i="43"/>
  <c r="BN23" i="43"/>
  <c r="BM23" i="43"/>
  <c r="BL23" i="43"/>
  <c r="BK23" i="43"/>
  <c r="BJ23" i="43"/>
  <c r="BI23" i="43"/>
  <c r="BH23" i="43"/>
  <c r="BG23" i="43"/>
  <c r="BF23" i="43"/>
  <c r="BE23" i="43"/>
  <c r="AY23" i="43"/>
  <c r="AX23" i="43"/>
  <c r="AW23" i="43"/>
  <c r="AV23" i="43"/>
  <c r="AU23" i="43"/>
  <c r="AT23" i="43"/>
  <c r="AS23" i="43"/>
  <c r="AR23" i="43"/>
  <c r="AQ23" i="43"/>
  <c r="AP23" i="43"/>
  <c r="AO23" i="43"/>
  <c r="AN23" i="43"/>
  <c r="AB23" i="43"/>
  <c r="O23" i="43"/>
  <c r="N23" i="43"/>
  <c r="Q23" i="43" s="1"/>
  <c r="R23" i="43" s="1"/>
  <c r="BP22" i="43"/>
  <c r="BO22" i="43"/>
  <c r="BN22" i="43"/>
  <c r="BM22" i="43"/>
  <c r="BL22" i="43"/>
  <c r="BK22" i="43"/>
  <c r="BJ22" i="43"/>
  <c r="BI22" i="43"/>
  <c r="BH22" i="43"/>
  <c r="BG22" i="43"/>
  <c r="BF22" i="43"/>
  <c r="BE22" i="43"/>
  <c r="AY22" i="43"/>
  <c r="AX22" i="43"/>
  <c r="AW22" i="43"/>
  <c r="AV22" i="43"/>
  <c r="AU22" i="43"/>
  <c r="AT22" i="43"/>
  <c r="AS22" i="43"/>
  <c r="AR22" i="43"/>
  <c r="AQ22" i="43"/>
  <c r="AP22" i="43"/>
  <c r="AO22" i="43"/>
  <c r="AN22" i="43"/>
  <c r="AB22" i="43"/>
  <c r="O22" i="43"/>
  <c r="N22" i="43"/>
  <c r="BP21" i="43"/>
  <c r="BO21" i="43"/>
  <c r="BN21" i="43"/>
  <c r="BM21" i="43"/>
  <c r="BL21" i="43"/>
  <c r="BK21" i="43"/>
  <c r="BJ21" i="43"/>
  <c r="BI21" i="43"/>
  <c r="BH21" i="43"/>
  <c r="BG21" i="43"/>
  <c r="BF21" i="43"/>
  <c r="BE21" i="43"/>
  <c r="AY21" i="43"/>
  <c r="AX21" i="43"/>
  <c r="AW21" i="43"/>
  <c r="AV21" i="43"/>
  <c r="AU21" i="43"/>
  <c r="AT21" i="43"/>
  <c r="AS21" i="43"/>
  <c r="AR21" i="43"/>
  <c r="AQ21" i="43"/>
  <c r="AP21" i="43"/>
  <c r="AO21" i="43"/>
  <c r="AN21" i="43"/>
  <c r="AB21" i="43"/>
  <c r="O21" i="43"/>
  <c r="N21" i="43"/>
  <c r="Q21" i="43" s="1"/>
  <c r="R21" i="43" s="1"/>
  <c r="BP20" i="43"/>
  <c r="BO20" i="43"/>
  <c r="BN20" i="43"/>
  <c r="BM20" i="43"/>
  <c r="BL20" i="43"/>
  <c r="BK20" i="43"/>
  <c r="BJ20" i="43"/>
  <c r="BI20" i="43"/>
  <c r="BH20" i="43"/>
  <c r="BG20" i="43"/>
  <c r="BF20" i="43"/>
  <c r="BE20" i="43"/>
  <c r="AY20" i="43"/>
  <c r="AX20" i="43"/>
  <c r="AW20" i="43"/>
  <c r="AV20" i="43"/>
  <c r="AU20" i="43"/>
  <c r="AT20" i="43"/>
  <c r="AS20" i="43"/>
  <c r="AR20" i="43"/>
  <c r="AQ20" i="43"/>
  <c r="AP20" i="43"/>
  <c r="AO20" i="43"/>
  <c r="AN20" i="43"/>
  <c r="AB20" i="43"/>
  <c r="O20" i="43"/>
  <c r="N20" i="43"/>
  <c r="Q20" i="43" s="1"/>
  <c r="R20" i="43" s="1"/>
  <c r="BP19" i="43"/>
  <c r="BO19" i="43"/>
  <c r="BN19" i="43"/>
  <c r="BM19" i="43"/>
  <c r="BL19" i="43"/>
  <c r="BK19" i="43"/>
  <c r="BJ19" i="43"/>
  <c r="BI19" i="43"/>
  <c r="BH19" i="43"/>
  <c r="BG19" i="43"/>
  <c r="BF19" i="43"/>
  <c r="BE19" i="43"/>
  <c r="AY19" i="43"/>
  <c r="AX19" i="43"/>
  <c r="AW19" i="43"/>
  <c r="AV19" i="43"/>
  <c r="AU19" i="43"/>
  <c r="AT19" i="43"/>
  <c r="AS19" i="43"/>
  <c r="AR19" i="43"/>
  <c r="AQ19" i="43"/>
  <c r="AP19" i="43"/>
  <c r="AO19" i="43"/>
  <c r="AN19" i="43"/>
  <c r="AB19" i="43"/>
  <c r="O19" i="43"/>
  <c r="N19" i="43"/>
  <c r="Q19" i="43" s="1"/>
  <c r="R19" i="43" s="1"/>
  <c r="BP18" i="43"/>
  <c r="BO18" i="43"/>
  <c r="BN18" i="43"/>
  <c r="BM18" i="43"/>
  <c r="BL18" i="43"/>
  <c r="BK18" i="43"/>
  <c r="BJ18" i="43"/>
  <c r="BI18" i="43"/>
  <c r="BH18" i="43"/>
  <c r="BG18" i="43"/>
  <c r="BF18" i="43"/>
  <c r="BE18" i="43"/>
  <c r="AY18" i="43"/>
  <c r="AX18" i="43"/>
  <c r="AW18" i="43"/>
  <c r="AV18" i="43"/>
  <c r="AU18" i="43"/>
  <c r="AT18" i="43"/>
  <c r="AS18" i="43"/>
  <c r="AR18" i="43"/>
  <c r="AQ18" i="43"/>
  <c r="AP18" i="43"/>
  <c r="AO18" i="43"/>
  <c r="AN18" i="43"/>
  <c r="AB18" i="43"/>
  <c r="O18" i="43"/>
  <c r="N18" i="43"/>
  <c r="BP17" i="43"/>
  <c r="BO17" i="43"/>
  <c r="BN17" i="43"/>
  <c r="BM17" i="43"/>
  <c r="BL17" i="43"/>
  <c r="BK17" i="43"/>
  <c r="BJ17" i="43"/>
  <c r="BI17" i="43"/>
  <c r="BH17" i="43"/>
  <c r="BG17" i="43"/>
  <c r="BF17" i="43"/>
  <c r="BE17" i="43"/>
  <c r="AY17" i="43"/>
  <c r="AX17" i="43"/>
  <c r="AW17" i="43"/>
  <c r="AV17" i="43"/>
  <c r="AU17" i="43"/>
  <c r="AT17" i="43"/>
  <c r="AS17" i="43"/>
  <c r="AR17" i="43"/>
  <c r="AQ17" i="43"/>
  <c r="AP17" i="43"/>
  <c r="AO17" i="43"/>
  <c r="AN17" i="43"/>
  <c r="AB17" i="43"/>
  <c r="O17" i="43"/>
  <c r="N17" i="43"/>
  <c r="Q17" i="43" s="1"/>
  <c r="R17" i="43" s="1"/>
  <c r="BP16" i="43"/>
  <c r="BO16" i="43"/>
  <c r="BN16" i="43"/>
  <c r="BM16" i="43"/>
  <c r="BL16" i="43"/>
  <c r="BK16" i="43"/>
  <c r="BJ16" i="43"/>
  <c r="BI16" i="43"/>
  <c r="BH16" i="43"/>
  <c r="BG16" i="43"/>
  <c r="BF16" i="43"/>
  <c r="BE16" i="43"/>
  <c r="AY16" i="43"/>
  <c r="AX16" i="43"/>
  <c r="AW16" i="43"/>
  <c r="AV16" i="43"/>
  <c r="AU16" i="43"/>
  <c r="AT16" i="43"/>
  <c r="AS16" i="43"/>
  <c r="AR16" i="43"/>
  <c r="AQ16" i="43"/>
  <c r="AP16" i="43"/>
  <c r="AO16" i="43"/>
  <c r="AN16" i="43"/>
  <c r="AB16" i="43"/>
  <c r="O16" i="43"/>
  <c r="N16" i="43"/>
  <c r="Q16" i="43" s="1"/>
  <c r="R16" i="43" s="1"/>
  <c r="BP15" i="43"/>
  <c r="BO15" i="43"/>
  <c r="BN15" i="43"/>
  <c r="BM15" i="43"/>
  <c r="BL15" i="43"/>
  <c r="BK15" i="43"/>
  <c r="BJ15" i="43"/>
  <c r="BI15" i="43"/>
  <c r="BH15" i="43"/>
  <c r="BG15" i="43"/>
  <c r="BF15" i="43"/>
  <c r="BE15" i="43"/>
  <c r="AY15" i="43"/>
  <c r="AX15" i="43"/>
  <c r="AW15" i="43"/>
  <c r="AV15" i="43"/>
  <c r="AU15" i="43"/>
  <c r="AT15" i="43"/>
  <c r="AS15" i="43"/>
  <c r="AR15" i="43"/>
  <c r="AQ15" i="43"/>
  <c r="AP15" i="43"/>
  <c r="AO15" i="43"/>
  <c r="AN15" i="43"/>
  <c r="AB15" i="43"/>
  <c r="O15" i="43"/>
  <c r="N15" i="43"/>
  <c r="Q15" i="43" s="1"/>
  <c r="R15" i="43" s="1"/>
  <c r="BP14" i="43"/>
  <c r="BO14" i="43"/>
  <c r="BN14" i="43"/>
  <c r="BM14" i="43"/>
  <c r="BL14" i="43"/>
  <c r="BK14" i="43"/>
  <c r="BJ14" i="43"/>
  <c r="BI14" i="43"/>
  <c r="BH14" i="43"/>
  <c r="BG14" i="43"/>
  <c r="BF14" i="43"/>
  <c r="BE14" i="43"/>
  <c r="AY14" i="43"/>
  <c r="AX14" i="43"/>
  <c r="AW14" i="43"/>
  <c r="AV14" i="43"/>
  <c r="AU14" i="43"/>
  <c r="AT14" i="43"/>
  <c r="AS14" i="43"/>
  <c r="AR14" i="43"/>
  <c r="AQ14" i="43"/>
  <c r="AP14" i="43"/>
  <c r="AO14" i="43"/>
  <c r="AN14" i="43"/>
  <c r="AB14" i="43"/>
  <c r="O14" i="43"/>
  <c r="N14" i="43"/>
  <c r="Q14" i="43" s="1"/>
  <c r="R14" i="43" s="1"/>
  <c r="BP13" i="43"/>
  <c r="BO13" i="43"/>
  <c r="BN13" i="43"/>
  <c r="BM13" i="43"/>
  <c r="BL13" i="43"/>
  <c r="BK13" i="43"/>
  <c r="BJ13" i="43"/>
  <c r="BI13" i="43"/>
  <c r="BH13" i="43"/>
  <c r="BG13" i="43"/>
  <c r="BF13" i="43"/>
  <c r="BE13" i="43"/>
  <c r="AY13" i="43"/>
  <c r="AX13" i="43"/>
  <c r="AW13" i="43"/>
  <c r="AV13" i="43"/>
  <c r="AU13" i="43"/>
  <c r="AT13" i="43"/>
  <c r="AS13" i="43"/>
  <c r="AR13" i="43"/>
  <c r="AQ13" i="43"/>
  <c r="AP13" i="43"/>
  <c r="AO13" i="43"/>
  <c r="AN13" i="43"/>
  <c r="AB13" i="43"/>
  <c r="O13" i="43"/>
  <c r="N13" i="43"/>
  <c r="BP12" i="43"/>
  <c r="BO12" i="43"/>
  <c r="BN12" i="43"/>
  <c r="BM12" i="43"/>
  <c r="BL12" i="43"/>
  <c r="BK12" i="43"/>
  <c r="BJ12" i="43"/>
  <c r="BI12" i="43"/>
  <c r="BH12" i="43"/>
  <c r="BG12" i="43"/>
  <c r="BF12" i="43"/>
  <c r="BE12" i="43"/>
  <c r="AY12" i="43"/>
  <c r="AX12" i="43"/>
  <c r="AW12" i="43"/>
  <c r="AV12" i="43"/>
  <c r="AU12" i="43"/>
  <c r="AT12" i="43"/>
  <c r="AS12" i="43"/>
  <c r="AR12" i="43"/>
  <c r="AQ12" i="43"/>
  <c r="AP12" i="43"/>
  <c r="AO12" i="43"/>
  <c r="AN12" i="43"/>
  <c r="AB12" i="43"/>
  <c r="O12" i="43"/>
  <c r="N12" i="43"/>
  <c r="Q12" i="43" s="1"/>
  <c r="R12" i="43" s="1"/>
  <c r="BP11" i="43"/>
  <c r="BO11" i="43"/>
  <c r="BN11" i="43"/>
  <c r="BM11" i="43"/>
  <c r="BL11" i="43"/>
  <c r="BK11" i="43"/>
  <c r="BJ11" i="43"/>
  <c r="BI11" i="43"/>
  <c r="BH11" i="43"/>
  <c r="BG11" i="43"/>
  <c r="BF11" i="43"/>
  <c r="BE11" i="43"/>
  <c r="AY11" i="43"/>
  <c r="AX11" i="43"/>
  <c r="AW11" i="43"/>
  <c r="AV11" i="43"/>
  <c r="AU11" i="43"/>
  <c r="AT11" i="43"/>
  <c r="AS11" i="43"/>
  <c r="AR11" i="43"/>
  <c r="AQ11" i="43"/>
  <c r="AP11" i="43"/>
  <c r="AO11" i="43"/>
  <c r="AN11" i="43"/>
  <c r="AB11" i="43"/>
  <c r="O11" i="43"/>
  <c r="N11" i="43"/>
  <c r="BP10" i="43"/>
  <c r="BO10" i="43"/>
  <c r="BN10" i="43"/>
  <c r="BM10" i="43"/>
  <c r="BL10" i="43"/>
  <c r="BK10" i="43"/>
  <c r="BJ10" i="43"/>
  <c r="BI10" i="43"/>
  <c r="BH10" i="43"/>
  <c r="BG10" i="43"/>
  <c r="BF10" i="43"/>
  <c r="BE10" i="43"/>
  <c r="AY10" i="43"/>
  <c r="AX10" i="43"/>
  <c r="AW10" i="43"/>
  <c r="AV10" i="43"/>
  <c r="AU10" i="43"/>
  <c r="AT10" i="43"/>
  <c r="AS10" i="43"/>
  <c r="AR10" i="43"/>
  <c r="AQ10" i="43"/>
  <c r="AP10" i="43"/>
  <c r="AO10" i="43"/>
  <c r="AN10" i="43"/>
  <c r="AB10" i="43"/>
  <c r="O10" i="43"/>
  <c r="N10" i="43"/>
  <c r="BP9" i="43"/>
  <c r="BO9" i="43"/>
  <c r="BN9" i="43"/>
  <c r="BM9" i="43"/>
  <c r="BL9" i="43"/>
  <c r="BK9" i="43"/>
  <c r="BJ9" i="43"/>
  <c r="BI9" i="43"/>
  <c r="BH9" i="43"/>
  <c r="BG9" i="43"/>
  <c r="BF9" i="43"/>
  <c r="BE9" i="43"/>
  <c r="AY9" i="43"/>
  <c r="AX9" i="43"/>
  <c r="AW9" i="43"/>
  <c r="AV9" i="43"/>
  <c r="AU9" i="43"/>
  <c r="AT9" i="43"/>
  <c r="AS9" i="43"/>
  <c r="AR9" i="43"/>
  <c r="AQ9" i="43"/>
  <c r="AP9" i="43"/>
  <c r="AO9" i="43"/>
  <c r="AN9" i="43"/>
  <c r="AB9" i="43"/>
  <c r="O9" i="43"/>
  <c r="N9" i="43"/>
  <c r="BP8" i="43"/>
  <c r="BO8" i="43"/>
  <c r="BN8" i="43"/>
  <c r="BM8" i="43"/>
  <c r="BL8" i="43"/>
  <c r="BK8" i="43"/>
  <c r="BJ8" i="43"/>
  <c r="BI8" i="43"/>
  <c r="BH8" i="43"/>
  <c r="BG8" i="43"/>
  <c r="BF8" i="43"/>
  <c r="BE8" i="43"/>
  <c r="AY8" i="43"/>
  <c r="AX8" i="43"/>
  <c r="AW8" i="43"/>
  <c r="AV8" i="43"/>
  <c r="AU8" i="43"/>
  <c r="AT8" i="43"/>
  <c r="AS8" i="43"/>
  <c r="AR8" i="43"/>
  <c r="AQ8" i="43"/>
  <c r="AP8" i="43"/>
  <c r="AO8" i="43"/>
  <c r="AN8" i="43"/>
  <c r="AB8" i="43"/>
  <c r="O8" i="43"/>
  <c r="N8" i="43"/>
  <c r="BP7" i="43"/>
  <c r="BO7" i="43"/>
  <c r="BN7" i="43"/>
  <c r="BM7" i="43"/>
  <c r="BL7" i="43"/>
  <c r="BK7" i="43"/>
  <c r="BJ7" i="43"/>
  <c r="BI7" i="43"/>
  <c r="BH7" i="43"/>
  <c r="BG7" i="43"/>
  <c r="BF7" i="43"/>
  <c r="BE7" i="43"/>
  <c r="AY7" i="43"/>
  <c r="AX7" i="43"/>
  <c r="AW7" i="43"/>
  <c r="AV7" i="43"/>
  <c r="AU7" i="43"/>
  <c r="AT7" i="43"/>
  <c r="AS7" i="43"/>
  <c r="AR7" i="43"/>
  <c r="AQ7" i="43"/>
  <c r="AP7" i="43"/>
  <c r="AO7" i="43"/>
  <c r="AN7" i="43"/>
  <c r="AB7" i="43"/>
  <c r="O7" i="43"/>
  <c r="N7" i="43"/>
  <c r="BP6" i="43"/>
  <c r="BO6" i="43"/>
  <c r="BN6" i="43"/>
  <c r="BM6" i="43"/>
  <c r="BL6" i="43"/>
  <c r="BK6" i="43"/>
  <c r="BJ6" i="43"/>
  <c r="BI6" i="43"/>
  <c r="BH6" i="43"/>
  <c r="BG6" i="43"/>
  <c r="BF6" i="43"/>
  <c r="BE6" i="43"/>
  <c r="AY6" i="43"/>
  <c r="AX6" i="43"/>
  <c r="AW6" i="43"/>
  <c r="AV6" i="43"/>
  <c r="AU6" i="43"/>
  <c r="AT6" i="43"/>
  <c r="AS6" i="43"/>
  <c r="AR6" i="43"/>
  <c r="AQ6" i="43"/>
  <c r="AP6" i="43"/>
  <c r="AO6" i="43"/>
  <c r="AN6" i="43"/>
  <c r="AB6" i="43"/>
  <c r="O6" i="43"/>
  <c r="N6" i="43"/>
  <c r="Q6" i="43" s="1"/>
  <c r="R6" i="43" s="1"/>
  <c r="BP5" i="43"/>
  <c r="BO5" i="43"/>
  <c r="BN5" i="43"/>
  <c r="BM5" i="43"/>
  <c r="BL5" i="43"/>
  <c r="BK5" i="43"/>
  <c r="BJ5" i="43"/>
  <c r="BI5" i="43"/>
  <c r="BH5" i="43"/>
  <c r="BG5" i="43"/>
  <c r="BF5" i="43"/>
  <c r="BE5" i="43"/>
  <c r="AY5" i="43"/>
  <c r="AX5" i="43"/>
  <c r="AW5" i="43"/>
  <c r="AV5" i="43"/>
  <c r="AU5" i="43"/>
  <c r="AT5" i="43"/>
  <c r="AS5" i="43"/>
  <c r="AR5" i="43"/>
  <c r="AQ5" i="43"/>
  <c r="AP5" i="43"/>
  <c r="AO5" i="43"/>
  <c r="AN5" i="43"/>
  <c r="AB5" i="43"/>
  <c r="O5" i="43"/>
  <c r="N5" i="43"/>
  <c r="BP4" i="43"/>
  <c r="BO4" i="43"/>
  <c r="BN4" i="43"/>
  <c r="BM4" i="43"/>
  <c r="BL4" i="43"/>
  <c r="BK4" i="43"/>
  <c r="BJ4" i="43"/>
  <c r="BI4" i="43"/>
  <c r="BH4" i="43"/>
  <c r="BG4" i="43"/>
  <c r="BF4" i="43"/>
  <c r="BE4" i="43"/>
  <c r="AY4" i="43"/>
  <c r="AX4" i="43"/>
  <c r="AW4" i="43"/>
  <c r="AV4" i="43"/>
  <c r="AU4" i="43"/>
  <c r="AT4" i="43"/>
  <c r="AS4" i="43"/>
  <c r="AR4" i="43"/>
  <c r="AQ4" i="43"/>
  <c r="AP4" i="43"/>
  <c r="AO4" i="43"/>
  <c r="AN4" i="43"/>
  <c r="AB4" i="43"/>
  <c r="O4" i="43"/>
  <c r="N4" i="43"/>
  <c r="Q4" i="43" s="1"/>
  <c r="R4" i="43" s="1"/>
  <c r="BP31" i="42"/>
  <c r="BO31" i="42"/>
  <c r="BN31" i="42"/>
  <c r="BM31" i="42"/>
  <c r="BL31" i="42"/>
  <c r="BK31" i="42"/>
  <c r="BJ31" i="42"/>
  <c r="BI31" i="42"/>
  <c r="BH31" i="42"/>
  <c r="BG31" i="42"/>
  <c r="BF31" i="42"/>
  <c r="BE31" i="42"/>
  <c r="AY31" i="42"/>
  <c r="AX31" i="42"/>
  <c r="AW31" i="42"/>
  <c r="AV31" i="42"/>
  <c r="AU31" i="42"/>
  <c r="AT31" i="42"/>
  <c r="AS31" i="42"/>
  <c r="AR31" i="42"/>
  <c r="AQ31" i="42"/>
  <c r="AP31" i="42"/>
  <c r="AO31" i="42"/>
  <c r="AN31" i="42"/>
  <c r="BP30" i="42"/>
  <c r="BO30" i="42"/>
  <c r="BN30" i="42"/>
  <c r="BM30" i="42"/>
  <c r="BL30" i="42"/>
  <c r="BK30" i="42"/>
  <c r="BJ30" i="42"/>
  <c r="BI30" i="42"/>
  <c r="BH30" i="42"/>
  <c r="BG30" i="42"/>
  <c r="BF30" i="42"/>
  <c r="BE30" i="42"/>
  <c r="AY30" i="42"/>
  <c r="AX30" i="42"/>
  <c r="AW30" i="42"/>
  <c r="AV30" i="42"/>
  <c r="AU30" i="42"/>
  <c r="AT30" i="42"/>
  <c r="AS30" i="42"/>
  <c r="AR30" i="42"/>
  <c r="AQ30" i="42"/>
  <c r="AP30" i="42"/>
  <c r="AO30" i="42"/>
  <c r="AN30" i="42"/>
  <c r="BP29" i="42"/>
  <c r="BO29" i="42"/>
  <c r="BN29" i="42"/>
  <c r="BM29" i="42"/>
  <c r="BL29" i="42"/>
  <c r="BK29" i="42"/>
  <c r="BJ29" i="42"/>
  <c r="BI29" i="42"/>
  <c r="BH29" i="42"/>
  <c r="BG29" i="42"/>
  <c r="BF29" i="42"/>
  <c r="BE29" i="42"/>
  <c r="AY29" i="42"/>
  <c r="AX29" i="42"/>
  <c r="AW29" i="42"/>
  <c r="AV29" i="42"/>
  <c r="AU29" i="42"/>
  <c r="AT29" i="42"/>
  <c r="AS29" i="42"/>
  <c r="AR29" i="42"/>
  <c r="AQ29" i="42"/>
  <c r="AP29" i="42"/>
  <c r="AO29" i="42"/>
  <c r="AN29" i="42"/>
  <c r="BP28" i="42"/>
  <c r="BO28" i="42"/>
  <c r="BN28" i="42"/>
  <c r="BM28" i="42"/>
  <c r="BL28" i="42"/>
  <c r="BK28" i="42"/>
  <c r="BJ28" i="42"/>
  <c r="BI28" i="42"/>
  <c r="BH28" i="42"/>
  <c r="BG28" i="42"/>
  <c r="BF28" i="42"/>
  <c r="BE28" i="42"/>
  <c r="AY28" i="42"/>
  <c r="AX28" i="42"/>
  <c r="AW28" i="42"/>
  <c r="AV28" i="42"/>
  <c r="AU28" i="42"/>
  <c r="AT28" i="42"/>
  <c r="AS28" i="42"/>
  <c r="AR28" i="42"/>
  <c r="AQ28" i="42"/>
  <c r="AP28" i="42"/>
  <c r="AO28" i="42"/>
  <c r="AN28" i="42"/>
  <c r="BP27" i="42"/>
  <c r="BO27" i="42"/>
  <c r="BN27" i="42"/>
  <c r="BM27" i="42"/>
  <c r="BL27" i="42"/>
  <c r="BK27" i="42"/>
  <c r="BJ27" i="42"/>
  <c r="BI27" i="42"/>
  <c r="BH27" i="42"/>
  <c r="BG27" i="42"/>
  <c r="BF27" i="42"/>
  <c r="BE27" i="42"/>
  <c r="AY27" i="42"/>
  <c r="AX27" i="42"/>
  <c r="AW27" i="42"/>
  <c r="AV27" i="42"/>
  <c r="AU27" i="42"/>
  <c r="AT27" i="42"/>
  <c r="AS27" i="42"/>
  <c r="AR27" i="42"/>
  <c r="AQ27" i="42"/>
  <c r="AP27" i="42"/>
  <c r="AO27" i="42"/>
  <c r="AN27" i="42"/>
  <c r="BP26" i="42"/>
  <c r="BO26" i="42"/>
  <c r="BN26" i="42"/>
  <c r="BM26" i="42"/>
  <c r="BL26" i="42"/>
  <c r="BK26" i="42"/>
  <c r="BJ26" i="42"/>
  <c r="BI26" i="42"/>
  <c r="BH26" i="42"/>
  <c r="BG26" i="42"/>
  <c r="BF26" i="42"/>
  <c r="BE26" i="42"/>
  <c r="AY26" i="42"/>
  <c r="AX26" i="42"/>
  <c r="AW26" i="42"/>
  <c r="AV26" i="42"/>
  <c r="AU26" i="42"/>
  <c r="AT26" i="42"/>
  <c r="AS26" i="42"/>
  <c r="AR26" i="42"/>
  <c r="AQ26" i="42"/>
  <c r="AP26" i="42"/>
  <c r="AO26" i="42"/>
  <c r="AN26" i="42"/>
  <c r="BP25" i="42"/>
  <c r="BO25" i="42"/>
  <c r="BN25" i="42"/>
  <c r="BM25" i="42"/>
  <c r="BL25" i="42"/>
  <c r="BK25" i="42"/>
  <c r="BJ25" i="42"/>
  <c r="BI25" i="42"/>
  <c r="BH25" i="42"/>
  <c r="BG25" i="42"/>
  <c r="BF25" i="42"/>
  <c r="BE25" i="42"/>
  <c r="AY25" i="42"/>
  <c r="AX25" i="42"/>
  <c r="AW25" i="42"/>
  <c r="AV25" i="42"/>
  <c r="AU25" i="42"/>
  <c r="AT25" i="42"/>
  <c r="AS25" i="42"/>
  <c r="AR25" i="42"/>
  <c r="AQ25" i="42"/>
  <c r="AP25" i="42"/>
  <c r="AO25" i="42"/>
  <c r="AN25" i="42"/>
  <c r="BP24" i="42"/>
  <c r="BO24" i="42"/>
  <c r="BN24" i="42"/>
  <c r="BM24" i="42"/>
  <c r="BL24" i="42"/>
  <c r="BK24" i="42"/>
  <c r="BJ24" i="42"/>
  <c r="BI24" i="42"/>
  <c r="BH24" i="42"/>
  <c r="BG24" i="42"/>
  <c r="BF24" i="42"/>
  <c r="BE24" i="42"/>
  <c r="AY24" i="42"/>
  <c r="AX24" i="42"/>
  <c r="AW24" i="42"/>
  <c r="AV24" i="42"/>
  <c r="AU24" i="42"/>
  <c r="AT24" i="42"/>
  <c r="AS24" i="42"/>
  <c r="AR24" i="42"/>
  <c r="AQ24" i="42"/>
  <c r="AP24" i="42"/>
  <c r="AO24" i="42"/>
  <c r="AN24" i="42"/>
  <c r="BP23" i="42"/>
  <c r="BO23" i="42"/>
  <c r="BN23" i="42"/>
  <c r="BM23" i="42"/>
  <c r="BL23" i="42"/>
  <c r="BK23" i="42"/>
  <c r="BJ23" i="42"/>
  <c r="BI23" i="42"/>
  <c r="BH23" i="42"/>
  <c r="BG23" i="42"/>
  <c r="BF23" i="42"/>
  <c r="BE23" i="42"/>
  <c r="AY23" i="42"/>
  <c r="AX23" i="42"/>
  <c r="AW23" i="42"/>
  <c r="AV23" i="42"/>
  <c r="AU23" i="42"/>
  <c r="AT23" i="42"/>
  <c r="AS23" i="42"/>
  <c r="AR23" i="42"/>
  <c r="AQ23" i="42"/>
  <c r="AP23" i="42"/>
  <c r="AO23" i="42"/>
  <c r="AN23" i="42"/>
  <c r="AB23" i="42"/>
  <c r="O23" i="42"/>
  <c r="N23" i="42"/>
  <c r="Q23" i="42" s="1"/>
  <c r="R23" i="42" s="1"/>
  <c r="BP22" i="42"/>
  <c r="BO22" i="42"/>
  <c r="BN22" i="42"/>
  <c r="BM22" i="42"/>
  <c r="BL22" i="42"/>
  <c r="BK22" i="42"/>
  <c r="BJ22" i="42"/>
  <c r="BI22" i="42"/>
  <c r="BH22" i="42"/>
  <c r="BG22" i="42"/>
  <c r="BF22" i="42"/>
  <c r="BE22" i="42"/>
  <c r="AY22" i="42"/>
  <c r="AX22" i="42"/>
  <c r="AW22" i="42"/>
  <c r="AV22" i="42"/>
  <c r="AU22" i="42"/>
  <c r="AT22" i="42"/>
  <c r="AS22" i="42"/>
  <c r="AR22" i="42"/>
  <c r="AQ22" i="42"/>
  <c r="AP22" i="42"/>
  <c r="AO22" i="42"/>
  <c r="AN22" i="42"/>
  <c r="AB22" i="42"/>
  <c r="O22" i="42"/>
  <c r="N22" i="42"/>
  <c r="Q22" i="42" s="1"/>
  <c r="R22" i="42" s="1"/>
  <c r="BP21" i="42"/>
  <c r="BO21" i="42"/>
  <c r="BN21" i="42"/>
  <c r="BM21" i="42"/>
  <c r="BL21" i="42"/>
  <c r="BK21" i="42"/>
  <c r="BJ21" i="42"/>
  <c r="BI21" i="42"/>
  <c r="BH21" i="42"/>
  <c r="BG21" i="42"/>
  <c r="BF21" i="42"/>
  <c r="BE21" i="42"/>
  <c r="AY21" i="42"/>
  <c r="AX21" i="42"/>
  <c r="AW21" i="42"/>
  <c r="AV21" i="42"/>
  <c r="AU21" i="42"/>
  <c r="AT21" i="42"/>
  <c r="AS21" i="42"/>
  <c r="AR21" i="42"/>
  <c r="AQ21" i="42"/>
  <c r="AP21" i="42"/>
  <c r="AO21" i="42"/>
  <c r="AN21" i="42"/>
  <c r="AB21" i="42"/>
  <c r="O21" i="42"/>
  <c r="N21" i="42"/>
  <c r="BP20" i="42"/>
  <c r="BO20" i="42"/>
  <c r="BN20" i="42"/>
  <c r="BM20" i="42"/>
  <c r="BL20" i="42"/>
  <c r="BK20" i="42"/>
  <c r="BJ20" i="42"/>
  <c r="BI20" i="42"/>
  <c r="BH20" i="42"/>
  <c r="BG20" i="42"/>
  <c r="BF20" i="42"/>
  <c r="BE20" i="42"/>
  <c r="AY20" i="42"/>
  <c r="AX20" i="42"/>
  <c r="AW20" i="42"/>
  <c r="AV20" i="42"/>
  <c r="AU20" i="42"/>
  <c r="AT20" i="42"/>
  <c r="AS20" i="42"/>
  <c r="AR20" i="42"/>
  <c r="AQ20" i="42"/>
  <c r="AP20" i="42"/>
  <c r="AO20" i="42"/>
  <c r="AN20" i="42"/>
  <c r="AB20" i="42"/>
  <c r="O20" i="42"/>
  <c r="N20" i="42"/>
  <c r="Q20" i="42" s="1"/>
  <c r="R20" i="42" s="1"/>
  <c r="BP19" i="42"/>
  <c r="BO19" i="42"/>
  <c r="BN19" i="42"/>
  <c r="BM19" i="42"/>
  <c r="BL19" i="42"/>
  <c r="BK19" i="42"/>
  <c r="BJ19" i="42"/>
  <c r="BI19" i="42"/>
  <c r="BH19" i="42"/>
  <c r="BG19" i="42"/>
  <c r="BF19" i="42"/>
  <c r="BE19" i="42"/>
  <c r="AY19" i="42"/>
  <c r="AX19" i="42"/>
  <c r="AW19" i="42"/>
  <c r="AV19" i="42"/>
  <c r="AU19" i="42"/>
  <c r="AT19" i="42"/>
  <c r="AS19" i="42"/>
  <c r="AR19" i="42"/>
  <c r="AQ19" i="42"/>
  <c r="AP19" i="42"/>
  <c r="AO19" i="42"/>
  <c r="AN19" i="42"/>
  <c r="AB19" i="42"/>
  <c r="O19" i="42"/>
  <c r="N19" i="42"/>
  <c r="Q19" i="42" s="1"/>
  <c r="R19" i="42" s="1"/>
  <c r="BP18" i="42"/>
  <c r="BO18" i="42"/>
  <c r="BN18" i="42"/>
  <c r="BM18" i="42"/>
  <c r="BL18" i="42"/>
  <c r="BK18" i="42"/>
  <c r="BJ18" i="42"/>
  <c r="BI18" i="42"/>
  <c r="BH18" i="42"/>
  <c r="BG18" i="42"/>
  <c r="BF18" i="42"/>
  <c r="BE18" i="42"/>
  <c r="AY18" i="42"/>
  <c r="AX18" i="42"/>
  <c r="AW18" i="42"/>
  <c r="AV18" i="42"/>
  <c r="AU18" i="42"/>
  <c r="AT18" i="42"/>
  <c r="AS18" i="42"/>
  <c r="AR18" i="42"/>
  <c r="AQ18" i="42"/>
  <c r="AP18" i="42"/>
  <c r="AO18" i="42"/>
  <c r="AN18" i="42"/>
  <c r="AB18" i="42"/>
  <c r="O18" i="42"/>
  <c r="N18" i="42"/>
  <c r="Q18" i="42" s="1"/>
  <c r="R18" i="42" s="1"/>
  <c r="BP17" i="42"/>
  <c r="BO17" i="42"/>
  <c r="BN17" i="42"/>
  <c r="BM17" i="42"/>
  <c r="BL17" i="42"/>
  <c r="BK17" i="42"/>
  <c r="BJ17" i="42"/>
  <c r="BI17" i="42"/>
  <c r="BH17" i="42"/>
  <c r="BG17" i="42"/>
  <c r="BF17" i="42"/>
  <c r="BE17" i="42"/>
  <c r="AY17" i="42"/>
  <c r="AX17" i="42"/>
  <c r="AW17" i="42"/>
  <c r="AV17" i="42"/>
  <c r="AU17" i="42"/>
  <c r="AT17" i="42"/>
  <c r="AS17" i="42"/>
  <c r="AR17" i="42"/>
  <c r="AQ17" i="42"/>
  <c r="AP17" i="42"/>
  <c r="AO17" i="42"/>
  <c r="AN17" i="42"/>
  <c r="AB17" i="42"/>
  <c r="O17" i="42"/>
  <c r="N17" i="42"/>
  <c r="BP16" i="42"/>
  <c r="BO16" i="42"/>
  <c r="BN16" i="42"/>
  <c r="BM16" i="42"/>
  <c r="BL16" i="42"/>
  <c r="BK16" i="42"/>
  <c r="BJ16" i="42"/>
  <c r="BI16" i="42"/>
  <c r="BH16" i="42"/>
  <c r="BG16" i="42"/>
  <c r="BF16" i="42"/>
  <c r="BE16" i="42"/>
  <c r="AY16" i="42"/>
  <c r="AX16" i="42"/>
  <c r="AW16" i="42"/>
  <c r="AV16" i="42"/>
  <c r="AU16" i="42"/>
  <c r="AT16" i="42"/>
  <c r="AS16" i="42"/>
  <c r="AR16" i="42"/>
  <c r="AQ16" i="42"/>
  <c r="AP16" i="42"/>
  <c r="AO16" i="42"/>
  <c r="AN16" i="42"/>
  <c r="AB16" i="42"/>
  <c r="O16" i="42"/>
  <c r="N16" i="42"/>
  <c r="Q16" i="42" s="1"/>
  <c r="R16" i="42" s="1"/>
  <c r="BP15" i="42"/>
  <c r="BO15" i="42"/>
  <c r="BN15" i="42"/>
  <c r="BM15" i="42"/>
  <c r="BL15" i="42"/>
  <c r="BK15" i="42"/>
  <c r="BJ15" i="42"/>
  <c r="BI15" i="42"/>
  <c r="BH15" i="42"/>
  <c r="BG15" i="42"/>
  <c r="BF15" i="42"/>
  <c r="BE15" i="42"/>
  <c r="AY15" i="42"/>
  <c r="AX15" i="42"/>
  <c r="AW15" i="42"/>
  <c r="AV15" i="42"/>
  <c r="AU15" i="42"/>
  <c r="AT15" i="42"/>
  <c r="AS15" i="42"/>
  <c r="AR15" i="42"/>
  <c r="AQ15" i="42"/>
  <c r="AP15" i="42"/>
  <c r="AO15" i="42"/>
  <c r="AN15" i="42"/>
  <c r="AB15" i="42"/>
  <c r="O15" i="42"/>
  <c r="N15" i="42"/>
  <c r="BP14" i="42"/>
  <c r="BO14" i="42"/>
  <c r="BN14" i="42"/>
  <c r="BM14" i="42"/>
  <c r="BL14" i="42"/>
  <c r="BK14" i="42"/>
  <c r="BJ14" i="42"/>
  <c r="BI14" i="42"/>
  <c r="BH14" i="42"/>
  <c r="BG14" i="42"/>
  <c r="BF14" i="42"/>
  <c r="BE14" i="42"/>
  <c r="AY14" i="42"/>
  <c r="AX14" i="42"/>
  <c r="AW14" i="42"/>
  <c r="AV14" i="42"/>
  <c r="AU14" i="42"/>
  <c r="AT14" i="42"/>
  <c r="AS14" i="42"/>
  <c r="AR14" i="42"/>
  <c r="AQ14" i="42"/>
  <c r="AP14" i="42"/>
  <c r="AO14" i="42"/>
  <c r="AN14" i="42"/>
  <c r="AB14" i="42"/>
  <c r="O14" i="42"/>
  <c r="N14" i="42"/>
  <c r="BP13" i="42"/>
  <c r="BO13" i="42"/>
  <c r="BN13" i="42"/>
  <c r="BM13" i="42"/>
  <c r="BL13" i="42"/>
  <c r="BK13" i="42"/>
  <c r="BJ13" i="42"/>
  <c r="BI13" i="42"/>
  <c r="BH13" i="42"/>
  <c r="BG13" i="42"/>
  <c r="BF13" i="42"/>
  <c r="BE13" i="42"/>
  <c r="AY13" i="42"/>
  <c r="AX13" i="42"/>
  <c r="AW13" i="42"/>
  <c r="AV13" i="42"/>
  <c r="AU13" i="42"/>
  <c r="AT13" i="42"/>
  <c r="AS13" i="42"/>
  <c r="AR13" i="42"/>
  <c r="AQ13" i="42"/>
  <c r="AP13" i="42"/>
  <c r="AO13" i="42"/>
  <c r="AN13" i="42"/>
  <c r="AB13" i="42"/>
  <c r="O13" i="42"/>
  <c r="N13" i="42"/>
  <c r="BP12" i="42"/>
  <c r="BO12" i="42"/>
  <c r="BN12" i="42"/>
  <c r="BM12" i="42"/>
  <c r="BL12" i="42"/>
  <c r="BK12" i="42"/>
  <c r="BJ12" i="42"/>
  <c r="BI12" i="42"/>
  <c r="BH12" i="42"/>
  <c r="BG12" i="42"/>
  <c r="BF12" i="42"/>
  <c r="BE12" i="42"/>
  <c r="AY12" i="42"/>
  <c r="AX12" i="42"/>
  <c r="AW12" i="42"/>
  <c r="AV12" i="42"/>
  <c r="AU12" i="42"/>
  <c r="AT12" i="42"/>
  <c r="AS12" i="42"/>
  <c r="AR12" i="42"/>
  <c r="AQ12" i="42"/>
  <c r="AP12" i="42"/>
  <c r="AO12" i="42"/>
  <c r="AN12" i="42"/>
  <c r="AB12" i="42"/>
  <c r="O12" i="42"/>
  <c r="N12" i="42"/>
  <c r="Q12" i="42" s="1"/>
  <c r="R12" i="42" s="1"/>
  <c r="BP11" i="42"/>
  <c r="BO11" i="42"/>
  <c r="BN11" i="42"/>
  <c r="BM11" i="42"/>
  <c r="BL11" i="42"/>
  <c r="BK11" i="42"/>
  <c r="BJ11" i="42"/>
  <c r="BI11" i="42"/>
  <c r="BH11" i="42"/>
  <c r="BG11" i="42"/>
  <c r="BF11" i="42"/>
  <c r="BE11" i="42"/>
  <c r="AY11" i="42"/>
  <c r="AX11" i="42"/>
  <c r="AW11" i="42"/>
  <c r="AV11" i="42"/>
  <c r="AU11" i="42"/>
  <c r="AT11" i="42"/>
  <c r="AS11" i="42"/>
  <c r="AR11" i="42"/>
  <c r="AQ11" i="42"/>
  <c r="AP11" i="42"/>
  <c r="AO11" i="42"/>
  <c r="AN11" i="42"/>
  <c r="AB11" i="42"/>
  <c r="O11" i="42"/>
  <c r="N11" i="42"/>
  <c r="BP10" i="42"/>
  <c r="BO10" i="42"/>
  <c r="BN10" i="42"/>
  <c r="BM10" i="42"/>
  <c r="BL10" i="42"/>
  <c r="BK10" i="42"/>
  <c r="BJ10" i="42"/>
  <c r="BI10" i="42"/>
  <c r="BH10" i="42"/>
  <c r="BG10" i="42"/>
  <c r="BF10" i="42"/>
  <c r="BE10" i="42"/>
  <c r="AY10" i="42"/>
  <c r="AX10" i="42"/>
  <c r="AW10" i="42"/>
  <c r="AV10" i="42"/>
  <c r="AU10" i="42"/>
  <c r="AT10" i="42"/>
  <c r="AS10" i="42"/>
  <c r="AR10" i="42"/>
  <c r="AQ10" i="42"/>
  <c r="AP10" i="42"/>
  <c r="AO10" i="42"/>
  <c r="AN10" i="42"/>
  <c r="AB10" i="42"/>
  <c r="O10" i="42"/>
  <c r="N10" i="42"/>
  <c r="BP9" i="42"/>
  <c r="BO9" i="42"/>
  <c r="BN9" i="42"/>
  <c r="BM9" i="42"/>
  <c r="BL9" i="42"/>
  <c r="BK9" i="42"/>
  <c r="BJ9" i="42"/>
  <c r="BI9" i="42"/>
  <c r="BH9" i="42"/>
  <c r="BG9" i="42"/>
  <c r="BF9" i="42"/>
  <c r="BE9" i="42"/>
  <c r="AY9" i="42"/>
  <c r="AX9" i="42"/>
  <c r="AW9" i="42"/>
  <c r="AV9" i="42"/>
  <c r="AU9" i="42"/>
  <c r="AT9" i="42"/>
  <c r="AS9" i="42"/>
  <c r="AR9" i="42"/>
  <c r="AQ9" i="42"/>
  <c r="AP9" i="42"/>
  <c r="AO9" i="42"/>
  <c r="AN9" i="42"/>
  <c r="AB9" i="42"/>
  <c r="O9" i="42"/>
  <c r="N9" i="42"/>
  <c r="BP8" i="42"/>
  <c r="BO8" i="42"/>
  <c r="BN8" i="42"/>
  <c r="BM8" i="42"/>
  <c r="BL8" i="42"/>
  <c r="BK8" i="42"/>
  <c r="BJ8" i="42"/>
  <c r="BI8" i="42"/>
  <c r="BH8" i="42"/>
  <c r="BG8" i="42"/>
  <c r="BF8" i="42"/>
  <c r="BE8" i="42"/>
  <c r="AY8" i="42"/>
  <c r="AX8" i="42"/>
  <c r="AW8" i="42"/>
  <c r="AV8" i="42"/>
  <c r="AU8" i="42"/>
  <c r="AT8" i="42"/>
  <c r="AS8" i="42"/>
  <c r="AR8" i="42"/>
  <c r="AQ8" i="42"/>
  <c r="AP8" i="42"/>
  <c r="AO8" i="42"/>
  <c r="AN8" i="42"/>
  <c r="AB8" i="42"/>
  <c r="O8" i="42"/>
  <c r="N8" i="42"/>
  <c r="Q8" i="42" s="1"/>
  <c r="R8" i="42" s="1"/>
  <c r="BP7" i="42"/>
  <c r="BO7" i="42"/>
  <c r="BN7" i="42"/>
  <c r="BM7" i="42"/>
  <c r="BL7" i="42"/>
  <c r="BK7" i="42"/>
  <c r="BJ7" i="42"/>
  <c r="BI7" i="42"/>
  <c r="BH7" i="42"/>
  <c r="BG7" i="42"/>
  <c r="BF7" i="42"/>
  <c r="BE7" i="42"/>
  <c r="AY7" i="42"/>
  <c r="AX7" i="42"/>
  <c r="AW7" i="42"/>
  <c r="AV7" i="42"/>
  <c r="AU7" i="42"/>
  <c r="AT7" i="42"/>
  <c r="AS7" i="42"/>
  <c r="AR7" i="42"/>
  <c r="AQ7" i="42"/>
  <c r="AP7" i="42"/>
  <c r="AO7" i="42"/>
  <c r="AN7" i="42"/>
  <c r="AB7" i="42"/>
  <c r="O7" i="42"/>
  <c r="N7" i="42"/>
  <c r="Q7" i="42" s="1"/>
  <c r="R7" i="42" s="1"/>
  <c r="BP6" i="42"/>
  <c r="BO6" i="42"/>
  <c r="BN6" i="42"/>
  <c r="BM6" i="42"/>
  <c r="BL6" i="42"/>
  <c r="BK6" i="42"/>
  <c r="BJ6" i="42"/>
  <c r="BI6" i="42"/>
  <c r="BH6" i="42"/>
  <c r="BG6" i="42"/>
  <c r="BF6" i="42"/>
  <c r="BE6" i="42"/>
  <c r="AY6" i="42"/>
  <c r="AX6" i="42"/>
  <c r="AW6" i="42"/>
  <c r="AV6" i="42"/>
  <c r="AU6" i="42"/>
  <c r="AT6" i="42"/>
  <c r="AS6" i="42"/>
  <c r="AR6" i="42"/>
  <c r="AQ6" i="42"/>
  <c r="AP6" i="42"/>
  <c r="AO6" i="42"/>
  <c r="AN6" i="42"/>
  <c r="AB6" i="42"/>
  <c r="O6" i="42"/>
  <c r="N6" i="42"/>
  <c r="BP5" i="42"/>
  <c r="BO5" i="42"/>
  <c r="BN5" i="42"/>
  <c r="BM5" i="42"/>
  <c r="BL5" i="42"/>
  <c r="BK5" i="42"/>
  <c r="BJ5" i="42"/>
  <c r="BI5" i="42"/>
  <c r="BH5" i="42"/>
  <c r="BG5" i="42"/>
  <c r="BF5" i="42"/>
  <c r="BE5" i="42"/>
  <c r="AY5" i="42"/>
  <c r="AX5" i="42"/>
  <c r="AW5" i="42"/>
  <c r="AV5" i="42"/>
  <c r="AU5" i="42"/>
  <c r="AT5" i="42"/>
  <c r="AS5" i="42"/>
  <c r="AR5" i="42"/>
  <c r="AQ5" i="42"/>
  <c r="AP5" i="42"/>
  <c r="AO5" i="42"/>
  <c r="AN5" i="42"/>
  <c r="AB5" i="42"/>
  <c r="O5" i="42"/>
  <c r="N5" i="42"/>
  <c r="BP4" i="42"/>
  <c r="BO4" i="42"/>
  <c r="BN4" i="42"/>
  <c r="BM4" i="42"/>
  <c r="BL4" i="42"/>
  <c r="BK4" i="42"/>
  <c r="BJ4" i="42"/>
  <c r="BI4" i="42"/>
  <c r="BH4" i="42"/>
  <c r="BG4" i="42"/>
  <c r="BF4" i="42"/>
  <c r="BE4" i="42"/>
  <c r="AY4" i="42"/>
  <c r="AX4" i="42"/>
  <c r="AW4" i="42"/>
  <c r="AV4" i="42"/>
  <c r="AU4" i="42"/>
  <c r="AT4" i="42"/>
  <c r="AS4" i="42"/>
  <c r="AR4" i="42"/>
  <c r="AQ4" i="42"/>
  <c r="AP4" i="42"/>
  <c r="AO4" i="42"/>
  <c r="AN4" i="42"/>
  <c r="AB4" i="42"/>
  <c r="O4" i="42"/>
  <c r="N4" i="42"/>
  <c r="AB5" i="41"/>
  <c r="AB6" i="41"/>
  <c r="AB7" i="41"/>
  <c r="AB8" i="41"/>
  <c r="AB9" i="41"/>
  <c r="AB10" i="41"/>
  <c r="AB11" i="41"/>
  <c r="AB12" i="41"/>
  <c r="AB13" i="41"/>
  <c r="AB14" i="41"/>
  <c r="AB15" i="41"/>
  <c r="AB16" i="41"/>
  <c r="AB17" i="41"/>
  <c r="AB18" i="41"/>
  <c r="AB19" i="41"/>
  <c r="AB20" i="41"/>
  <c r="AB21" i="41"/>
  <c r="AB22" i="41"/>
  <c r="AB23" i="41"/>
  <c r="AB4" i="41"/>
  <c r="N5" i="41"/>
  <c r="O5" i="41"/>
  <c r="N6" i="41"/>
  <c r="O6" i="41"/>
  <c r="N7" i="41"/>
  <c r="O7" i="41"/>
  <c r="N8" i="41"/>
  <c r="O8" i="41"/>
  <c r="N9" i="41"/>
  <c r="O9" i="41"/>
  <c r="N10" i="41"/>
  <c r="Q10" i="41" s="1"/>
  <c r="R10" i="41" s="1"/>
  <c r="O10" i="41"/>
  <c r="N11" i="41"/>
  <c r="O11" i="41"/>
  <c r="N12" i="41"/>
  <c r="O12" i="41"/>
  <c r="N13" i="41"/>
  <c r="O13" i="41"/>
  <c r="N14" i="41"/>
  <c r="O14" i="41"/>
  <c r="N15" i="41"/>
  <c r="O15" i="41"/>
  <c r="N16" i="41"/>
  <c r="O16" i="41"/>
  <c r="N17" i="41"/>
  <c r="O17" i="41"/>
  <c r="N18" i="41"/>
  <c r="Q18" i="41" s="1"/>
  <c r="R18" i="41" s="1"/>
  <c r="O18" i="41"/>
  <c r="N19" i="41"/>
  <c r="O19" i="41"/>
  <c r="N20" i="41"/>
  <c r="O20" i="41"/>
  <c r="N21" i="41"/>
  <c r="O21" i="41"/>
  <c r="N22" i="41"/>
  <c r="O22" i="41"/>
  <c r="N23" i="41"/>
  <c r="Q23" i="41" s="1"/>
  <c r="R23" i="41" s="1"/>
  <c r="O23" i="41"/>
  <c r="N4" i="41"/>
  <c r="O4" i="41"/>
  <c r="N5" i="12"/>
  <c r="N6" i="12"/>
  <c r="N7" i="12"/>
  <c r="N10" i="12"/>
  <c r="N11" i="12"/>
  <c r="N12" i="12"/>
  <c r="N13" i="12"/>
  <c r="N16" i="12"/>
  <c r="N17" i="12"/>
  <c r="N18" i="12"/>
  <c r="N19" i="12"/>
  <c r="N22" i="12"/>
  <c r="N23" i="12"/>
  <c r="N26" i="12"/>
  <c r="N27" i="12"/>
  <c r="N28" i="12"/>
  <c r="N29" i="12"/>
  <c r="N30" i="12"/>
  <c r="N31" i="12"/>
  <c r="N32" i="12"/>
  <c r="N33" i="12"/>
  <c r="N34" i="12"/>
  <c r="N35" i="12"/>
  <c r="BP31" i="41"/>
  <c r="BO31" i="41"/>
  <c r="BN31" i="41"/>
  <c r="BM31" i="41"/>
  <c r="BL31" i="41"/>
  <c r="BK31" i="41"/>
  <c r="BJ31" i="41"/>
  <c r="BI31" i="41"/>
  <c r="BH31" i="41"/>
  <c r="BG31" i="41"/>
  <c r="BF31" i="41"/>
  <c r="BE31" i="41"/>
  <c r="AY31" i="41"/>
  <c r="AX31" i="41"/>
  <c r="AW31" i="41"/>
  <c r="AV31" i="41"/>
  <c r="AU31" i="41"/>
  <c r="AT31" i="41"/>
  <c r="AS31" i="41"/>
  <c r="AR31" i="41"/>
  <c r="AQ31" i="41"/>
  <c r="AP31" i="41"/>
  <c r="AO31" i="41"/>
  <c r="AN31" i="41"/>
  <c r="BP30" i="41"/>
  <c r="BO30" i="41"/>
  <c r="BN30" i="41"/>
  <c r="BM30" i="41"/>
  <c r="BL30" i="41"/>
  <c r="BK30" i="41"/>
  <c r="BJ30" i="41"/>
  <c r="BI30" i="41"/>
  <c r="BH30" i="41"/>
  <c r="BG30" i="41"/>
  <c r="BF30" i="41"/>
  <c r="BE30" i="41"/>
  <c r="AY30" i="41"/>
  <c r="AX30" i="41"/>
  <c r="AW30" i="41"/>
  <c r="AV30" i="41"/>
  <c r="AU30" i="41"/>
  <c r="AT30" i="41"/>
  <c r="AS30" i="41"/>
  <c r="AR30" i="41"/>
  <c r="AQ30" i="41"/>
  <c r="AP30" i="41"/>
  <c r="AO30" i="41"/>
  <c r="AN30" i="41"/>
  <c r="BP29" i="41"/>
  <c r="BO29" i="41"/>
  <c r="BN29" i="41"/>
  <c r="BM29" i="41"/>
  <c r="BL29" i="41"/>
  <c r="BK29" i="41"/>
  <c r="BJ29" i="41"/>
  <c r="BI29" i="41"/>
  <c r="BH29" i="41"/>
  <c r="BG29" i="41"/>
  <c r="BF29" i="41"/>
  <c r="BE29" i="41"/>
  <c r="AY29" i="41"/>
  <c r="AX29" i="41"/>
  <c r="AW29" i="41"/>
  <c r="AV29" i="41"/>
  <c r="AU29" i="41"/>
  <c r="AT29" i="41"/>
  <c r="AS29" i="41"/>
  <c r="AR29" i="41"/>
  <c r="AQ29" i="41"/>
  <c r="AP29" i="41"/>
  <c r="AO29" i="41"/>
  <c r="AN29" i="41"/>
  <c r="BP28" i="41"/>
  <c r="BO28" i="41"/>
  <c r="BN28" i="41"/>
  <c r="BM28" i="41"/>
  <c r="BL28" i="41"/>
  <c r="BK28" i="41"/>
  <c r="BJ28" i="41"/>
  <c r="BI28" i="41"/>
  <c r="BH28" i="41"/>
  <c r="BG28" i="41"/>
  <c r="BF28" i="41"/>
  <c r="BE28" i="41"/>
  <c r="AY28" i="41"/>
  <c r="AX28" i="41"/>
  <c r="AW28" i="41"/>
  <c r="AV28" i="41"/>
  <c r="AU28" i="41"/>
  <c r="AT28" i="41"/>
  <c r="AS28" i="41"/>
  <c r="AR28" i="41"/>
  <c r="AQ28" i="41"/>
  <c r="AP28" i="41"/>
  <c r="AO28" i="41"/>
  <c r="AN28" i="41"/>
  <c r="BP27" i="41"/>
  <c r="BO27" i="41"/>
  <c r="BN27" i="41"/>
  <c r="BM27" i="41"/>
  <c r="BL27" i="41"/>
  <c r="BK27" i="41"/>
  <c r="BJ27" i="41"/>
  <c r="BI27" i="41"/>
  <c r="BH27" i="41"/>
  <c r="BG27" i="41"/>
  <c r="BF27" i="41"/>
  <c r="BE27" i="41"/>
  <c r="AY27" i="41"/>
  <c r="AX27" i="41"/>
  <c r="AW27" i="41"/>
  <c r="AV27" i="41"/>
  <c r="AU27" i="41"/>
  <c r="AT27" i="41"/>
  <c r="AS27" i="41"/>
  <c r="AR27" i="41"/>
  <c r="AQ27" i="41"/>
  <c r="AP27" i="41"/>
  <c r="AO27" i="41"/>
  <c r="AN27" i="41"/>
  <c r="BP26" i="41"/>
  <c r="BO26" i="41"/>
  <c r="BN26" i="41"/>
  <c r="BM26" i="41"/>
  <c r="BL26" i="41"/>
  <c r="BK26" i="41"/>
  <c r="BJ26" i="41"/>
  <c r="BI26" i="41"/>
  <c r="BH26" i="41"/>
  <c r="BG26" i="41"/>
  <c r="BF26" i="41"/>
  <c r="BE26" i="41"/>
  <c r="AY26" i="41"/>
  <c r="AX26" i="41"/>
  <c r="AW26" i="41"/>
  <c r="AV26" i="41"/>
  <c r="AU26" i="41"/>
  <c r="AT26" i="41"/>
  <c r="AS26" i="41"/>
  <c r="AR26" i="41"/>
  <c r="AQ26" i="41"/>
  <c r="AP26" i="41"/>
  <c r="AO26" i="41"/>
  <c r="AN26" i="41"/>
  <c r="BP25" i="41"/>
  <c r="BO25" i="41"/>
  <c r="BN25" i="41"/>
  <c r="BM25" i="41"/>
  <c r="BL25" i="41"/>
  <c r="BK25" i="41"/>
  <c r="BJ25" i="41"/>
  <c r="BI25" i="41"/>
  <c r="BH25" i="41"/>
  <c r="BG25" i="41"/>
  <c r="BF25" i="41"/>
  <c r="BE25" i="41"/>
  <c r="AY25" i="41"/>
  <c r="AX25" i="41"/>
  <c r="AW25" i="41"/>
  <c r="AV25" i="41"/>
  <c r="AU25" i="41"/>
  <c r="AT25" i="41"/>
  <c r="AS25" i="41"/>
  <c r="AR25" i="41"/>
  <c r="AQ25" i="41"/>
  <c r="AP25" i="41"/>
  <c r="AO25" i="41"/>
  <c r="AN25" i="41"/>
  <c r="BP24" i="41"/>
  <c r="BO24" i="41"/>
  <c r="BN24" i="41"/>
  <c r="BM24" i="41"/>
  <c r="BL24" i="41"/>
  <c r="BK24" i="41"/>
  <c r="BJ24" i="41"/>
  <c r="BI24" i="41"/>
  <c r="BH24" i="41"/>
  <c r="BG24" i="41"/>
  <c r="BF24" i="41"/>
  <c r="BE24" i="41"/>
  <c r="AY24" i="41"/>
  <c r="AX24" i="41"/>
  <c r="AW24" i="41"/>
  <c r="AV24" i="41"/>
  <c r="AU24" i="41"/>
  <c r="AT24" i="41"/>
  <c r="AS24" i="41"/>
  <c r="AR24" i="41"/>
  <c r="AQ24" i="41"/>
  <c r="AP24" i="41"/>
  <c r="AO24" i="41"/>
  <c r="AN24" i="41"/>
  <c r="BP23" i="41"/>
  <c r="BO23" i="41"/>
  <c r="BN23" i="41"/>
  <c r="BM23" i="41"/>
  <c r="BL23" i="41"/>
  <c r="BK23" i="41"/>
  <c r="BJ23" i="41"/>
  <c r="BI23" i="41"/>
  <c r="BH23" i="41"/>
  <c r="BG23" i="41"/>
  <c r="BF23" i="41"/>
  <c r="BE23" i="41"/>
  <c r="AY23" i="41"/>
  <c r="AX23" i="41"/>
  <c r="AW23" i="41"/>
  <c r="AV23" i="41"/>
  <c r="AU23" i="41"/>
  <c r="AT23" i="41"/>
  <c r="AS23" i="41"/>
  <c r="AR23" i="41"/>
  <c r="AQ23" i="41"/>
  <c r="AP23" i="41"/>
  <c r="AO23" i="41"/>
  <c r="AN23" i="41"/>
  <c r="BP22" i="41"/>
  <c r="BO22" i="41"/>
  <c r="BN22" i="41"/>
  <c r="BM22" i="41"/>
  <c r="BL22" i="41"/>
  <c r="BK22" i="41"/>
  <c r="BJ22" i="41"/>
  <c r="BI22" i="41"/>
  <c r="BH22" i="41"/>
  <c r="BG22" i="41"/>
  <c r="BF22" i="41"/>
  <c r="BE22" i="41"/>
  <c r="AY22" i="41"/>
  <c r="AX22" i="41"/>
  <c r="AW22" i="41"/>
  <c r="AV22" i="41"/>
  <c r="AU22" i="41"/>
  <c r="AT22" i="41"/>
  <c r="AS22" i="41"/>
  <c r="AR22" i="41"/>
  <c r="AQ22" i="41"/>
  <c r="AP22" i="41"/>
  <c r="AO22" i="41"/>
  <c r="AN22" i="41"/>
  <c r="BP21" i="41"/>
  <c r="BO21" i="41"/>
  <c r="BN21" i="41"/>
  <c r="BM21" i="41"/>
  <c r="BL21" i="41"/>
  <c r="BK21" i="41"/>
  <c r="BJ21" i="41"/>
  <c r="BI21" i="41"/>
  <c r="BH21" i="41"/>
  <c r="BG21" i="41"/>
  <c r="BF21" i="41"/>
  <c r="BE21" i="41"/>
  <c r="AY21" i="41"/>
  <c r="AX21" i="41"/>
  <c r="AW21" i="41"/>
  <c r="AV21" i="41"/>
  <c r="AU21" i="41"/>
  <c r="AT21" i="41"/>
  <c r="AS21" i="41"/>
  <c r="AR21" i="41"/>
  <c r="AQ21" i="41"/>
  <c r="AP21" i="41"/>
  <c r="AO21" i="41"/>
  <c r="AN21" i="41"/>
  <c r="BP20" i="41"/>
  <c r="BO20" i="41"/>
  <c r="BN20" i="41"/>
  <c r="BM20" i="41"/>
  <c r="BL20" i="41"/>
  <c r="BK20" i="41"/>
  <c r="BJ20" i="41"/>
  <c r="BI20" i="41"/>
  <c r="BH20" i="41"/>
  <c r="BG20" i="41"/>
  <c r="BF20" i="41"/>
  <c r="BE20" i="41"/>
  <c r="AY20" i="41"/>
  <c r="AX20" i="41"/>
  <c r="AW20" i="41"/>
  <c r="AV20" i="41"/>
  <c r="AU20" i="41"/>
  <c r="AT20" i="41"/>
  <c r="AS20" i="41"/>
  <c r="AR20" i="41"/>
  <c r="AQ20" i="41"/>
  <c r="AP20" i="41"/>
  <c r="AO20" i="41"/>
  <c r="AN20" i="41"/>
  <c r="BP19" i="41"/>
  <c r="BO19" i="41"/>
  <c r="BN19" i="41"/>
  <c r="BM19" i="41"/>
  <c r="BL19" i="41"/>
  <c r="BK19" i="41"/>
  <c r="BJ19" i="41"/>
  <c r="BI19" i="41"/>
  <c r="BH19" i="41"/>
  <c r="BG19" i="41"/>
  <c r="BF19" i="41"/>
  <c r="BE19" i="41"/>
  <c r="AY19" i="41"/>
  <c r="AX19" i="41"/>
  <c r="AW19" i="41"/>
  <c r="AV19" i="41"/>
  <c r="AU19" i="41"/>
  <c r="AT19" i="41"/>
  <c r="AS19" i="41"/>
  <c r="AR19" i="41"/>
  <c r="AQ19" i="41"/>
  <c r="AP19" i="41"/>
  <c r="AO19" i="41"/>
  <c r="AN19" i="41"/>
  <c r="BP18" i="41"/>
  <c r="BO18" i="41"/>
  <c r="BN18" i="41"/>
  <c r="BM18" i="41"/>
  <c r="BL18" i="41"/>
  <c r="BK18" i="41"/>
  <c r="BJ18" i="41"/>
  <c r="BI18" i="41"/>
  <c r="BH18" i="41"/>
  <c r="BG18" i="41"/>
  <c r="BF18" i="41"/>
  <c r="BE18" i="41"/>
  <c r="AY18" i="41"/>
  <c r="AX18" i="41"/>
  <c r="AW18" i="41"/>
  <c r="AV18" i="41"/>
  <c r="AU18" i="41"/>
  <c r="AT18" i="41"/>
  <c r="AS18" i="41"/>
  <c r="AR18" i="41"/>
  <c r="AQ18" i="41"/>
  <c r="AP18" i="41"/>
  <c r="AO18" i="41"/>
  <c r="AN18" i="41"/>
  <c r="BP17" i="41"/>
  <c r="BO17" i="41"/>
  <c r="BN17" i="41"/>
  <c r="BM17" i="41"/>
  <c r="BL17" i="41"/>
  <c r="BK17" i="41"/>
  <c r="BJ17" i="41"/>
  <c r="BI17" i="41"/>
  <c r="BH17" i="41"/>
  <c r="BG17" i="41"/>
  <c r="BF17" i="41"/>
  <c r="BE17" i="41"/>
  <c r="AY17" i="41"/>
  <c r="AX17" i="41"/>
  <c r="AW17" i="41"/>
  <c r="AV17" i="41"/>
  <c r="AU17" i="41"/>
  <c r="AT17" i="41"/>
  <c r="AS17" i="41"/>
  <c r="AR17" i="41"/>
  <c r="AQ17" i="41"/>
  <c r="AP17" i="41"/>
  <c r="AO17" i="41"/>
  <c r="AN17" i="41"/>
  <c r="BP16" i="41"/>
  <c r="BO16" i="41"/>
  <c r="BN16" i="41"/>
  <c r="BM16" i="41"/>
  <c r="BL16" i="41"/>
  <c r="BK16" i="41"/>
  <c r="BJ16" i="41"/>
  <c r="BI16" i="41"/>
  <c r="BH16" i="41"/>
  <c r="BG16" i="41"/>
  <c r="BF16" i="41"/>
  <c r="BE16" i="41"/>
  <c r="AY16" i="41"/>
  <c r="AX16" i="41"/>
  <c r="AW16" i="41"/>
  <c r="AV16" i="41"/>
  <c r="AU16" i="41"/>
  <c r="AT16" i="41"/>
  <c r="AS16" i="41"/>
  <c r="AR16" i="41"/>
  <c r="AQ16" i="41"/>
  <c r="AP16" i="41"/>
  <c r="AO16" i="41"/>
  <c r="AN16" i="41"/>
  <c r="BP15" i="41"/>
  <c r="BO15" i="41"/>
  <c r="BN15" i="41"/>
  <c r="BM15" i="41"/>
  <c r="BL15" i="41"/>
  <c r="BK15" i="41"/>
  <c r="BJ15" i="41"/>
  <c r="BI15" i="41"/>
  <c r="BH15" i="41"/>
  <c r="BG15" i="41"/>
  <c r="BF15" i="41"/>
  <c r="BE15" i="41"/>
  <c r="AY15" i="41"/>
  <c r="AX15" i="41"/>
  <c r="AW15" i="41"/>
  <c r="AV15" i="41"/>
  <c r="AU15" i="41"/>
  <c r="AT15" i="41"/>
  <c r="AS15" i="41"/>
  <c r="AR15" i="41"/>
  <c r="AQ15" i="41"/>
  <c r="AP15" i="41"/>
  <c r="AO15" i="41"/>
  <c r="AN15" i="41"/>
  <c r="BP14" i="41"/>
  <c r="BO14" i="41"/>
  <c r="BN14" i="41"/>
  <c r="BM14" i="41"/>
  <c r="BL14" i="41"/>
  <c r="BK14" i="41"/>
  <c r="BJ14" i="41"/>
  <c r="BI14" i="41"/>
  <c r="BH14" i="41"/>
  <c r="BG14" i="41"/>
  <c r="BF14" i="41"/>
  <c r="BE14" i="41"/>
  <c r="AY14" i="41"/>
  <c r="AX14" i="41"/>
  <c r="AW14" i="41"/>
  <c r="AV14" i="41"/>
  <c r="AU14" i="41"/>
  <c r="AT14" i="41"/>
  <c r="AS14" i="41"/>
  <c r="AR14" i="41"/>
  <c r="AQ14" i="41"/>
  <c r="AP14" i="41"/>
  <c r="AO14" i="41"/>
  <c r="AN14" i="41"/>
  <c r="BP13" i="41"/>
  <c r="BO13" i="41"/>
  <c r="BN13" i="41"/>
  <c r="BM13" i="41"/>
  <c r="BL13" i="41"/>
  <c r="BK13" i="41"/>
  <c r="BJ13" i="41"/>
  <c r="BI13" i="41"/>
  <c r="BH13" i="41"/>
  <c r="BG13" i="41"/>
  <c r="BF13" i="41"/>
  <c r="BE13" i="41"/>
  <c r="AY13" i="41"/>
  <c r="AX13" i="41"/>
  <c r="AW13" i="41"/>
  <c r="AV13" i="41"/>
  <c r="AU13" i="41"/>
  <c r="AT13" i="41"/>
  <c r="AS13" i="41"/>
  <c r="AR13" i="41"/>
  <c r="AQ13" i="41"/>
  <c r="AP13" i="41"/>
  <c r="AO13" i="41"/>
  <c r="AN13" i="41"/>
  <c r="BP12" i="41"/>
  <c r="BO12" i="41"/>
  <c r="BN12" i="41"/>
  <c r="BM12" i="41"/>
  <c r="BL12" i="41"/>
  <c r="BK12" i="41"/>
  <c r="BJ12" i="41"/>
  <c r="BI12" i="41"/>
  <c r="BH12" i="41"/>
  <c r="BG12" i="41"/>
  <c r="BF12" i="41"/>
  <c r="BE12" i="41"/>
  <c r="AY12" i="41"/>
  <c r="AX12" i="41"/>
  <c r="AW12" i="41"/>
  <c r="AV12" i="41"/>
  <c r="AU12" i="41"/>
  <c r="AT12" i="41"/>
  <c r="AS12" i="41"/>
  <c r="AR12" i="41"/>
  <c r="AQ12" i="41"/>
  <c r="AP12" i="41"/>
  <c r="AO12" i="41"/>
  <c r="AN12" i="41"/>
  <c r="BP11" i="41"/>
  <c r="BO11" i="41"/>
  <c r="BN11" i="41"/>
  <c r="BM11" i="41"/>
  <c r="BL11" i="41"/>
  <c r="BK11" i="41"/>
  <c r="BJ11" i="41"/>
  <c r="BI11" i="41"/>
  <c r="BH11" i="41"/>
  <c r="BG11" i="41"/>
  <c r="BF11" i="41"/>
  <c r="BE11" i="41"/>
  <c r="AY11" i="41"/>
  <c r="AX11" i="41"/>
  <c r="AW11" i="41"/>
  <c r="AV11" i="41"/>
  <c r="AU11" i="41"/>
  <c r="AT11" i="41"/>
  <c r="AS11" i="41"/>
  <c r="AR11" i="41"/>
  <c r="AQ11" i="41"/>
  <c r="AP11" i="41"/>
  <c r="AO11" i="41"/>
  <c r="AN11" i="41"/>
  <c r="BP10" i="41"/>
  <c r="BO10" i="41"/>
  <c r="BN10" i="41"/>
  <c r="BM10" i="41"/>
  <c r="BL10" i="41"/>
  <c r="BK10" i="41"/>
  <c r="BJ10" i="41"/>
  <c r="BI10" i="41"/>
  <c r="BH10" i="41"/>
  <c r="BG10" i="41"/>
  <c r="BF10" i="41"/>
  <c r="BE10" i="41"/>
  <c r="AY10" i="41"/>
  <c r="AX10" i="41"/>
  <c r="AW10" i="41"/>
  <c r="AV10" i="41"/>
  <c r="AU10" i="41"/>
  <c r="AT10" i="41"/>
  <c r="AS10" i="41"/>
  <c r="AR10" i="41"/>
  <c r="AQ10" i="41"/>
  <c r="AP10" i="41"/>
  <c r="AO10" i="41"/>
  <c r="AN10" i="41"/>
  <c r="BP9" i="41"/>
  <c r="BO9" i="41"/>
  <c r="BN9" i="41"/>
  <c r="BM9" i="41"/>
  <c r="BL9" i="41"/>
  <c r="BK9" i="41"/>
  <c r="BJ9" i="41"/>
  <c r="BI9" i="41"/>
  <c r="BH9" i="41"/>
  <c r="BG9" i="41"/>
  <c r="BF9" i="41"/>
  <c r="BE9" i="41"/>
  <c r="AY9" i="41"/>
  <c r="AX9" i="41"/>
  <c r="AW9" i="41"/>
  <c r="AV9" i="41"/>
  <c r="AU9" i="41"/>
  <c r="AT9" i="41"/>
  <c r="AS9" i="41"/>
  <c r="AR9" i="41"/>
  <c r="AQ9" i="41"/>
  <c r="AP9" i="41"/>
  <c r="AO9" i="41"/>
  <c r="AN9" i="41"/>
  <c r="BP8" i="41"/>
  <c r="BO8" i="41"/>
  <c r="BN8" i="41"/>
  <c r="BM8" i="41"/>
  <c r="BL8" i="41"/>
  <c r="BK8" i="41"/>
  <c r="BJ8" i="41"/>
  <c r="BI8" i="41"/>
  <c r="BH8" i="41"/>
  <c r="BG8" i="41"/>
  <c r="BF8" i="41"/>
  <c r="BE8" i="41"/>
  <c r="AY8" i="41"/>
  <c r="AX8" i="41"/>
  <c r="AW8" i="41"/>
  <c r="AV8" i="41"/>
  <c r="AU8" i="41"/>
  <c r="AT8" i="41"/>
  <c r="AS8" i="41"/>
  <c r="AR8" i="41"/>
  <c r="AQ8" i="41"/>
  <c r="AP8" i="41"/>
  <c r="AO8" i="41"/>
  <c r="AN8" i="41"/>
  <c r="BP7" i="41"/>
  <c r="BO7" i="41"/>
  <c r="BN7" i="41"/>
  <c r="BM7" i="41"/>
  <c r="BL7" i="41"/>
  <c r="BK7" i="41"/>
  <c r="BJ7" i="41"/>
  <c r="BI7" i="41"/>
  <c r="BH7" i="41"/>
  <c r="BG7" i="41"/>
  <c r="BF7" i="41"/>
  <c r="BE7" i="41"/>
  <c r="AY7" i="41"/>
  <c r="AX7" i="41"/>
  <c r="AW7" i="41"/>
  <c r="AV7" i="41"/>
  <c r="AU7" i="41"/>
  <c r="AT7" i="41"/>
  <c r="AS7" i="41"/>
  <c r="AR7" i="41"/>
  <c r="AQ7" i="41"/>
  <c r="AP7" i="41"/>
  <c r="AO7" i="41"/>
  <c r="AN7" i="41"/>
  <c r="BP6" i="41"/>
  <c r="BO6" i="41"/>
  <c r="BN6" i="41"/>
  <c r="BM6" i="41"/>
  <c r="BL6" i="41"/>
  <c r="BK6" i="41"/>
  <c r="BJ6" i="41"/>
  <c r="BI6" i="41"/>
  <c r="BH6" i="41"/>
  <c r="BG6" i="41"/>
  <c r="BF6" i="41"/>
  <c r="BE6" i="41"/>
  <c r="AY6" i="41"/>
  <c r="AX6" i="41"/>
  <c r="AW6" i="41"/>
  <c r="AV6" i="41"/>
  <c r="AU6" i="41"/>
  <c r="AT6" i="41"/>
  <c r="AS6" i="41"/>
  <c r="AR6" i="41"/>
  <c r="AQ6" i="41"/>
  <c r="AP6" i="41"/>
  <c r="AO6" i="41"/>
  <c r="AN6" i="41"/>
  <c r="BP5" i="41"/>
  <c r="BO5" i="41"/>
  <c r="BN5" i="41"/>
  <c r="BM5" i="41"/>
  <c r="BL5" i="41"/>
  <c r="BK5" i="41"/>
  <c r="BJ5" i="41"/>
  <c r="BI5" i="41"/>
  <c r="BH5" i="41"/>
  <c r="BG5" i="41"/>
  <c r="BF5" i="41"/>
  <c r="BE5" i="41"/>
  <c r="AY5" i="41"/>
  <c r="AX5" i="41"/>
  <c r="AW5" i="41"/>
  <c r="AV5" i="41"/>
  <c r="AU5" i="41"/>
  <c r="AT5" i="41"/>
  <c r="AS5" i="41"/>
  <c r="AR5" i="41"/>
  <c r="AQ5" i="41"/>
  <c r="AP5" i="41"/>
  <c r="AO5" i="41"/>
  <c r="AN5" i="41"/>
  <c r="BP4" i="41"/>
  <c r="BO4" i="41"/>
  <c r="BN4" i="41"/>
  <c r="BM4" i="41"/>
  <c r="BL4" i="41"/>
  <c r="BK4" i="41"/>
  <c r="BJ4" i="41"/>
  <c r="BI4" i="41"/>
  <c r="BH4" i="41"/>
  <c r="BG4" i="41"/>
  <c r="BF4" i="41"/>
  <c r="BE4" i="41"/>
  <c r="AY4" i="41"/>
  <c r="AX4" i="41"/>
  <c r="AW4" i="41"/>
  <c r="AV4" i="41"/>
  <c r="AU4" i="41"/>
  <c r="AT4" i="41"/>
  <c r="AS4" i="41"/>
  <c r="AR4" i="41"/>
  <c r="AQ4" i="41"/>
  <c r="AP4" i="41"/>
  <c r="AO4" i="41"/>
  <c r="AN4" i="41"/>
  <c r="BE5" i="12"/>
  <c r="BF5" i="12"/>
  <c r="BG5" i="12"/>
  <c r="BH5" i="12"/>
  <c r="BI5" i="12"/>
  <c r="BJ5" i="12"/>
  <c r="BK5" i="12"/>
  <c r="BL5" i="12"/>
  <c r="BM5" i="12"/>
  <c r="BN5" i="12"/>
  <c r="BO5" i="12"/>
  <c r="BP5" i="12"/>
  <c r="BE6" i="12"/>
  <c r="BF6" i="12"/>
  <c r="BG6" i="12"/>
  <c r="BH6" i="12"/>
  <c r="BI6" i="12"/>
  <c r="BJ6" i="12"/>
  <c r="BK6" i="12"/>
  <c r="BL6" i="12"/>
  <c r="BM6" i="12"/>
  <c r="BN6" i="12"/>
  <c r="BO6" i="12"/>
  <c r="BP6" i="12"/>
  <c r="BE7" i="12"/>
  <c r="BF7" i="12"/>
  <c r="BG7" i="12"/>
  <c r="BH7" i="12"/>
  <c r="BI7" i="12"/>
  <c r="BJ7" i="12"/>
  <c r="BK7" i="12"/>
  <c r="BL7" i="12"/>
  <c r="BM7" i="12"/>
  <c r="BN7" i="12"/>
  <c r="BO7" i="12"/>
  <c r="BP7" i="12"/>
  <c r="BE8" i="12"/>
  <c r="BF8" i="12"/>
  <c r="BG8" i="12"/>
  <c r="BH8" i="12"/>
  <c r="BI8" i="12"/>
  <c r="BJ8" i="12"/>
  <c r="BK8" i="12"/>
  <c r="BL8" i="12"/>
  <c r="BM8" i="12"/>
  <c r="BN8" i="12"/>
  <c r="BO8" i="12"/>
  <c r="BP8" i="12"/>
  <c r="BE9" i="12"/>
  <c r="BF9" i="12"/>
  <c r="BG9" i="12"/>
  <c r="BH9" i="12"/>
  <c r="BI9" i="12"/>
  <c r="BJ9" i="12"/>
  <c r="BK9" i="12"/>
  <c r="BL9" i="12"/>
  <c r="BM9" i="12"/>
  <c r="BN9" i="12"/>
  <c r="BO9" i="12"/>
  <c r="BP9" i="12"/>
  <c r="BE10" i="12"/>
  <c r="BF10" i="12"/>
  <c r="BG10" i="12"/>
  <c r="BH10" i="12"/>
  <c r="BI10" i="12"/>
  <c r="BJ10" i="12"/>
  <c r="BK10" i="12"/>
  <c r="BL10" i="12"/>
  <c r="BM10" i="12"/>
  <c r="BN10" i="12"/>
  <c r="BO10" i="12"/>
  <c r="BP10" i="12"/>
  <c r="BE11" i="12"/>
  <c r="BF11" i="12"/>
  <c r="BG11" i="12"/>
  <c r="BH11" i="12"/>
  <c r="BI11" i="12"/>
  <c r="BJ11" i="12"/>
  <c r="BK11" i="12"/>
  <c r="BL11" i="12"/>
  <c r="BM11" i="12"/>
  <c r="BN11" i="12"/>
  <c r="BO11" i="12"/>
  <c r="BP11" i="12"/>
  <c r="BE12" i="12"/>
  <c r="BF12" i="12"/>
  <c r="BG12" i="12"/>
  <c r="BH12" i="12"/>
  <c r="BI12" i="12"/>
  <c r="BJ12" i="12"/>
  <c r="BK12" i="12"/>
  <c r="BL12" i="12"/>
  <c r="BM12" i="12"/>
  <c r="BN12" i="12"/>
  <c r="BO12" i="12"/>
  <c r="BP12" i="12"/>
  <c r="BE13" i="12"/>
  <c r="BF13" i="12"/>
  <c r="BG13" i="12"/>
  <c r="BH13" i="12"/>
  <c r="BI13" i="12"/>
  <c r="BJ13" i="12"/>
  <c r="BK13" i="12"/>
  <c r="BL13" i="12"/>
  <c r="BM13" i="12"/>
  <c r="BN13" i="12"/>
  <c r="BO13" i="12"/>
  <c r="BP13" i="12"/>
  <c r="BE14" i="12"/>
  <c r="BF14" i="12"/>
  <c r="BG14" i="12"/>
  <c r="BH14" i="12"/>
  <c r="BI14" i="12"/>
  <c r="BJ14" i="12"/>
  <c r="BK14" i="12"/>
  <c r="BL14" i="12"/>
  <c r="BM14" i="12"/>
  <c r="BN14" i="12"/>
  <c r="BO14" i="12"/>
  <c r="BP14" i="12"/>
  <c r="BE15" i="12"/>
  <c r="BF15" i="12"/>
  <c r="BG15" i="12"/>
  <c r="BH15" i="12"/>
  <c r="BI15" i="12"/>
  <c r="BJ15" i="12"/>
  <c r="BK15" i="12"/>
  <c r="BL15" i="12"/>
  <c r="BM15" i="12"/>
  <c r="BN15" i="12"/>
  <c r="BO15" i="12"/>
  <c r="BP15" i="12"/>
  <c r="BE16" i="12"/>
  <c r="BF16" i="12"/>
  <c r="BG16" i="12"/>
  <c r="BH16" i="12"/>
  <c r="BI16" i="12"/>
  <c r="BJ16" i="12"/>
  <c r="BK16" i="12"/>
  <c r="BL16" i="12"/>
  <c r="BM16" i="12"/>
  <c r="BN16" i="12"/>
  <c r="BO16" i="12"/>
  <c r="BP16" i="12"/>
  <c r="BE17" i="12"/>
  <c r="BF17" i="12"/>
  <c r="BG17" i="12"/>
  <c r="BH17" i="12"/>
  <c r="BI17" i="12"/>
  <c r="BJ17" i="12"/>
  <c r="BK17" i="12"/>
  <c r="BL17" i="12"/>
  <c r="BM17" i="12"/>
  <c r="BN17" i="12"/>
  <c r="BO17" i="12"/>
  <c r="BP17" i="12"/>
  <c r="BE18" i="12"/>
  <c r="BF18" i="12"/>
  <c r="BG18" i="12"/>
  <c r="BH18" i="12"/>
  <c r="BI18" i="12"/>
  <c r="BJ18" i="12"/>
  <c r="BK18" i="12"/>
  <c r="BL18" i="12"/>
  <c r="BM18" i="12"/>
  <c r="BN18" i="12"/>
  <c r="BO18" i="12"/>
  <c r="BP18" i="12"/>
  <c r="BE19" i="12"/>
  <c r="BF19" i="12"/>
  <c r="BG19" i="12"/>
  <c r="BH19" i="12"/>
  <c r="BI19" i="12"/>
  <c r="BJ19" i="12"/>
  <c r="BK19" i="12"/>
  <c r="BL19" i="12"/>
  <c r="BM19" i="12"/>
  <c r="BN19" i="12"/>
  <c r="BO19" i="12"/>
  <c r="BP19" i="12"/>
  <c r="BE20" i="12"/>
  <c r="BF20" i="12"/>
  <c r="BG20" i="12"/>
  <c r="BH20" i="12"/>
  <c r="BI20" i="12"/>
  <c r="BJ20" i="12"/>
  <c r="BK20" i="12"/>
  <c r="BL20" i="12"/>
  <c r="BM20" i="12"/>
  <c r="BN20" i="12"/>
  <c r="BO20" i="12"/>
  <c r="BP20" i="12"/>
  <c r="BE21" i="12"/>
  <c r="BF21" i="12"/>
  <c r="BG21" i="12"/>
  <c r="BH21" i="12"/>
  <c r="BI21" i="12"/>
  <c r="BJ21" i="12"/>
  <c r="BK21" i="12"/>
  <c r="BL21" i="12"/>
  <c r="BM21" i="12"/>
  <c r="BN21" i="12"/>
  <c r="BO21" i="12"/>
  <c r="BP21" i="12"/>
  <c r="BE22" i="12"/>
  <c r="BF22" i="12"/>
  <c r="BG22" i="12"/>
  <c r="BH22" i="12"/>
  <c r="BI22" i="12"/>
  <c r="BJ22" i="12"/>
  <c r="BK22" i="12"/>
  <c r="BL22" i="12"/>
  <c r="BM22" i="12"/>
  <c r="BN22" i="12"/>
  <c r="BO22" i="12"/>
  <c r="BP22" i="12"/>
  <c r="BE23" i="12"/>
  <c r="BF23" i="12"/>
  <c r="BG23" i="12"/>
  <c r="BH23" i="12"/>
  <c r="BI23" i="12"/>
  <c r="BJ23" i="12"/>
  <c r="BK23" i="12"/>
  <c r="BL23" i="12"/>
  <c r="BM23" i="12"/>
  <c r="BN23" i="12"/>
  <c r="BO23" i="12"/>
  <c r="BP23" i="12"/>
  <c r="BE24" i="12"/>
  <c r="BF24" i="12"/>
  <c r="BG24" i="12"/>
  <c r="BH24" i="12"/>
  <c r="BI24" i="12"/>
  <c r="BJ24" i="12"/>
  <c r="BK24" i="12"/>
  <c r="BL24" i="12"/>
  <c r="BM24" i="12"/>
  <c r="BN24" i="12"/>
  <c r="BO24" i="12"/>
  <c r="BP24" i="12"/>
  <c r="BE25" i="12"/>
  <c r="BF25" i="12"/>
  <c r="BG25" i="12"/>
  <c r="BH25" i="12"/>
  <c r="BI25" i="12"/>
  <c r="BJ25" i="12"/>
  <c r="BK25" i="12"/>
  <c r="BL25" i="12"/>
  <c r="BM25" i="12"/>
  <c r="BN25" i="12"/>
  <c r="BO25" i="12"/>
  <c r="BP25" i="12"/>
  <c r="BE26" i="12"/>
  <c r="BF26" i="12"/>
  <c r="BG26" i="12"/>
  <c r="BH26" i="12"/>
  <c r="BI26" i="12"/>
  <c r="BJ26" i="12"/>
  <c r="BK26" i="12"/>
  <c r="BL26" i="12"/>
  <c r="BM26" i="12"/>
  <c r="BN26" i="12"/>
  <c r="BO26" i="12"/>
  <c r="BP26" i="12"/>
  <c r="BE27" i="12"/>
  <c r="BF27" i="12"/>
  <c r="BG27" i="12"/>
  <c r="BH27" i="12"/>
  <c r="BI27" i="12"/>
  <c r="BJ27" i="12"/>
  <c r="BK27" i="12"/>
  <c r="BL27" i="12"/>
  <c r="BM27" i="12"/>
  <c r="BN27" i="12"/>
  <c r="BO27" i="12"/>
  <c r="BP27" i="12"/>
  <c r="BE28" i="12"/>
  <c r="BF28" i="12"/>
  <c r="BG28" i="12"/>
  <c r="BH28" i="12"/>
  <c r="BI28" i="12"/>
  <c r="BJ28" i="12"/>
  <c r="BK28" i="12"/>
  <c r="BL28" i="12"/>
  <c r="BM28" i="12"/>
  <c r="BN28" i="12"/>
  <c r="BO28" i="12"/>
  <c r="BP28" i="12"/>
  <c r="BE29" i="12"/>
  <c r="BF29" i="12"/>
  <c r="BG29" i="12"/>
  <c r="BH29" i="12"/>
  <c r="BI29" i="12"/>
  <c r="BJ29" i="12"/>
  <c r="BK29" i="12"/>
  <c r="BL29" i="12"/>
  <c r="BM29" i="12"/>
  <c r="BN29" i="12"/>
  <c r="BO29" i="12"/>
  <c r="BP29" i="12"/>
  <c r="BE30" i="12"/>
  <c r="BF30" i="12"/>
  <c r="BG30" i="12"/>
  <c r="BH30" i="12"/>
  <c r="BI30" i="12"/>
  <c r="BJ30" i="12"/>
  <c r="BK30" i="12"/>
  <c r="BL30" i="12"/>
  <c r="BM30" i="12"/>
  <c r="BN30" i="12"/>
  <c r="BO30" i="12"/>
  <c r="BP30" i="12"/>
  <c r="BE31" i="12"/>
  <c r="BF31" i="12"/>
  <c r="BG31" i="12"/>
  <c r="BH31" i="12"/>
  <c r="BI31" i="12"/>
  <c r="BJ31" i="12"/>
  <c r="BK31" i="12"/>
  <c r="BL31" i="12"/>
  <c r="BM31" i="12"/>
  <c r="BN31" i="12"/>
  <c r="BO31" i="12"/>
  <c r="BP31" i="12"/>
  <c r="BE32" i="12"/>
  <c r="BF32" i="12"/>
  <c r="BG32" i="12"/>
  <c r="BH32" i="12"/>
  <c r="BI32" i="12"/>
  <c r="BJ32" i="12"/>
  <c r="BK32" i="12"/>
  <c r="BL32" i="12"/>
  <c r="BM32" i="12"/>
  <c r="BN32" i="12"/>
  <c r="BO32" i="12"/>
  <c r="BP32" i="12"/>
  <c r="BE33" i="12"/>
  <c r="BF33" i="12"/>
  <c r="BG33" i="12"/>
  <c r="BH33" i="12"/>
  <c r="BI33" i="12"/>
  <c r="BJ33" i="12"/>
  <c r="BK33" i="12"/>
  <c r="BL33" i="12"/>
  <c r="BM33" i="12"/>
  <c r="BN33" i="12"/>
  <c r="BO33" i="12"/>
  <c r="BP33" i="12"/>
  <c r="BE34" i="12"/>
  <c r="BF34" i="12"/>
  <c r="BG34" i="12"/>
  <c r="BH34" i="12"/>
  <c r="BI34" i="12"/>
  <c r="BJ34" i="12"/>
  <c r="BK34" i="12"/>
  <c r="BL34" i="12"/>
  <c r="BM34" i="12"/>
  <c r="BN34" i="12"/>
  <c r="BO34" i="12"/>
  <c r="BP34" i="12"/>
  <c r="BE35" i="12"/>
  <c r="BF35" i="12"/>
  <c r="BG35" i="12"/>
  <c r="BH35" i="12"/>
  <c r="BI35" i="12"/>
  <c r="BJ35" i="12"/>
  <c r="BK35" i="12"/>
  <c r="BL35" i="12"/>
  <c r="BM35" i="12"/>
  <c r="BN35" i="12"/>
  <c r="BO35" i="12"/>
  <c r="BP35" i="12"/>
  <c r="BE36" i="12"/>
  <c r="BF36" i="12"/>
  <c r="BG36" i="12"/>
  <c r="BH36" i="12"/>
  <c r="BI36" i="12"/>
  <c r="BJ36" i="12"/>
  <c r="BK36" i="12"/>
  <c r="BL36" i="12"/>
  <c r="BM36" i="12"/>
  <c r="BN36" i="12"/>
  <c r="BO36" i="12"/>
  <c r="BP36" i="12"/>
  <c r="BE37" i="12"/>
  <c r="BF37" i="12"/>
  <c r="BG37" i="12"/>
  <c r="BH37" i="12"/>
  <c r="BI37" i="12"/>
  <c r="BJ37" i="12"/>
  <c r="BK37" i="12"/>
  <c r="BL37" i="12"/>
  <c r="BM37" i="12"/>
  <c r="BN37" i="12"/>
  <c r="BO37" i="12"/>
  <c r="BP37" i="12"/>
  <c r="BE38" i="12"/>
  <c r="BF38" i="12"/>
  <c r="BG38" i="12"/>
  <c r="BH38" i="12"/>
  <c r="BI38" i="12"/>
  <c r="BJ38" i="12"/>
  <c r="BK38" i="12"/>
  <c r="BL38" i="12"/>
  <c r="BM38" i="12"/>
  <c r="BN38" i="12"/>
  <c r="BO38" i="12"/>
  <c r="BP38" i="12"/>
  <c r="BE39" i="12"/>
  <c r="BF39" i="12"/>
  <c r="BG39" i="12"/>
  <c r="BH39" i="12"/>
  <c r="BI39" i="12"/>
  <c r="BJ39" i="12"/>
  <c r="BK39" i="12"/>
  <c r="BL39" i="12"/>
  <c r="BM39" i="12"/>
  <c r="BN39" i="12"/>
  <c r="BO39" i="12"/>
  <c r="BP39" i="12"/>
  <c r="BE40" i="12"/>
  <c r="BF40" i="12"/>
  <c r="BG40" i="12"/>
  <c r="BH40" i="12"/>
  <c r="BI40" i="12"/>
  <c r="BJ40" i="12"/>
  <c r="BK40" i="12"/>
  <c r="BL40" i="12"/>
  <c r="BM40" i="12"/>
  <c r="BN40" i="12"/>
  <c r="BO40" i="12"/>
  <c r="BP40" i="12"/>
  <c r="BE41" i="12"/>
  <c r="BF41" i="12"/>
  <c r="BG41" i="12"/>
  <c r="BH41" i="12"/>
  <c r="BI41" i="12"/>
  <c r="BJ41" i="12"/>
  <c r="BK41" i="12"/>
  <c r="BL41" i="12"/>
  <c r="BM41" i="12"/>
  <c r="BN41" i="12"/>
  <c r="BO41" i="12"/>
  <c r="BP41" i="12"/>
  <c r="BE42" i="12"/>
  <c r="BF42" i="12"/>
  <c r="BG42" i="12"/>
  <c r="BH42" i="12"/>
  <c r="BI42" i="12"/>
  <c r="BJ42" i="12"/>
  <c r="BK42" i="12"/>
  <c r="BL42" i="12"/>
  <c r="BM42" i="12"/>
  <c r="BN42" i="12"/>
  <c r="BO42" i="12"/>
  <c r="BP42" i="12"/>
  <c r="BE43" i="12"/>
  <c r="BF43" i="12"/>
  <c r="BG43" i="12"/>
  <c r="BH43" i="12"/>
  <c r="BI43" i="12"/>
  <c r="BJ43" i="12"/>
  <c r="BK43" i="12"/>
  <c r="BL43" i="12"/>
  <c r="BM43" i="12"/>
  <c r="BN43" i="12"/>
  <c r="BO43" i="12"/>
  <c r="BP43" i="12"/>
  <c r="BE44" i="12"/>
  <c r="BF44" i="12"/>
  <c r="BG44" i="12"/>
  <c r="BH44" i="12"/>
  <c r="BI44" i="12"/>
  <c r="BJ44" i="12"/>
  <c r="BK44" i="12"/>
  <c r="BL44" i="12"/>
  <c r="BM44" i="12"/>
  <c r="BN44" i="12"/>
  <c r="BO44" i="12"/>
  <c r="BP44" i="12"/>
  <c r="BE45" i="12"/>
  <c r="BF45" i="12"/>
  <c r="BG45" i="12"/>
  <c r="BH45" i="12"/>
  <c r="BI45" i="12"/>
  <c r="BJ45" i="12"/>
  <c r="BK45" i="12"/>
  <c r="BL45" i="12"/>
  <c r="BM45" i="12"/>
  <c r="BN45" i="12"/>
  <c r="BO45" i="12"/>
  <c r="BP45" i="12"/>
  <c r="BE46" i="12"/>
  <c r="BF46" i="12"/>
  <c r="BG46" i="12"/>
  <c r="BH46" i="12"/>
  <c r="BI46" i="12"/>
  <c r="BJ46" i="12"/>
  <c r="BK46" i="12"/>
  <c r="BL46" i="12"/>
  <c r="BM46" i="12"/>
  <c r="BN46" i="12"/>
  <c r="BO46" i="12"/>
  <c r="BP46" i="12"/>
  <c r="BE47" i="12"/>
  <c r="BF47" i="12"/>
  <c r="BG47" i="12"/>
  <c r="BH47" i="12"/>
  <c r="BI47" i="12"/>
  <c r="BJ47" i="12"/>
  <c r="BK47" i="12"/>
  <c r="BL47" i="12"/>
  <c r="BM47" i="12"/>
  <c r="BN47" i="12"/>
  <c r="BO47" i="12"/>
  <c r="BP47" i="12"/>
  <c r="BE48" i="12"/>
  <c r="BF48" i="12"/>
  <c r="BG48" i="12"/>
  <c r="BH48" i="12"/>
  <c r="BI48" i="12"/>
  <c r="BJ48" i="12"/>
  <c r="BK48" i="12"/>
  <c r="BL48" i="12"/>
  <c r="BM48" i="12"/>
  <c r="BN48" i="12"/>
  <c r="BO48" i="12"/>
  <c r="BP48" i="12"/>
  <c r="BE49" i="12"/>
  <c r="BF49" i="12"/>
  <c r="BG49" i="12"/>
  <c r="BH49" i="12"/>
  <c r="BI49" i="12"/>
  <c r="BJ49" i="12"/>
  <c r="BK49" i="12"/>
  <c r="BL49" i="12"/>
  <c r="BM49" i="12"/>
  <c r="BN49" i="12"/>
  <c r="BO49" i="12"/>
  <c r="BP49" i="12"/>
  <c r="BE50" i="12"/>
  <c r="BF50" i="12"/>
  <c r="BG50" i="12"/>
  <c r="BH50" i="12"/>
  <c r="BI50" i="12"/>
  <c r="BJ50" i="12"/>
  <c r="BK50" i="12"/>
  <c r="BL50" i="12"/>
  <c r="BM50" i="12"/>
  <c r="BN50" i="12"/>
  <c r="BO50" i="12"/>
  <c r="BP50" i="12"/>
  <c r="BE51" i="12"/>
  <c r="BF51" i="12"/>
  <c r="BG51" i="12"/>
  <c r="BH51" i="12"/>
  <c r="BI51" i="12"/>
  <c r="BJ51" i="12"/>
  <c r="BK51" i="12"/>
  <c r="BL51" i="12"/>
  <c r="BM51" i="12"/>
  <c r="BN51" i="12"/>
  <c r="BO51" i="12"/>
  <c r="BP51" i="12"/>
  <c r="BE52" i="12"/>
  <c r="BF52" i="12"/>
  <c r="BG52" i="12"/>
  <c r="BH52" i="12"/>
  <c r="BI52" i="12"/>
  <c r="BJ52" i="12"/>
  <c r="BK52" i="12"/>
  <c r="BL52" i="12"/>
  <c r="BM52" i="12"/>
  <c r="BN52" i="12"/>
  <c r="BO52" i="12"/>
  <c r="BP52" i="12"/>
  <c r="BE53" i="12"/>
  <c r="BF53" i="12"/>
  <c r="BG53" i="12"/>
  <c r="BH53" i="12"/>
  <c r="BI53" i="12"/>
  <c r="BJ53" i="12"/>
  <c r="BK53" i="12"/>
  <c r="BL53" i="12"/>
  <c r="BM53" i="12"/>
  <c r="BN53" i="12"/>
  <c r="BO53" i="12"/>
  <c r="BP53" i="12"/>
  <c r="BE54" i="12"/>
  <c r="BF54" i="12"/>
  <c r="BG54" i="12"/>
  <c r="BH54" i="12"/>
  <c r="BI54" i="12"/>
  <c r="BJ54" i="12"/>
  <c r="BK54" i="12"/>
  <c r="BL54" i="12"/>
  <c r="BM54" i="12"/>
  <c r="BN54" i="12"/>
  <c r="BO54" i="12"/>
  <c r="BP54" i="12"/>
  <c r="BE55" i="12"/>
  <c r="BF55" i="12"/>
  <c r="BG55" i="12"/>
  <c r="BH55" i="12"/>
  <c r="BI55" i="12"/>
  <c r="BJ55" i="12"/>
  <c r="BK55" i="12"/>
  <c r="BL55" i="12"/>
  <c r="BM55" i="12"/>
  <c r="BN55" i="12"/>
  <c r="BO55" i="12"/>
  <c r="BP55" i="12"/>
  <c r="BE56" i="12"/>
  <c r="BF56" i="12"/>
  <c r="BG56" i="12"/>
  <c r="BH56" i="12"/>
  <c r="BI56" i="12"/>
  <c r="BJ56" i="12"/>
  <c r="BK56" i="12"/>
  <c r="BL56" i="12"/>
  <c r="BM56" i="12"/>
  <c r="BN56" i="12"/>
  <c r="BO56" i="12"/>
  <c r="BP56" i="12"/>
  <c r="BE57" i="12"/>
  <c r="BF57" i="12"/>
  <c r="BG57" i="12"/>
  <c r="BH57" i="12"/>
  <c r="BI57" i="12"/>
  <c r="BJ57" i="12"/>
  <c r="BK57" i="12"/>
  <c r="BL57" i="12"/>
  <c r="BM57" i="12"/>
  <c r="BN57" i="12"/>
  <c r="BO57" i="12"/>
  <c r="BP57" i="12"/>
  <c r="BE58" i="12"/>
  <c r="BF58" i="12"/>
  <c r="BG58" i="12"/>
  <c r="BH58" i="12"/>
  <c r="BI58" i="12"/>
  <c r="BJ58" i="12"/>
  <c r="BK58" i="12"/>
  <c r="BL58" i="12"/>
  <c r="BM58" i="12"/>
  <c r="BN58" i="12"/>
  <c r="BO58" i="12"/>
  <c r="BP58" i="12"/>
  <c r="BE59" i="12"/>
  <c r="BF59" i="12"/>
  <c r="BG59" i="12"/>
  <c r="BH59" i="12"/>
  <c r="BI59" i="12"/>
  <c r="BJ59" i="12"/>
  <c r="BK59" i="12"/>
  <c r="BL59" i="12"/>
  <c r="BM59" i="12"/>
  <c r="BN59" i="12"/>
  <c r="BO59" i="12"/>
  <c r="BP59" i="12"/>
  <c r="BF4" i="12"/>
  <c r="BG4" i="12"/>
  <c r="BH4" i="12"/>
  <c r="BI4" i="12"/>
  <c r="BJ4" i="12"/>
  <c r="BK4" i="12"/>
  <c r="BL4" i="12"/>
  <c r="BM4" i="12"/>
  <c r="BN4" i="12"/>
  <c r="BO4" i="12"/>
  <c r="BP4" i="12"/>
  <c r="BE4" i="12"/>
  <c r="AN5" i="12"/>
  <c r="AO5" i="12"/>
  <c r="AP5" i="12"/>
  <c r="AQ5" i="12"/>
  <c r="AR5" i="12"/>
  <c r="AS5" i="12"/>
  <c r="AT5" i="12"/>
  <c r="AU5" i="12"/>
  <c r="AV5" i="12"/>
  <c r="AW5" i="12"/>
  <c r="AX5" i="12"/>
  <c r="AY5" i="12"/>
  <c r="AN6" i="12"/>
  <c r="AO6" i="12"/>
  <c r="AP6" i="12"/>
  <c r="AQ6" i="12"/>
  <c r="AR6" i="12"/>
  <c r="AS6" i="12"/>
  <c r="AT6" i="12"/>
  <c r="AU6" i="12"/>
  <c r="AV6" i="12"/>
  <c r="AW6" i="12"/>
  <c r="AX6" i="12"/>
  <c r="AY6" i="12"/>
  <c r="AN7" i="12"/>
  <c r="AO7" i="12"/>
  <c r="AP7" i="12"/>
  <c r="AQ7" i="12"/>
  <c r="AR7" i="12"/>
  <c r="AS7" i="12"/>
  <c r="AT7" i="12"/>
  <c r="AU7" i="12"/>
  <c r="AV7" i="12"/>
  <c r="AW7" i="12"/>
  <c r="AX7" i="12"/>
  <c r="AY7" i="12"/>
  <c r="AN8" i="12"/>
  <c r="AO8" i="12"/>
  <c r="AP8" i="12"/>
  <c r="AQ8" i="12"/>
  <c r="AR8" i="12"/>
  <c r="AS8" i="12"/>
  <c r="AT8" i="12"/>
  <c r="AU8" i="12"/>
  <c r="AV8" i="12"/>
  <c r="AW8" i="12"/>
  <c r="AX8" i="12"/>
  <c r="AY8" i="12"/>
  <c r="AN9" i="12"/>
  <c r="AO9" i="12"/>
  <c r="AP9" i="12"/>
  <c r="AQ9" i="12"/>
  <c r="AR9" i="12"/>
  <c r="AS9" i="12"/>
  <c r="AT9" i="12"/>
  <c r="AU9" i="12"/>
  <c r="AV9" i="12"/>
  <c r="AW9" i="12"/>
  <c r="AX9" i="12"/>
  <c r="AY9" i="12"/>
  <c r="AN10" i="12"/>
  <c r="AO10" i="12"/>
  <c r="AP10" i="12"/>
  <c r="AQ10" i="12"/>
  <c r="AR10" i="12"/>
  <c r="AS10" i="12"/>
  <c r="AT10" i="12"/>
  <c r="AU10" i="12"/>
  <c r="AV10" i="12"/>
  <c r="AW10" i="12"/>
  <c r="AX10" i="12"/>
  <c r="AY10" i="12"/>
  <c r="AN11" i="12"/>
  <c r="AO11" i="12"/>
  <c r="AP11" i="12"/>
  <c r="AQ11" i="12"/>
  <c r="AR11" i="12"/>
  <c r="AS11" i="12"/>
  <c r="AT11" i="12"/>
  <c r="AU11" i="12"/>
  <c r="AV11" i="12"/>
  <c r="AW11" i="12"/>
  <c r="AX11" i="12"/>
  <c r="AY11" i="12"/>
  <c r="AN12" i="12"/>
  <c r="AO12" i="12"/>
  <c r="AP12" i="12"/>
  <c r="AQ12" i="12"/>
  <c r="AR12" i="12"/>
  <c r="AS12" i="12"/>
  <c r="AT12" i="12"/>
  <c r="AU12" i="12"/>
  <c r="AV12" i="12"/>
  <c r="AW12" i="12"/>
  <c r="AX12" i="12"/>
  <c r="AY12" i="12"/>
  <c r="AN13" i="12"/>
  <c r="AO13" i="12"/>
  <c r="AP13" i="12"/>
  <c r="AQ13" i="12"/>
  <c r="AR13" i="12"/>
  <c r="AS13" i="12"/>
  <c r="AT13" i="12"/>
  <c r="AU13" i="12"/>
  <c r="AV13" i="12"/>
  <c r="AW13" i="12"/>
  <c r="AX13" i="12"/>
  <c r="AY13" i="12"/>
  <c r="AN14" i="12"/>
  <c r="AO14" i="12"/>
  <c r="AP14" i="12"/>
  <c r="AQ14" i="12"/>
  <c r="AR14" i="12"/>
  <c r="AS14" i="12"/>
  <c r="AT14" i="12"/>
  <c r="AU14" i="12"/>
  <c r="AV14" i="12"/>
  <c r="AW14" i="12"/>
  <c r="AX14" i="12"/>
  <c r="AY14" i="12"/>
  <c r="AN15" i="12"/>
  <c r="AO15" i="12"/>
  <c r="AP15" i="12"/>
  <c r="AQ15" i="12"/>
  <c r="AR15" i="12"/>
  <c r="AS15" i="12"/>
  <c r="AT15" i="12"/>
  <c r="AU15" i="12"/>
  <c r="AV15" i="12"/>
  <c r="AW15" i="12"/>
  <c r="AX15" i="12"/>
  <c r="AY15" i="12"/>
  <c r="AN16" i="12"/>
  <c r="AO16" i="12"/>
  <c r="AP16" i="12"/>
  <c r="AQ16" i="12"/>
  <c r="AR16" i="12"/>
  <c r="AS16" i="12"/>
  <c r="AT16" i="12"/>
  <c r="AU16" i="12"/>
  <c r="AV16" i="12"/>
  <c r="AW16" i="12"/>
  <c r="AX16" i="12"/>
  <c r="AY16" i="12"/>
  <c r="AN17" i="12"/>
  <c r="AO17" i="12"/>
  <c r="AP17" i="12"/>
  <c r="AQ17" i="12"/>
  <c r="AR17" i="12"/>
  <c r="AS17" i="12"/>
  <c r="AT17" i="12"/>
  <c r="AU17" i="12"/>
  <c r="AV17" i="12"/>
  <c r="AW17" i="12"/>
  <c r="AX17" i="12"/>
  <c r="AY17" i="12"/>
  <c r="AN18" i="12"/>
  <c r="AO18" i="12"/>
  <c r="AP18" i="12"/>
  <c r="AQ18" i="12"/>
  <c r="AR18" i="12"/>
  <c r="AS18" i="12"/>
  <c r="AT18" i="12"/>
  <c r="AU18" i="12"/>
  <c r="AV18" i="12"/>
  <c r="AW18" i="12"/>
  <c r="AX18" i="12"/>
  <c r="AY18" i="12"/>
  <c r="AN19" i="12"/>
  <c r="AO19" i="12"/>
  <c r="AP19" i="12"/>
  <c r="AQ19" i="12"/>
  <c r="AR19" i="12"/>
  <c r="AS19" i="12"/>
  <c r="AT19" i="12"/>
  <c r="AU19" i="12"/>
  <c r="AV19" i="12"/>
  <c r="AW19" i="12"/>
  <c r="AX19" i="12"/>
  <c r="AY19" i="12"/>
  <c r="AN20" i="12"/>
  <c r="AO20" i="12"/>
  <c r="AP20" i="12"/>
  <c r="AQ20" i="12"/>
  <c r="AR20" i="12"/>
  <c r="AS20" i="12"/>
  <c r="AT20" i="12"/>
  <c r="AU20" i="12"/>
  <c r="AV20" i="12"/>
  <c r="AW20" i="12"/>
  <c r="AX20" i="12"/>
  <c r="AY20" i="12"/>
  <c r="AN21" i="12"/>
  <c r="AO21" i="12"/>
  <c r="AP21" i="12"/>
  <c r="AQ21" i="12"/>
  <c r="AR21" i="12"/>
  <c r="AS21" i="12"/>
  <c r="AT21" i="12"/>
  <c r="AU21" i="12"/>
  <c r="AV21" i="12"/>
  <c r="AW21" i="12"/>
  <c r="AX21" i="12"/>
  <c r="AY21" i="12"/>
  <c r="AN22" i="12"/>
  <c r="AO22" i="12"/>
  <c r="AP22" i="12"/>
  <c r="AQ22" i="12"/>
  <c r="AR22" i="12"/>
  <c r="AS22" i="12"/>
  <c r="AT22" i="12"/>
  <c r="AU22" i="12"/>
  <c r="AV22" i="12"/>
  <c r="AW22" i="12"/>
  <c r="AX22" i="12"/>
  <c r="AY22" i="12"/>
  <c r="AN23" i="12"/>
  <c r="AO23" i="12"/>
  <c r="AP23" i="12"/>
  <c r="AQ23" i="12"/>
  <c r="AR23" i="12"/>
  <c r="AS23" i="12"/>
  <c r="AT23" i="12"/>
  <c r="AU23" i="12"/>
  <c r="AV23" i="12"/>
  <c r="AW23" i="12"/>
  <c r="AX23" i="12"/>
  <c r="AY23" i="12"/>
  <c r="AN24" i="12"/>
  <c r="AO24" i="12"/>
  <c r="AP24" i="12"/>
  <c r="AQ24" i="12"/>
  <c r="AR24" i="12"/>
  <c r="AS24" i="12"/>
  <c r="AT24" i="12"/>
  <c r="AU24" i="12"/>
  <c r="AV24" i="12"/>
  <c r="AW24" i="12"/>
  <c r="AX24" i="12"/>
  <c r="AY24" i="12"/>
  <c r="AN25" i="12"/>
  <c r="AO25" i="12"/>
  <c r="AP25" i="12"/>
  <c r="AQ25" i="12"/>
  <c r="AR25" i="12"/>
  <c r="AS25" i="12"/>
  <c r="AT25" i="12"/>
  <c r="AU25" i="12"/>
  <c r="AV25" i="12"/>
  <c r="AW25" i="12"/>
  <c r="AX25" i="12"/>
  <c r="AY25" i="12"/>
  <c r="AN26" i="12"/>
  <c r="AO26" i="12"/>
  <c r="AP26" i="12"/>
  <c r="AQ26" i="12"/>
  <c r="AR26" i="12"/>
  <c r="AS26" i="12"/>
  <c r="AT26" i="12"/>
  <c r="AU26" i="12"/>
  <c r="AV26" i="12"/>
  <c r="AW26" i="12"/>
  <c r="AX26" i="12"/>
  <c r="AY26" i="12"/>
  <c r="AN27" i="12"/>
  <c r="AO27" i="12"/>
  <c r="AP27" i="12"/>
  <c r="AQ27" i="12"/>
  <c r="AR27" i="12"/>
  <c r="AS27" i="12"/>
  <c r="AT27" i="12"/>
  <c r="AU27" i="12"/>
  <c r="AV27" i="12"/>
  <c r="AW27" i="12"/>
  <c r="AX27" i="12"/>
  <c r="AY27" i="12"/>
  <c r="AN28" i="12"/>
  <c r="AO28" i="12"/>
  <c r="AP28" i="12"/>
  <c r="AQ28" i="12"/>
  <c r="AR28" i="12"/>
  <c r="AS28" i="12"/>
  <c r="AT28" i="12"/>
  <c r="AU28" i="12"/>
  <c r="AV28" i="12"/>
  <c r="AW28" i="12"/>
  <c r="AX28" i="12"/>
  <c r="AY28" i="12"/>
  <c r="AN29" i="12"/>
  <c r="AO29" i="12"/>
  <c r="AP29" i="12"/>
  <c r="AQ29" i="12"/>
  <c r="AR29" i="12"/>
  <c r="AS29" i="12"/>
  <c r="AT29" i="12"/>
  <c r="AU29" i="12"/>
  <c r="AV29" i="12"/>
  <c r="AW29" i="12"/>
  <c r="AX29" i="12"/>
  <c r="AY29" i="12"/>
  <c r="AN30" i="12"/>
  <c r="AO30" i="12"/>
  <c r="AP30" i="12"/>
  <c r="AQ30" i="12"/>
  <c r="AR30" i="12"/>
  <c r="AS30" i="12"/>
  <c r="AT30" i="12"/>
  <c r="AU30" i="12"/>
  <c r="AV30" i="12"/>
  <c r="AW30" i="12"/>
  <c r="AX30" i="12"/>
  <c r="AY30" i="12"/>
  <c r="AN31" i="12"/>
  <c r="AO31" i="12"/>
  <c r="AP31" i="12"/>
  <c r="AQ31" i="12"/>
  <c r="AR31" i="12"/>
  <c r="AS31" i="12"/>
  <c r="AT31" i="12"/>
  <c r="AU31" i="12"/>
  <c r="AV31" i="12"/>
  <c r="AW31" i="12"/>
  <c r="AX31" i="12"/>
  <c r="AY31" i="12"/>
  <c r="AN32" i="12"/>
  <c r="AO32" i="12"/>
  <c r="AP32" i="12"/>
  <c r="AQ32" i="12"/>
  <c r="AR32" i="12"/>
  <c r="AS32" i="12"/>
  <c r="AT32" i="12"/>
  <c r="AU32" i="12"/>
  <c r="AV32" i="12"/>
  <c r="AW32" i="12"/>
  <c r="AX32" i="12"/>
  <c r="AY32" i="12"/>
  <c r="AN33" i="12"/>
  <c r="AO33" i="12"/>
  <c r="AP33" i="12"/>
  <c r="AQ33" i="12"/>
  <c r="AR33" i="12"/>
  <c r="AS33" i="12"/>
  <c r="AT33" i="12"/>
  <c r="AU33" i="12"/>
  <c r="AV33" i="12"/>
  <c r="AW33" i="12"/>
  <c r="AX33" i="12"/>
  <c r="AY33" i="12"/>
  <c r="AN34" i="12"/>
  <c r="AO34" i="12"/>
  <c r="AP34" i="12"/>
  <c r="AQ34" i="12"/>
  <c r="AR34" i="12"/>
  <c r="AS34" i="12"/>
  <c r="AT34" i="12"/>
  <c r="AU34" i="12"/>
  <c r="AV34" i="12"/>
  <c r="AW34" i="12"/>
  <c r="AX34" i="12"/>
  <c r="AY34" i="12"/>
  <c r="AN35" i="12"/>
  <c r="AO35" i="12"/>
  <c r="AP35" i="12"/>
  <c r="AQ35" i="12"/>
  <c r="AR35" i="12"/>
  <c r="AS35" i="12"/>
  <c r="AT35" i="12"/>
  <c r="AU35" i="12"/>
  <c r="AV35" i="12"/>
  <c r="AW35" i="12"/>
  <c r="AX35" i="12"/>
  <c r="AY35" i="12"/>
  <c r="AN36" i="12"/>
  <c r="AO36" i="12"/>
  <c r="AP36" i="12"/>
  <c r="AQ36" i="12"/>
  <c r="AR36" i="12"/>
  <c r="AS36" i="12"/>
  <c r="AT36" i="12"/>
  <c r="AU36" i="12"/>
  <c r="AV36" i="12"/>
  <c r="AW36" i="12"/>
  <c r="AX36" i="12"/>
  <c r="AY36" i="12"/>
  <c r="AN37" i="12"/>
  <c r="AO37" i="12"/>
  <c r="AP37" i="12"/>
  <c r="AQ37" i="12"/>
  <c r="AR37" i="12"/>
  <c r="AS37" i="12"/>
  <c r="AT37" i="12"/>
  <c r="AU37" i="12"/>
  <c r="AV37" i="12"/>
  <c r="AW37" i="12"/>
  <c r="AX37" i="12"/>
  <c r="AY37" i="12"/>
  <c r="AN38" i="12"/>
  <c r="AO38" i="12"/>
  <c r="AP38" i="12"/>
  <c r="AQ38" i="12"/>
  <c r="AR38" i="12"/>
  <c r="AS38" i="12"/>
  <c r="AT38" i="12"/>
  <c r="AU38" i="12"/>
  <c r="AV38" i="12"/>
  <c r="AW38" i="12"/>
  <c r="AX38" i="12"/>
  <c r="AY38" i="12"/>
  <c r="AN39" i="12"/>
  <c r="AO39" i="12"/>
  <c r="AP39" i="12"/>
  <c r="AQ39" i="12"/>
  <c r="AR39" i="12"/>
  <c r="AS39" i="12"/>
  <c r="AT39" i="12"/>
  <c r="AU39" i="12"/>
  <c r="AV39" i="12"/>
  <c r="AW39" i="12"/>
  <c r="AX39" i="12"/>
  <c r="AY39" i="12"/>
  <c r="AN40" i="12"/>
  <c r="AO40" i="12"/>
  <c r="AP40" i="12"/>
  <c r="AQ40" i="12"/>
  <c r="AR40" i="12"/>
  <c r="AS40" i="12"/>
  <c r="AT40" i="12"/>
  <c r="AU40" i="12"/>
  <c r="AV40" i="12"/>
  <c r="AW40" i="12"/>
  <c r="AX40" i="12"/>
  <c r="AY40" i="12"/>
  <c r="AN41" i="12"/>
  <c r="AO41" i="12"/>
  <c r="AP41" i="12"/>
  <c r="AQ41" i="12"/>
  <c r="AR41" i="12"/>
  <c r="AS41" i="12"/>
  <c r="AT41" i="12"/>
  <c r="AU41" i="12"/>
  <c r="AV41" i="12"/>
  <c r="AW41" i="12"/>
  <c r="AX41" i="12"/>
  <c r="AY41" i="12"/>
  <c r="AN42" i="12"/>
  <c r="AO42" i="12"/>
  <c r="AP42" i="12"/>
  <c r="AQ42" i="12"/>
  <c r="AR42" i="12"/>
  <c r="AS42" i="12"/>
  <c r="AT42" i="12"/>
  <c r="AU42" i="12"/>
  <c r="AV42" i="12"/>
  <c r="AW42" i="12"/>
  <c r="AX42" i="12"/>
  <c r="AY42" i="12"/>
  <c r="AN43" i="12"/>
  <c r="AO43" i="12"/>
  <c r="AP43" i="12"/>
  <c r="AQ43" i="12"/>
  <c r="AR43" i="12"/>
  <c r="AS43" i="12"/>
  <c r="AT43" i="12"/>
  <c r="AU43" i="12"/>
  <c r="AV43" i="12"/>
  <c r="AW43" i="12"/>
  <c r="AX43" i="12"/>
  <c r="AY43" i="12"/>
  <c r="AN44" i="12"/>
  <c r="AO44" i="12"/>
  <c r="AP44" i="12"/>
  <c r="AQ44" i="12"/>
  <c r="AR44" i="12"/>
  <c r="AS44" i="12"/>
  <c r="AT44" i="12"/>
  <c r="AU44" i="12"/>
  <c r="AV44" i="12"/>
  <c r="AW44" i="12"/>
  <c r="AX44" i="12"/>
  <c r="AY44" i="12"/>
  <c r="AN45" i="12"/>
  <c r="AO45" i="12"/>
  <c r="AP45" i="12"/>
  <c r="AQ45" i="12"/>
  <c r="AR45" i="12"/>
  <c r="AS45" i="12"/>
  <c r="AT45" i="12"/>
  <c r="AU45" i="12"/>
  <c r="AV45" i="12"/>
  <c r="AW45" i="12"/>
  <c r="AX45" i="12"/>
  <c r="AY45" i="12"/>
  <c r="AN46" i="12"/>
  <c r="AO46" i="12"/>
  <c r="AP46" i="12"/>
  <c r="AQ46" i="12"/>
  <c r="AR46" i="12"/>
  <c r="AS46" i="12"/>
  <c r="AT46" i="12"/>
  <c r="AU46" i="12"/>
  <c r="AV46" i="12"/>
  <c r="AW46" i="12"/>
  <c r="AX46" i="12"/>
  <c r="AY46" i="12"/>
  <c r="AN47" i="12"/>
  <c r="AO47" i="12"/>
  <c r="AP47" i="12"/>
  <c r="AQ47" i="12"/>
  <c r="AR47" i="12"/>
  <c r="AS47" i="12"/>
  <c r="AT47" i="12"/>
  <c r="AU47" i="12"/>
  <c r="AV47" i="12"/>
  <c r="AW47" i="12"/>
  <c r="AX47" i="12"/>
  <c r="AY47" i="12"/>
  <c r="AN48" i="12"/>
  <c r="AO48" i="12"/>
  <c r="AP48" i="12"/>
  <c r="AQ48" i="12"/>
  <c r="AR48" i="12"/>
  <c r="AS48" i="12"/>
  <c r="AT48" i="12"/>
  <c r="AU48" i="12"/>
  <c r="AV48" i="12"/>
  <c r="AW48" i="12"/>
  <c r="AX48" i="12"/>
  <c r="AY48" i="12"/>
  <c r="AN49" i="12"/>
  <c r="AO49" i="12"/>
  <c r="AP49" i="12"/>
  <c r="AQ49" i="12"/>
  <c r="AR49" i="12"/>
  <c r="AS49" i="12"/>
  <c r="AT49" i="12"/>
  <c r="AU49" i="12"/>
  <c r="AV49" i="12"/>
  <c r="AW49" i="12"/>
  <c r="AX49" i="12"/>
  <c r="AY49" i="12"/>
  <c r="AN50" i="12"/>
  <c r="AO50" i="12"/>
  <c r="AP50" i="12"/>
  <c r="AQ50" i="12"/>
  <c r="AR50" i="12"/>
  <c r="AS50" i="12"/>
  <c r="AT50" i="12"/>
  <c r="AU50" i="12"/>
  <c r="AV50" i="12"/>
  <c r="AW50" i="12"/>
  <c r="AX50" i="12"/>
  <c r="AY50" i="12"/>
  <c r="AN51" i="12"/>
  <c r="AO51" i="12"/>
  <c r="AP51" i="12"/>
  <c r="AQ51" i="12"/>
  <c r="AR51" i="12"/>
  <c r="AS51" i="12"/>
  <c r="AT51" i="12"/>
  <c r="AU51" i="12"/>
  <c r="AV51" i="12"/>
  <c r="AW51" i="12"/>
  <c r="AX51" i="12"/>
  <c r="AY51" i="12"/>
  <c r="AN52" i="12"/>
  <c r="AO52" i="12"/>
  <c r="AP52" i="12"/>
  <c r="AQ52" i="12"/>
  <c r="AR52" i="12"/>
  <c r="AS52" i="12"/>
  <c r="AT52" i="12"/>
  <c r="AU52" i="12"/>
  <c r="AV52" i="12"/>
  <c r="AW52" i="12"/>
  <c r="AX52" i="12"/>
  <c r="AY52" i="12"/>
  <c r="AN53" i="12"/>
  <c r="AO53" i="12"/>
  <c r="AP53" i="12"/>
  <c r="AQ53" i="12"/>
  <c r="AR53" i="12"/>
  <c r="AS53" i="12"/>
  <c r="AT53" i="12"/>
  <c r="AU53" i="12"/>
  <c r="AV53" i="12"/>
  <c r="AW53" i="12"/>
  <c r="AX53" i="12"/>
  <c r="AY53" i="12"/>
  <c r="AN54" i="12"/>
  <c r="AO54" i="12"/>
  <c r="AP54" i="12"/>
  <c r="AQ54" i="12"/>
  <c r="AR54" i="12"/>
  <c r="AS54" i="12"/>
  <c r="AT54" i="12"/>
  <c r="AU54" i="12"/>
  <c r="AV54" i="12"/>
  <c r="AW54" i="12"/>
  <c r="AX54" i="12"/>
  <c r="AY54" i="12"/>
  <c r="AN55" i="12"/>
  <c r="AO55" i="12"/>
  <c r="AP55" i="12"/>
  <c r="AQ55" i="12"/>
  <c r="AR55" i="12"/>
  <c r="AS55" i="12"/>
  <c r="AT55" i="12"/>
  <c r="AU55" i="12"/>
  <c r="AV55" i="12"/>
  <c r="AW55" i="12"/>
  <c r="AX55" i="12"/>
  <c r="AY55" i="12"/>
  <c r="AN56" i="12"/>
  <c r="AO56" i="12"/>
  <c r="AP56" i="12"/>
  <c r="AQ56" i="12"/>
  <c r="AR56" i="12"/>
  <c r="AS56" i="12"/>
  <c r="AT56" i="12"/>
  <c r="AU56" i="12"/>
  <c r="AV56" i="12"/>
  <c r="AW56" i="12"/>
  <c r="AX56" i="12"/>
  <c r="AY56" i="12"/>
  <c r="AN57" i="12"/>
  <c r="AO57" i="12"/>
  <c r="AP57" i="12"/>
  <c r="AQ57" i="12"/>
  <c r="AR57" i="12"/>
  <c r="AS57" i="12"/>
  <c r="AT57" i="12"/>
  <c r="AU57" i="12"/>
  <c r="AV57" i="12"/>
  <c r="AW57" i="12"/>
  <c r="AX57" i="12"/>
  <c r="AY57" i="12"/>
  <c r="AN58" i="12"/>
  <c r="AO58" i="12"/>
  <c r="AP58" i="12"/>
  <c r="AQ58" i="12"/>
  <c r="AR58" i="12"/>
  <c r="AS58" i="12"/>
  <c r="AT58" i="12"/>
  <c r="AU58" i="12"/>
  <c r="AV58" i="12"/>
  <c r="AW58" i="12"/>
  <c r="AX58" i="12"/>
  <c r="AY58" i="12"/>
  <c r="AN59" i="12"/>
  <c r="AO59" i="12"/>
  <c r="AP59" i="12"/>
  <c r="AQ59" i="12"/>
  <c r="AR59" i="12"/>
  <c r="AS59" i="12"/>
  <c r="AT59" i="12"/>
  <c r="AU59" i="12"/>
  <c r="AV59" i="12"/>
  <c r="AW59" i="12"/>
  <c r="AX59" i="12"/>
  <c r="AY59" i="12"/>
  <c r="AO4" i="12"/>
  <c r="AP4" i="12"/>
  <c r="AQ4" i="12"/>
  <c r="AR4" i="12"/>
  <c r="AS4" i="12"/>
  <c r="AT4" i="12"/>
  <c r="AU4" i="12"/>
  <c r="AV4" i="12"/>
  <c r="AW4" i="12"/>
  <c r="AX4" i="12"/>
  <c r="AY4" i="12"/>
  <c r="AN4" i="12"/>
  <c r="N4" i="12"/>
  <c r="AB28" i="12"/>
  <c r="AB29" i="12"/>
  <c r="AB30" i="12"/>
  <c r="AB31" i="12"/>
  <c r="AB32" i="12"/>
  <c r="AB33" i="12"/>
  <c r="AB34" i="12"/>
  <c r="AB35" i="12"/>
  <c r="H46" i="55"/>
  <c r="G48" i="55"/>
  <c r="F46" i="55"/>
  <c r="F44" i="55"/>
  <c r="H45" i="55"/>
  <c r="G46" i="55"/>
  <c r="G44" i="55"/>
  <c r="F45" i="55"/>
  <c r="H48" i="55"/>
  <c r="F48" i="55"/>
  <c r="G45" i="55"/>
  <c r="H44" i="55"/>
  <c r="Q14" i="42" l="1"/>
  <c r="R14" i="42" s="1"/>
  <c r="Q26" i="44"/>
  <c r="R26" i="44" s="1"/>
  <c r="Q11" i="43"/>
  <c r="R11" i="43" s="1"/>
  <c r="Q10" i="43"/>
  <c r="R10" i="43" s="1"/>
  <c r="Q32" i="44"/>
  <c r="R32" i="44" s="1"/>
  <c r="AI32" i="44"/>
  <c r="Q22" i="41"/>
  <c r="R22" i="41" s="1"/>
  <c r="Q14" i="41"/>
  <c r="R14" i="41" s="1"/>
  <c r="Q6" i="41"/>
  <c r="R6" i="41" s="1"/>
  <c r="Q15" i="42"/>
  <c r="R15" i="42" s="1"/>
  <c r="Q27" i="44"/>
  <c r="R27" i="44" s="1"/>
  <c r="Q21" i="41"/>
  <c r="R21" i="41" s="1"/>
  <c r="Q13" i="41"/>
  <c r="R13" i="41" s="1"/>
  <c r="Q5" i="41"/>
  <c r="R5" i="41" s="1"/>
  <c r="Q5" i="42"/>
  <c r="R5" i="42" s="1"/>
  <c r="Q9" i="43"/>
  <c r="R9" i="43" s="1"/>
  <c r="Q20" i="41"/>
  <c r="R20" i="41" s="1"/>
  <c r="Q12" i="41"/>
  <c r="R12" i="41" s="1"/>
  <c r="Q11" i="42"/>
  <c r="R11" i="42" s="1"/>
  <c r="Q6" i="44"/>
  <c r="R6" i="44" s="1"/>
  <c r="Q19" i="41"/>
  <c r="R19" i="41" s="1"/>
  <c r="Q11" i="41"/>
  <c r="R11" i="41" s="1"/>
  <c r="Q5" i="43"/>
  <c r="R5" i="43" s="1"/>
  <c r="AI30" i="44"/>
  <c r="Q4" i="42"/>
  <c r="R4" i="42" s="1"/>
  <c r="Q17" i="42"/>
  <c r="R17" i="42" s="1"/>
  <c r="Q21" i="42"/>
  <c r="R21" i="42" s="1"/>
  <c r="Q8" i="43"/>
  <c r="R8" i="43" s="1"/>
  <c r="Q18" i="43"/>
  <c r="R18" i="43" s="1"/>
  <c r="Q22" i="43"/>
  <c r="R22" i="43" s="1"/>
  <c r="Q11" i="44"/>
  <c r="R11" i="44" s="1"/>
  <c r="Q10" i="42"/>
  <c r="R10" i="42" s="1"/>
  <c r="Q17" i="41"/>
  <c r="R17" i="41" s="1"/>
  <c r="Q9" i="41"/>
  <c r="R9" i="41" s="1"/>
  <c r="Q13" i="42"/>
  <c r="R13" i="42" s="1"/>
  <c r="Q4" i="41"/>
  <c r="R4" i="41" s="1"/>
  <c r="Q16" i="41"/>
  <c r="R16" i="41" s="1"/>
  <c r="Q8" i="41"/>
  <c r="R8" i="41" s="1"/>
  <c r="Q7" i="43"/>
  <c r="R7" i="43" s="1"/>
  <c r="Q19" i="44"/>
  <c r="R19" i="44" s="1"/>
  <c r="AI33" i="44"/>
  <c r="Q6" i="42"/>
  <c r="R6" i="42" s="1"/>
  <c r="AI28" i="44"/>
  <c r="Q15" i="41"/>
  <c r="R15" i="41" s="1"/>
  <c r="Q7" i="41"/>
  <c r="R7" i="41" s="1"/>
  <c r="Q9" i="42"/>
  <c r="R9" i="42" s="1"/>
  <c r="Q13" i="43"/>
  <c r="R13" i="43" s="1"/>
  <c r="H11" i="54"/>
  <c r="I8" i="54"/>
  <c r="J11" i="54"/>
  <c r="J7" i="54"/>
  <c r="I7" i="54"/>
  <c r="J8" i="54"/>
  <c r="H7" i="54"/>
  <c r="I11" i="54"/>
  <c r="H8" i="54"/>
  <c r="O23" i="10"/>
  <c r="O25" i="10"/>
  <c r="F28" i="55"/>
  <c r="G28" i="55"/>
  <c r="D46" i="55"/>
  <c r="H28" i="55"/>
  <c r="G30" i="55"/>
  <c r="F30" i="55"/>
  <c r="G29" i="55"/>
  <c r="H30" i="55"/>
  <c r="H29" i="55"/>
  <c r="F29" i="55"/>
  <c r="G38" i="55" l="1"/>
  <c r="G8" i="54" s="1"/>
  <c r="F37" i="55"/>
  <c r="F7" i="54" s="1"/>
  <c r="F38" i="55"/>
  <c r="G7" i="54" s="1"/>
  <c r="H36" i="55"/>
  <c r="E11" i="54" s="1"/>
  <c r="H32" i="55"/>
  <c r="H40" i="55" s="1"/>
  <c r="F32" i="55"/>
  <c r="F40" i="55" s="1"/>
  <c r="F36" i="55"/>
  <c r="E7" i="54" s="1"/>
  <c r="G37" i="55"/>
  <c r="F8" i="54" s="1"/>
  <c r="J18" i="54"/>
  <c r="G36" i="55"/>
  <c r="E8" i="54" s="1"/>
  <c r="G32" i="55"/>
  <c r="G40" i="55" s="1"/>
  <c r="H38" i="55"/>
  <c r="G11" i="54" s="1"/>
  <c r="H37" i="55"/>
  <c r="F11" i="54" s="1"/>
  <c r="T24" i="53"/>
  <c r="T20" i="53"/>
  <c r="T16" i="53"/>
  <c r="T12" i="53"/>
  <c r="T5" i="53"/>
  <c r="T23" i="53"/>
  <c r="T19" i="53"/>
  <c r="T15" i="53"/>
  <c r="T10" i="53"/>
  <c r="T4" i="53"/>
  <c r="T22" i="53"/>
  <c r="T18" i="53"/>
  <c r="T14" i="53"/>
  <c r="T9" i="53"/>
  <c r="T21" i="53"/>
  <c r="T17" i="53"/>
  <c r="T13" i="53"/>
  <c r="T7" i="53"/>
  <c r="T20" i="52"/>
  <c r="T16" i="52"/>
  <c r="T11" i="52"/>
  <c r="T6" i="52"/>
  <c r="T9" i="51"/>
  <c r="T4" i="51"/>
  <c r="T20" i="50"/>
  <c r="T15" i="50"/>
  <c r="T11" i="50"/>
  <c r="T7" i="50"/>
  <c r="T23" i="52"/>
  <c r="T19" i="52"/>
  <c r="T15" i="52"/>
  <c r="T9" i="52"/>
  <c r="T5" i="52"/>
  <c r="T10" i="51"/>
  <c r="T5" i="51"/>
  <c r="T18" i="50"/>
  <c r="T14" i="50"/>
  <c r="T10" i="50"/>
  <c r="T6" i="50"/>
  <c r="T22" i="52"/>
  <c r="T18" i="52"/>
  <c r="T14" i="52"/>
  <c r="T8" i="52"/>
  <c r="T4" i="52"/>
  <c r="T11" i="51"/>
  <c r="T6" i="51"/>
  <c r="T24" i="50"/>
  <c r="T17" i="50"/>
  <c r="T13" i="50"/>
  <c r="T9" i="50"/>
  <c r="T5" i="50"/>
  <c r="T21" i="52"/>
  <c r="T17" i="52"/>
  <c r="T13" i="52"/>
  <c r="T7" i="52"/>
  <c r="T8" i="51"/>
  <c r="T7" i="51"/>
  <c r="T22" i="50"/>
  <c r="T16" i="50"/>
  <c r="T12" i="50"/>
  <c r="T8" i="50"/>
  <c r="T4" i="50"/>
  <c r="T20" i="49"/>
  <c r="T10" i="49"/>
  <c r="T14" i="49"/>
  <c r="T6" i="49"/>
  <c r="T10" i="48"/>
  <c r="T6" i="48"/>
  <c r="T11" i="46"/>
  <c r="T7" i="46"/>
  <c r="T27" i="12"/>
  <c r="T18" i="49"/>
  <c r="T11" i="49"/>
  <c r="T15" i="49"/>
  <c r="T5" i="49"/>
  <c r="T13" i="48"/>
  <c r="T9" i="48"/>
  <c r="T5" i="48"/>
  <c r="T10" i="46"/>
  <c r="T6" i="46"/>
  <c r="T25" i="12"/>
  <c r="T8" i="49"/>
  <c r="T12" i="49"/>
  <c r="T16" i="49"/>
  <c r="T4" i="49"/>
  <c r="T12" i="48"/>
  <c r="T8" i="48"/>
  <c r="T4" i="48"/>
  <c r="T9" i="46"/>
  <c r="T5" i="46"/>
  <c r="T23" i="12"/>
  <c r="T22" i="49"/>
  <c r="T9" i="49"/>
  <c r="T13" i="49"/>
  <c r="T7" i="49"/>
  <c r="T11" i="48"/>
  <c r="T7" i="48"/>
  <c r="T8" i="46"/>
  <c r="T4" i="46"/>
  <c r="T21" i="12"/>
  <c r="T20" i="12"/>
  <c r="T16" i="12"/>
  <c r="T12" i="12"/>
  <c r="T17" i="12"/>
  <c r="T7" i="12"/>
  <c r="T26" i="12"/>
  <c r="T19" i="12"/>
  <c r="T15" i="12"/>
  <c r="T10" i="12"/>
  <c r="T6" i="12"/>
  <c r="T24" i="12"/>
  <c r="T18" i="12"/>
  <c r="T13" i="12"/>
  <c r="T9" i="12"/>
  <c r="T22" i="12"/>
  <c r="T32" i="12"/>
  <c r="T28" i="12"/>
  <c r="T29" i="12"/>
  <c r="T35" i="12"/>
  <c r="T31" i="12"/>
  <c r="T34" i="12"/>
  <c r="T30" i="12"/>
  <c r="T33" i="12"/>
  <c r="Z4"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7" i="12"/>
  <c r="Z6" i="12"/>
  <c r="Z5" i="12"/>
  <c r="O26" i="10"/>
  <c r="O24" i="10"/>
  <c r="L15" i="10"/>
  <c r="L12" i="10"/>
  <c r="T8" i="47" l="1"/>
  <c r="T4" i="47"/>
  <c r="T11" i="47"/>
  <c r="T7" i="47"/>
  <c r="T10" i="47"/>
  <c r="T6" i="47"/>
  <c r="T14" i="45"/>
  <c r="T9" i="47"/>
  <c r="T5" i="47"/>
  <c r="T8" i="45"/>
  <c r="T24" i="45"/>
  <c r="T20" i="45"/>
  <c r="T16" i="45"/>
  <c r="T13" i="45"/>
  <c r="T9" i="45"/>
  <c r="T6" i="45"/>
  <c r="T25" i="45"/>
  <c r="T21" i="45"/>
  <c r="T17" i="45"/>
  <c r="T10" i="45"/>
  <c r="T7" i="45"/>
  <c r="T26" i="45"/>
  <c r="T22" i="45"/>
  <c r="T18" i="45"/>
  <c r="T11" i="45"/>
  <c r="T4" i="45"/>
  <c r="T27" i="45"/>
  <c r="T23" i="45"/>
  <c r="T19" i="45"/>
  <c r="T15" i="45"/>
  <c r="T12" i="45"/>
  <c r="T5" i="45"/>
  <c r="T20" i="44"/>
  <c r="T24" i="44"/>
  <c r="T19" i="44"/>
  <c r="T15" i="44"/>
  <c r="T10" i="44"/>
  <c r="T5" i="44"/>
  <c r="T27" i="44"/>
  <c r="T11" i="44"/>
  <c r="T21" i="44"/>
  <c r="T25" i="44"/>
  <c r="T18" i="44"/>
  <c r="T13" i="44"/>
  <c r="T9" i="44"/>
  <c r="T4" i="44"/>
  <c r="T23" i="44"/>
  <c r="T16" i="44"/>
  <c r="T22" i="44"/>
  <c r="T26" i="44"/>
  <c r="T17" i="44"/>
  <c r="T12" i="44"/>
  <c r="T7" i="44"/>
  <c r="T6" i="44"/>
  <c r="N28" i="53"/>
  <c r="Q28" i="53" s="1"/>
  <c r="R28" i="53" s="1"/>
  <c r="N31" i="53"/>
  <c r="Q31" i="53" s="1"/>
  <c r="R31" i="53" s="1"/>
  <c r="AB24" i="53"/>
  <c r="AI24" i="53" s="1"/>
  <c r="AB22" i="53"/>
  <c r="AI22" i="53" s="1"/>
  <c r="AB20" i="53"/>
  <c r="AI20" i="53" s="1"/>
  <c r="N20" i="53"/>
  <c r="Q20" i="53" s="1"/>
  <c r="R20" i="53" s="1"/>
  <c r="AB18" i="53"/>
  <c r="AI18" i="53" s="1"/>
  <c r="N18" i="53"/>
  <c r="Q18" i="53" s="1"/>
  <c r="R18" i="53" s="1"/>
  <c r="AB16" i="53"/>
  <c r="AI16" i="53" s="1"/>
  <c r="AB14" i="53"/>
  <c r="AI14" i="53" s="1"/>
  <c r="N14" i="53"/>
  <c r="Q14" i="53" s="1"/>
  <c r="R14" i="53" s="1"/>
  <c r="AB12" i="53"/>
  <c r="AI12" i="53" s="1"/>
  <c r="AB10" i="53"/>
  <c r="AI10" i="53" s="1"/>
  <c r="AB8" i="53"/>
  <c r="AI8" i="53" s="1"/>
  <c r="AB6" i="53"/>
  <c r="AI6" i="53" s="1"/>
  <c r="N6" i="53"/>
  <c r="Q6" i="53" s="1"/>
  <c r="R6" i="53" s="1"/>
  <c r="AB4" i="53"/>
  <c r="AI4" i="53" s="1"/>
  <c r="N4" i="53"/>
  <c r="Q4" i="53" s="1"/>
  <c r="R4" i="53" s="1"/>
  <c r="N27" i="53"/>
  <c r="Q27" i="53" s="1"/>
  <c r="R27" i="53" s="1"/>
  <c r="AB23" i="53"/>
  <c r="AI23" i="53" s="1"/>
  <c r="AB21" i="53"/>
  <c r="AI21" i="53" s="1"/>
  <c r="N21" i="53"/>
  <c r="Q21" i="53" s="1"/>
  <c r="R21" i="53" s="1"/>
  <c r="AB19" i="53"/>
  <c r="AI19" i="53" s="1"/>
  <c r="AB17" i="53"/>
  <c r="AI17" i="53" s="1"/>
  <c r="N17" i="53"/>
  <c r="Q17" i="53" s="1"/>
  <c r="R17" i="53" s="1"/>
  <c r="AB15" i="53"/>
  <c r="AI15" i="53" s="1"/>
  <c r="N15" i="53"/>
  <c r="Q15" i="53" s="1"/>
  <c r="R15" i="53" s="1"/>
  <c r="AB13" i="53"/>
  <c r="AI13" i="53" s="1"/>
  <c r="N13" i="53"/>
  <c r="Q13" i="53" s="1"/>
  <c r="R13" i="53" s="1"/>
  <c r="AB11" i="53"/>
  <c r="AI11" i="53" s="1"/>
  <c r="AB9" i="53"/>
  <c r="AI9" i="53" s="1"/>
  <c r="AB7" i="53"/>
  <c r="AI7" i="53" s="1"/>
  <c r="N7" i="53"/>
  <c r="Q7" i="53" s="1"/>
  <c r="R7" i="53" s="1"/>
  <c r="AB5" i="53"/>
  <c r="AI5" i="53" s="1"/>
  <c r="N5" i="53"/>
  <c r="Q5" i="53" s="1"/>
  <c r="R5" i="53" s="1"/>
  <c r="N33" i="52"/>
  <c r="Q33" i="52" s="1"/>
  <c r="R33" i="52" s="1"/>
  <c r="N31" i="52"/>
  <c r="Q31" i="52" s="1"/>
  <c r="R31" i="52" s="1"/>
  <c r="AI22" i="52"/>
  <c r="N22" i="52"/>
  <c r="Q22" i="52" s="1"/>
  <c r="R22" i="52" s="1"/>
  <c r="AI20" i="52"/>
  <c r="AI18" i="52"/>
  <c r="AI16" i="52"/>
  <c r="AI14" i="52"/>
  <c r="AI12" i="52"/>
  <c r="AI10" i="52"/>
  <c r="AI8" i="52"/>
  <c r="AI6" i="52"/>
  <c r="AI4" i="52"/>
  <c r="N32" i="50"/>
  <c r="Q32" i="50" s="1"/>
  <c r="R32" i="50" s="1"/>
  <c r="N28" i="50"/>
  <c r="Q28" i="50" s="1"/>
  <c r="R28" i="50" s="1"/>
  <c r="O25" i="50"/>
  <c r="Q25" i="50" s="1"/>
  <c r="R25" i="50" s="1"/>
  <c r="AB22" i="50"/>
  <c r="AI22" i="50" s="1"/>
  <c r="O21" i="50"/>
  <c r="Q21" i="50" s="1"/>
  <c r="R21" i="50" s="1"/>
  <c r="AB18" i="50"/>
  <c r="AI18" i="50" s="1"/>
  <c r="O17" i="50"/>
  <c r="Q17" i="50" s="1"/>
  <c r="R17" i="50" s="1"/>
  <c r="AB14" i="50"/>
  <c r="AI14" i="50" s="1"/>
  <c r="O21" i="52"/>
  <c r="Q21" i="52" s="1"/>
  <c r="R21" i="52" s="1"/>
  <c r="O17" i="52"/>
  <c r="Q17" i="52" s="1"/>
  <c r="R17" i="52" s="1"/>
  <c r="O15" i="52"/>
  <c r="Q15" i="52" s="1"/>
  <c r="R15" i="52" s="1"/>
  <c r="O11" i="52"/>
  <c r="Q11" i="52" s="1"/>
  <c r="R11" i="52" s="1"/>
  <c r="O7" i="52"/>
  <c r="Q7" i="52" s="1"/>
  <c r="R7" i="52" s="1"/>
  <c r="O5" i="52"/>
  <c r="Q5" i="52" s="1"/>
  <c r="R5" i="52" s="1"/>
  <c r="N14" i="51"/>
  <c r="Q14" i="51" s="1"/>
  <c r="R14" i="51" s="1"/>
  <c r="AI12" i="51"/>
  <c r="AI10" i="51"/>
  <c r="N10" i="51"/>
  <c r="Q10" i="51" s="1"/>
  <c r="R10" i="51" s="1"/>
  <c r="AI8" i="51"/>
  <c r="AI6" i="51"/>
  <c r="N6" i="51"/>
  <c r="Q6" i="51" s="1"/>
  <c r="R6" i="51" s="1"/>
  <c r="AI4" i="51"/>
  <c r="N4" i="51"/>
  <c r="Q4" i="51" s="1"/>
  <c r="R4" i="51" s="1"/>
  <c r="AB25" i="50"/>
  <c r="AI25" i="50" s="1"/>
  <c r="O24" i="50"/>
  <c r="Q24" i="50" s="1"/>
  <c r="R24" i="50" s="1"/>
  <c r="AB21" i="50"/>
  <c r="AI21" i="50" s="1"/>
  <c r="O20" i="50"/>
  <c r="Q20" i="50" s="1"/>
  <c r="R20" i="50" s="1"/>
  <c r="AB17" i="50"/>
  <c r="AI17" i="50" s="1"/>
  <c r="O16" i="50"/>
  <c r="Q16" i="50" s="1"/>
  <c r="R16" i="50" s="1"/>
  <c r="AB13" i="50"/>
  <c r="AI13" i="50" s="1"/>
  <c r="N27" i="52"/>
  <c r="Q27" i="52" s="1"/>
  <c r="R27" i="52" s="1"/>
  <c r="N25" i="52"/>
  <c r="Q25" i="52" s="1"/>
  <c r="R25" i="52" s="1"/>
  <c r="AI23" i="52"/>
  <c r="AI21" i="52"/>
  <c r="AI19" i="52"/>
  <c r="AI17" i="52"/>
  <c r="AI15" i="52"/>
  <c r="AI13" i="52"/>
  <c r="AI11" i="52"/>
  <c r="AI9" i="52"/>
  <c r="AI7" i="52"/>
  <c r="AI5" i="52"/>
  <c r="N15" i="51"/>
  <c r="Q15" i="51" s="1"/>
  <c r="R15" i="51" s="1"/>
  <c r="N33" i="50"/>
  <c r="Q33" i="50" s="1"/>
  <c r="R33" i="50" s="1"/>
  <c r="N29" i="50"/>
  <c r="Q29" i="50" s="1"/>
  <c r="R29" i="50" s="1"/>
  <c r="AB24" i="50"/>
  <c r="AI24" i="50" s="1"/>
  <c r="AB20" i="50"/>
  <c r="AI20" i="50" s="1"/>
  <c r="AB16" i="50"/>
  <c r="AI16" i="50" s="1"/>
  <c r="O12" i="52"/>
  <c r="Q12" i="52" s="1"/>
  <c r="R12" i="52" s="1"/>
  <c r="O6" i="52"/>
  <c r="Q6" i="52" s="1"/>
  <c r="R6" i="52" s="1"/>
  <c r="O4" i="52"/>
  <c r="Q4" i="52" s="1"/>
  <c r="R4" i="52" s="1"/>
  <c r="AI13" i="51"/>
  <c r="AI11" i="51"/>
  <c r="N11" i="51"/>
  <c r="Q11" i="51" s="1"/>
  <c r="R11" i="51" s="1"/>
  <c r="AI9" i="51"/>
  <c r="AI7" i="51"/>
  <c r="N7" i="51"/>
  <c r="Q7" i="51" s="1"/>
  <c r="R7" i="51" s="1"/>
  <c r="AI5" i="51"/>
  <c r="N5" i="51"/>
  <c r="Q5" i="51" s="1"/>
  <c r="R5" i="51" s="1"/>
  <c r="AB23" i="50"/>
  <c r="AI23" i="50" s="1"/>
  <c r="AB19" i="50"/>
  <c r="AI19" i="50" s="1"/>
  <c r="AB15" i="50"/>
  <c r="AI15" i="50" s="1"/>
  <c r="AB9" i="50"/>
  <c r="AI9" i="50" s="1"/>
  <c r="AB5" i="50"/>
  <c r="AI5" i="50" s="1"/>
  <c r="N30" i="49"/>
  <c r="Q30" i="49" s="1"/>
  <c r="R30" i="49" s="1"/>
  <c r="N27" i="49"/>
  <c r="Q27" i="49" s="1"/>
  <c r="R27" i="49" s="1"/>
  <c r="AI23" i="49"/>
  <c r="AI21" i="49"/>
  <c r="AI19" i="49"/>
  <c r="AI17" i="49"/>
  <c r="AI15" i="49"/>
  <c r="N15" i="49"/>
  <c r="Q15" i="49" s="1"/>
  <c r="R15" i="49" s="1"/>
  <c r="AI13" i="49"/>
  <c r="N13" i="49"/>
  <c r="Q13" i="49" s="1"/>
  <c r="R13" i="49" s="1"/>
  <c r="AI11" i="49"/>
  <c r="AI9" i="49"/>
  <c r="AI7" i="49"/>
  <c r="AB8" i="48"/>
  <c r="AI8" i="48" s="1"/>
  <c r="AB12" i="48"/>
  <c r="AI12" i="48" s="1"/>
  <c r="N8" i="48"/>
  <c r="Q8" i="48" s="1"/>
  <c r="R8" i="48" s="1"/>
  <c r="N16" i="48"/>
  <c r="Q16" i="48" s="1"/>
  <c r="R16" i="48" s="1"/>
  <c r="AB4" i="48"/>
  <c r="AI4" i="48" s="1"/>
  <c r="N4" i="48"/>
  <c r="Q4" i="48" s="1"/>
  <c r="R4" i="48" s="1"/>
  <c r="N16" i="47"/>
  <c r="Q16" i="47" s="1"/>
  <c r="R16" i="47" s="1"/>
  <c r="N12" i="47"/>
  <c r="Q12" i="47" s="1"/>
  <c r="R12" i="47" s="1"/>
  <c r="AB10" i="47"/>
  <c r="AI10" i="47" s="1"/>
  <c r="N10" i="47"/>
  <c r="Q10" i="47" s="1"/>
  <c r="R10" i="47" s="1"/>
  <c r="AB8" i="47"/>
  <c r="AI8" i="47" s="1"/>
  <c r="N8" i="47"/>
  <c r="Q8" i="47" s="1"/>
  <c r="R8" i="47" s="1"/>
  <c r="AB6" i="47"/>
  <c r="AI6" i="47" s="1"/>
  <c r="N6" i="47"/>
  <c r="Q6" i="47" s="1"/>
  <c r="R6" i="47" s="1"/>
  <c r="AB4" i="47"/>
  <c r="AI4" i="47" s="1"/>
  <c r="N4" i="47"/>
  <c r="Q4" i="47" s="1"/>
  <c r="R4" i="47" s="1"/>
  <c r="N4" i="46"/>
  <c r="Q4" i="46" s="1"/>
  <c r="R4" i="46" s="1"/>
  <c r="N17" i="46"/>
  <c r="Q17" i="46" s="1"/>
  <c r="R17" i="46" s="1"/>
  <c r="N14" i="46"/>
  <c r="Q14" i="46" s="1"/>
  <c r="R14" i="46" s="1"/>
  <c r="N11" i="46"/>
  <c r="Q11" i="46" s="1"/>
  <c r="R11" i="46" s="1"/>
  <c r="AB8" i="46"/>
  <c r="AI8" i="46" s="1"/>
  <c r="AB12" i="50"/>
  <c r="AI12" i="50" s="1"/>
  <c r="O11" i="50"/>
  <c r="Q11" i="50" s="1"/>
  <c r="R11" i="50" s="1"/>
  <c r="AB8" i="50"/>
  <c r="AI8" i="50" s="1"/>
  <c r="O4" i="50"/>
  <c r="Q4" i="50" s="1"/>
  <c r="R4" i="50" s="1"/>
  <c r="N31" i="49"/>
  <c r="Q31" i="49" s="1"/>
  <c r="R31" i="49" s="1"/>
  <c r="O22" i="49"/>
  <c r="Q22" i="49" s="1"/>
  <c r="R22" i="49" s="1"/>
  <c r="O18" i="49"/>
  <c r="Q18" i="49" s="1"/>
  <c r="R18" i="49" s="1"/>
  <c r="O6" i="49"/>
  <c r="Q6" i="49" s="1"/>
  <c r="R6" i="49" s="1"/>
  <c r="O4" i="49"/>
  <c r="Q4" i="49" s="1"/>
  <c r="R4" i="49" s="1"/>
  <c r="AB5" i="48"/>
  <c r="AI5" i="48" s="1"/>
  <c r="AB9" i="48"/>
  <c r="AI9" i="48" s="1"/>
  <c r="AB13" i="48"/>
  <c r="AI13" i="48" s="1"/>
  <c r="N5" i="48"/>
  <c r="Q5" i="48" s="1"/>
  <c r="R5" i="48" s="1"/>
  <c r="N13" i="48"/>
  <c r="Q13" i="48" s="1"/>
  <c r="R13" i="48" s="1"/>
  <c r="N17" i="48"/>
  <c r="Q17" i="48" s="1"/>
  <c r="R17" i="48" s="1"/>
  <c r="N17" i="47"/>
  <c r="Q17" i="47" s="1"/>
  <c r="R17" i="47" s="1"/>
  <c r="N13" i="47"/>
  <c r="Q13" i="47" s="1"/>
  <c r="R13" i="47" s="1"/>
  <c r="N16" i="46"/>
  <c r="Q16" i="46" s="1"/>
  <c r="R16" i="46" s="1"/>
  <c r="N13" i="46"/>
  <c r="Q13" i="46" s="1"/>
  <c r="R13" i="46" s="1"/>
  <c r="AB11" i="46"/>
  <c r="AI11" i="46" s="1"/>
  <c r="N10" i="46"/>
  <c r="Q10" i="46" s="1"/>
  <c r="R10" i="46" s="1"/>
  <c r="AB7" i="46"/>
  <c r="AI7" i="46" s="1"/>
  <c r="N6" i="46"/>
  <c r="Q6" i="46" s="1"/>
  <c r="R6" i="46" s="1"/>
  <c r="AB11" i="50"/>
  <c r="AI11" i="50" s="1"/>
  <c r="O10" i="50"/>
  <c r="Q10" i="50" s="1"/>
  <c r="R10" i="50" s="1"/>
  <c r="AB7" i="50"/>
  <c r="AI7" i="50" s="1"/>
  <c r="O6" i="50"/>
  <c r="Q6" i="50" s="1"/>
  <c r="R6" i="50" s="1"/>
  <c r="AB4" i="50"/>
  <c r="AI4" i="50" s="1"/>
  <c r="N26" i="49"/>
  <c r="Q26" i="49" s="1"/>
  <c r="R26" i="49" s="1"/>
  <c r="AI22" i="49"/>
  <c r="AI20" i="49"/>
  <c r="AI18" i="49"/>
  <c r="AI16" i="49"/>
  <c r="AI14" i="49"/>
  <c r="AI12" i="49"/>
  <c r="AI10" i="49"/>
  <c r="AI8" i="49"/>
  <c r="AI6" i="49"/>
  <c r="AB6" i="48"/>
  <c r="AI6" i="48" s="1"/>
  <c r="AB10" i="48"/>
  <c r="AI10" i="48" s="1"/>
  <c r="N6" i="48"/>
  <c r="Q6" i="48" s="1"/>
  <c r="R6" i="48" s="1"/>
  <c r="N10" i="48"/>
  <c r="Q10" i="48" s="1"/>
  <c r="R10" i="48" s="1"/>
  <c r="N14" i="48"/>
  <c r="Q14" i="48" s="1"/>
  <c r="R14" i="48" s="1"/>
  <c r="N14" i="47"/>
  <c r="Q14" i="47" s="1"/>
  <c r="R14" i="47" s="1"/>
  <c r="AB11" i="47"/>
  <c r="AI11" i="47" s="1"/>
  <c r="N11" i="47"/>
  <c r="Q11" i="47" s="1"/>
  <c r="R11" i="47" s="1"/>
  <c r="AB9" i="47"/>
  <c r="AI9" i="47" s="1"/>
  <c r="AB7" i="47"/>
  <c r="AI7" i="47" s="1"/>
  <c r="AB5" i="47"/>
  <c r="AI5" i="47" s="1"/>
  <c r="N5" i="47"/>
  <c r="Q5" i="47" s="1"/>
  <c r="R5" i="47" s="1"/>
  <c r="N15" i="46"/>
  <c r="Q15" i="46" s="1"/>
  <c r="R15" i="46" s="1"/>
  <c r="AB10" i="46"/>
  <c r="AI10" i="46" s="1"/>
  <c r="AB6" i="46"/>
  <c r="AI6" i="46" s="1"/>
  <c r="N5" i="46"/>
  <c r="Q5" i="46" s="1"/>
  <c r="R5" i="46" s="1"/>
  <c r="AB10" i="50"/>
  <c r="AI10" i="50" s="1"/>
  <c r="O9" i="50"/>
  <c r="Q9" i="50" s="1"/>
  <c r="R9" i="50" s="1"/>
  <c r="AB6" i="50"/>
  <c r="AI6" i="50" s="1"/>
  <c r="O5" i="50"/>
  <c r="Q5" i="50" s="1"/>
  <c r="R5" i="50" s="1"/>
  <c r="O23" i="49"/>
  <c r="Q23" i="49" s="1"/>
  <c r="R23" i="49" s="1"/>
  <c r="O19" i="49"/>
  <c r="Q19" i="49" s="1"/>
  <c r="R19" i="49" s="1"/>
  <c r="O11" i="49"/>
  <c r="Q11" i="49" s="1"/>
  <c r="R11" i="49" s="1"/>
  <c r="O9" i="49"/>
  <c r="Q9" i="49" s="1"/>
  <c r="R9" i="49" s="1"/>
  <c r="O7" i="49"/>
  <c r="Q7" i="49" s="1"/>
  <c r="R7" i="49" s="1"/>
  <c r="O5" i="49"/>
  <c r="Q5" i="49" s="1"/>
  <c r="R5" i="49" s="1"/>
  <c r="AB7" i="48"/>
  <c r="AI7" i="48" s="1"/>
  <c r="AB11" i="48"/>
  <c r="AI11" i="48" s="1"/>
  <c r="N7" i="48"/>
  <c r="Q7" i="48" s="1"/>
  <c r="R7" i="48" s="1"/>
  <c r="N11" i="48"/>
  <c r="Q11" i="48" s="1"/>
  <c r="R11" i="48" s="1"/>
  <c r="N19" i="48"/>
  <c r="Q19" i="48" s="1"/>
  <c r="R19" i="48" s="1"/>
  <c r="N15" i="47"/>
  <c r="Q15" i="47" s="1"/>
  <c r="R15" i="47" s="1"/>
  <c r="N12" i="46"/>
  <c r="Q12" i="46" s="1"/>
  <c r="R12" i="46" s="1"/>
  <c r="AB9" i="46"/>
  <c r="AI9" i="46" s="1"/>
  <c r="N8" i="46"/>
  <c r="Q8" i="46" s="1"/>
  <c r="R8" i="46" s="1"/>
  <c r="AB5" i="46"/>
  <c r="AI5" i="46" s="1"/>
  <c r="AB4" i="46"/>
  <c r="AI4" i="46" s="1"/>
  <c r="AB26" i="45"/>
  <c r="AI26" i="45" s="1"/>
  <c r="AB22" i="45"/>
  <c r="AI22" i="45" s="1"/>
  <c r="AB18" i="45"/>
  <c r="AI18" i="45" s="1"/>
  <c r="AB14" i="45"/>
  <c r="AI14" i="45" s="1"/>
  <c r="AB11" i="45"/>
  <c r="AI11" i="45" s="1"/>
  <c r="AB4" i="45"/>
  <c r="AI4" i="45" s="1"/>
  <c r="AB27" i="45"/>
  <c r="AI27" i="45" s="1"/>
  <c r="AB23" i="45"/>
  <c r="AI23" i="45" s="1"/>
  <c r="AB19" i="45"/>
  <c r="AI19" i="45" s="1"/>
  <c r="AB15" i="45"/>
  <c r="AI15" i="45" s="1"/>
  <c r="AB12" i="45"/>
  <c r="AI12" i="45" s="1"/>
  <c r="AB8" i="45"/>
  <c r="AI8" i="45" s="1"/>
  <c r="AB5" i="45"/>
  <c r="AI5" i="45" s="1"/>
  <c r="AB24" i="45"/>
  <c r="AI24" i="45" s="1"/>
  <c r="AB20" i="45"/>
  <c r="AI20" i="45" s="1"/>
  <c r="AB16" i="45"/>
  <c r="AI16" i="45" s="1"/>
  <c r="AB13" i="45"/>
  <c r="AI13" i="45" s="1"/>
  <c r="AB9" i="45"/>
  <c r="AI9" i="45" s="1"/>
  <c r="AB6" i="45"/>
  <c r="AI6" i="45" s="1"/>
  <c r="AB25" i="45"/>
  <c r="AI25" i="45" s="1"/>
  <c r="AB21" i="45"/>
  <c r="AI21" i="45" s="1"/>
  <c r="AB17" i="45"/>
  <c r="AI17" i="45" s="1"/>
  <c r="AB10" i="45"/>
  <c r="AI10" i="45" s="1"/>
  <c r="AB7" i="45"/>
  <c r="AI7" i="45" s="1"/>
  <c r="N35" i="44"/>
  <c r="Q35" i="44" s="1"/>
  <c r="R35" i="44" s="1"/>
  <c r="N31" i="44"/>
  <c r="Q31" i="44" s="1"/>
  <c r="R31" i="44" s="1"/>
  <c r="AB17" i="44"/>
  <c r="AI17" i="44" s="1"/>
  <c r="AB15" i="44"/>
  <c r="AI15" i="44" s="1"/>
  <c r="N15" i="44"/>
  <c r="Q15" i="44" s="1"/>
  <c r="R15" i="44" s="1"/>
  <c r="AB13" i="44"/>
  <c r="AI13" i="44" s="1"/>
  <c r="AB11" i="44"/>
  <c r="AI11" i="44" s="1"/>
  <c r="AB9" i="44"/>
  <c r="AI9" i="44" s="1"/>
  <c r="N9" i="44"/>
  <c r="Q9" i="44" s="1"/>
  <c r="R9" i="44" s="1"/>
  <c r="AB7" i="44"/>
  <c r="AI7" i="44" s="1"/>
  <c r="AB5" i="44"/>
  <c r="AI5" i="44" s="1"/>
  <c r="N15" i="12"/>
  <c r="O4" i="12"/>
  <c r="Q4" i="12" s="1"/>
  <c r="R4" i="12" s="1"/>
  <c r="AB7" i="12"/>
  <c r="AB11" i="12"/>
  <c r="AB15" i="12"/>
  <c r="AB19" i="12"/>
  <c r="AB23" i="12"/>
  <c r="AB27" i="12"/>
  <c r="AB25" i="12"/>
  <c r="N30" i="44"/>
  <c r="Q30" i="44" s="1"/>
  <c r="R30" i="44" s="1"/>
  <c r="AB27" i="44"/>
  <c r="AI27" i="44" s="1"/>
  <c r="AB25" i="44"/>
  <c r="AI25" i="44" s="1"/>
  <c r="AB23" i="44"/>
  <c r="AI23" i="44" s="1"/>
  <c r="AB21" i="44"/>
  <c r="AI21" i="44" s="1"/>
  <c r="N21" i="44"/>
  <c r="Q21" i="44" s="1"/>
  <c r="R21" i="44" s="1"/>
  <c r="AB19" i="44"/>
  <c r="AI19" i="44" s="1"/>
  <c r="AB6" i="12"/>
  <c r="AB14" i="12"/>
  <c r="AB26" i="12"/>
  <c r="AB26" i="44"/>
  <c r="AI26" i="44" s="1"/>
  <c r="AB24" i="44"/>
  <c r="AI24" i="44" s="1"/>
  <c r="N24" i="44"/>
  <c r="Q24" i="44" s="1"/>
  <c r="R24" i="44" s="1"/>
  <c r="AB22" i="44"/>
  <c r="AI22" i="44" s="1"/>
  <c r="AB20" i="44"/>
  <c r="AI20" i="44" s="1"/>
  <c r="N20" i="44"/>
  <c r="Q20" i="44" s="1"/>
  <c r="R20" i="44" s="1"/>
  <c r="AB18" i="44"/>
  <c r="AI18" i="44" s="1"/>
  <c r="O10" i="44"/>
  <c r="Q10" i="44" s="1"/>
  <c r="R10" i="44" s="1"/>
  <c r="O4" i="44"/>
  <c r="Q4" i="44" s="1"/>
  <c r="R4" i="44" s="1"/>
  <c r="N8" i="12"/>
  <c r="N20" i="12"/>
  <c r="N24" i="12"/>
  <c r="AB8" i="12"/>
  <c r="AB12" i="12"/>
  <c r="AB16" i="12"/>
  <c r="AB20" i="12"/>
  <c r="AB24" i="12"/>
  <c r="AB4" i="12"/>
  <c r="AB21" i="12"/>
  <c r="O13" i="44"/>
  <c r="Q13" i="44" s="1"/>
  <c r="R13" i="44" s="1"/>
  <c r="AB10" i="12"/>
  <c r="AB22" i="12"/>
  <c r="AB16" i="44"/>
  <c r="AI16" i="44" s="1"/>
  <c r="AB14" i="44"/>
  <c r="AI14" i="44" s="1"/>
  <c r="N14" i="44"/>
  <c r="Q14" i="44" s="1"/>
  <c r="R14" i="44" s="1"/>
  <c r="AB12" i="44"/>
  <c r="AI12" i="44" s="1"/>
  <c r="AB10" i="44"/>
  <c r="AI10" i="44" s="1"/>
  <c r="AB8" i="44"/>
  <c r="AI8" i="44" s="1"/>
  <c r="N8" i="44"/>
  <c r="Q8" i="44" s="1"/>
  <c r="R8" i="44" s="1"/>
  <c r="AB6" i="44"/>
  <c r="AI6" i="44" s="1"/>
  <c r="AB4" i="44"/>
  <c r="AI4" i="44" s="1"/>
  <c r="N9" i="12"/>
  <c r="N21" i="12"/>
  <c r="N25" i="12"/>
  <c r="AB5" i="12"/>
  <c r="AB9" i="12"/>
  <c r="AB13" i="12"/>
  <c r="AB17" i="12"/>
  <c r="N34" i="44"/>
  <c r="Q34" i="44" s="1"/>
  <c r="R34" i="44" s="1"/>
  <c r="N25" i="44"/>
  <c r="Q25" i="44" s="1"/>
  <c r="R25" i="44" s="1"/>
  <c r="O7" i="44"/>
  <c r="Q7" i="44" s="1"/>
  <c r="R7" i="44" s="1"/>
  <c r="N14" i="12"/>
  <c r="AB18" i="12"/>
  <c r="O24" i="53"/>
  <c r="Q24" i="53" s="1"/>
  <c r="R24" i="53" s="1"/>
  <c r="O16" i="53"/>
  <c r="Q16" i="53" s="1"/>
  <c r="R16" i="53" s="1"/>
  <c r="O23" i="53"/>
  <c r="Q23" i="53" s="1"/>
  <c r="R23" i="53" s="1"/>
  <c r="N28" i="52"/>
  <c r="Q28" i="52" s="1"/>
  <c r="R28" i="52" s="1"/>
  <c r="N20" i="52"/>
  <c r="Q20" i="52" s="1"/>
  <c r="R20" i="52" s="1"/>
  <c r="N18" i="52"/>
  <c r="Q18" i="52" s="1"/>
  <c r="R18" i="52" s="1"/>
  <c r="N29" i="52"/>
  <c r="Q29" i="52" s="1"/>
  <c r="R29" i="52" s="1"/>
  <c r="N9" i="52"/>
  <c r="Q9" i="52" s="1"/>
  <c r="R9" i="52" s="1"/>
  <c r="O10" i="52"/>
  <c r="Q10" i="52" s="1"/>
  <c r="R10" i="52" s="1"/>
  <c r="N21" i="49"/>
  <c r="Q21" i="49" s="1"/>
  <c r="R21" i="49" s="1"/>
  <c r="N17" i="49"/>
  <c r="Q17" i="49" s="1"/>
  <c r="R17" i="49" s="1"/>
  <c r="N14" i="49"/>
  <c r="Q14" i="49" s="1"/>
  <c r="R14" i="49" s="1"/>
  <c r="N12" i="49"/>
  <c r="Q12" i="49" s="1"/>
  <c r="R12" i="49" s="1"/>
  <c r="T8" i="53"/>
  <c r="T6" i="53"/>
  <c r="T12" i="52"/>
  <c r="T11" i="53"/>
  <c r="T10" i="52"/>
  <c r="T8" i="12"/>
  <c r="T11" i="12"/>
  <c r="T14" i="12"/>
  <c r="T5" i="12"/>
  <c r="AI28" i="12"/>
  <c r="AI29" i="12"/>
  <c r="AI30" i="12"/>
  <c r="AI31" i="12"/>
  <c r="AI32" i="12"/>
  <c r="AI33" i="12"/>
  <c r="AI34" i="12"/>
  <c r="AI35" i="12"/>
  <c r="I30" i="55"/>
  <c r="J28" i="55"/>
  <c r="N30" i="55"/>
  <c r="I45" i="55"/>
  <c r="N44" i="55"/>
  <c r="I28" i="55"/>
  <c r="L44" i="55"/>
  <c r="I44" i="55"/>
  <c r="O45" i="55"/>
  <c r="P29" i="55"/>
  <c r="M48" i="55"/>
  <c r="M45" i="55"/>
  <c r="P48" i="55"/>
  <c r="P45" i="55"/>
  <c r="K48" i="55"/>
  <c r="K45" i="55"/>
  <c r="O28" i="55"/>
  <c r="L30" i="55"/>
  <c r="L45" i="55"/>
  <c r="I48" i="55"/>
  <c r="M30" i="55"/>
  <c r="M28" i="55"/>
  <c r="O29" i="55"/>
  <c r="M44" i="55"/>
  <c r="K29" i="55"/>
  <c r="L28" i="55"/>
  <c r="M29" i="55"/>
  <c r="N48" i="55"/>
  <c r="K28" i="55"/>
  <c r="P44" i="55"/>
  <c r="N28" i="55"/>
  <c r="L48" i="55"/>
  <c r="D29" i="55"/>
  <c r="M32" i="55" l="1"/>
  <c r="M40" i="55" s="1"/>
  <c r="I13" i="54"/>
  <c r="I12" i="54"/>
  <c r="H12" i="54"/>
  <c r="H20" i="54"/>
  <c r="I10" i="54"/>
  <c r="I15" i="54"/>
  <c r="I20" i="54"/>
  <c r="H13" i="54"/>
  <c r="I19" i="54"/>
  <c r="H14" i="54"/>
  <c r="H19" i="54"/>
  <c r="M38" i="55"/>
  <c r="G19" i="54" s="1"/>
  <c r="L36" i="55"/>
  <c r="E20" i="54" s="1"/>
  <c r="I36" i="55"/>
  <c r="E12" i="54" s="1"/>
  <c r="K37" i="55"/>
  <c r="F10" i="54" s="1"/>
  <c r="N38" i="55"/>
  <c r="G14" i="54" s="1"/>
  <c r="M37" i="55"/>
  <c r="F19" i="54" s="1"/>
  <c r="I38" i="55"/>
  <c r="G12" i="54" s="1"/>
  <c r="J36" i="55"/>
  <c r="E17" i="54" s="1"/>
  <c r="K36" i="55"/>
  <c r="E10" i="54" s="1"/>
  <c r="N36" i="55"/>
  <c r="E14" i="54" s="1"/>
  <c r="P37" i="55"/>
  <c r="F13" i="54" s="1"/>
  <c r="L38" i="55"/>
  <c r="G20" i="54" s="1"/>
  <c r="O37" i="55"/>
  <c r="F15" i="54" s="1"/>
  <c r="O36" i="55"/>
  <c r="E15" i="54" s="1"/>
  <c r="D37" i="55"/>
  <c r="F18" i="54" s="1"/>
  <c r="M36" i="55"/>
  <c r="E19" i="54" s="1"/>
  <c r="L29" i="55"/>
  <c r="N29" i="55"/>
  <c r="J30" i="55"/>
  <c r="D30" i="55"/>
  <c r="K30" i="55"/>
  <c r="E44" i="55"/>
  <c r="J29" i="55"/>
  <c r="O30" i="55"/>
  <c r="D44" i="55"/>
  <c r="O44" i="55"/>
  <c r="P28" i="55"/>
  <c r="E48" i="55"/>
  <c r="I29" i="55"/>
  <c r="P30" i="55"/>
  <c r="K44" i="55"/>
  <c r="D28" i="55"/>
  <c r="N45" i="55"/>
  <c r="O48" i="55"/>
  <c r="E45" i="55"/>
  <c r="L32" i="55" l="1"/>
  <c r="L40" i="55" s="1"/>
  <c r="D32" i="55"/>
  <c r="D40" i="55" s="1"/>
  <c r="O32" i="55"/>
  <c r="O40" i="55" s="1"/>
  <c r="P32" i="55"/>
  <c r="P40" i="55" s="1"/>
  <c r="J32" i="55"/>
  <c r="J40" i="55" s="1"/>
  <c r="N32" i="55"/>
  <c r="K32" i="55"/>
  <c r="K40" i="55" s="1"/>
  <c r="I32" i="55"/>
  <c r="I40" i="55" s="1"/>
  <c r="H15" i="54"/>
  <c r="L37" i="55"/>
  <c r="F20" i="54" s="1"/>
  <c r="I37" i="55"/>
  <c r="F12" i="54" s="1"/>
  <c r="D36" i="55"/>
  <c r="E18" i="54" s="1"/>
  <c r="O38" i="55"/>
  <c r="G15" i="54" s="1"/>
  <c r="P38" i="55"/>
  <c r="G13" i="54" s="1"/>
  <c r="N37" i="55"/>
  <c r="F14" i="54" s="1"/>
  <c r="J37" i="55"/>
  <c r="F17" i="54" s="1"/>
  <c r="D38" i="55"/>
  <c r="G18" i="54" s="1"/>
  <c r="K38" i="55"/>
  <c r="G10" i="54" s="1"/>
  <c r="H10" i="54"/>
  <c r="P36" i="55"/>
  <c r="E13" i="54" s="1"/>
  <c r="I14" i="54"/>
  <c r="J38" i="55"/>
  <c r="G17" i="54" s="1"/>
  <c r="J44" i="55"/>
  <c r="J48" i="55"/>
  <c r="D48" i="55"/>
  <c r="D45" i="55"/>
  <c r="J45" i="55"/>
  <c r="H18" i="54" l="1"/>
  <c r="H17" i="54"/>
  <c r="I18" i="54"/>
  <c r="H9" i="54"/>
  <c r="I9" i="54"/>
  <c r="I17" i="54"/>
  <c r="N40" i="55"/>
  <c r="BQ36" i="48" l="1"/>
  <c r="AZ36" i="48"/>
  <c r="BS36" i="48"/>
  <c r="BB36" i="48"/>
  <c r="BT36" i="48"/>
  <c r="BC36" i="48"/>
  <c r="BR36" i="48"/>
  <c r="BA36" i="48"/>
  <c r="C46" i="55"/>
  <c r="J16" i="54" l="1"/>
  <c r="T4" i="12"/>
  <c r="G40" i="10"/>
  <c r="G41" i="10"/>
  <c r="G39" i="10"/>
  <c r="G36" i="10"/>
  <c r="G37" i="10"/>
  <c r="G35" i="10"/>
  <c r="G32" i="10"/>
  <c r="G33" i="10"/>
  <c r="G31" i="10"/>
  <c r="G28" i="10"/>
  <c r="G29" i="10"/>
  <c r="G27" i="10"/>
  <c r="E40" i="10"/>
  <c r="E41" i="10"/>
  <c r="E39" i="10"/>
  <c r="E36" i="10"/>
  <c r="E37" i="10"/>
  <c r="E35" i="10"/>
  <c r="E32" i="10"/>
  <c r="E33" i="10"/>
  <c r="E31" i="10"/>
  <c r="E29" i="10"/>
  <c r="E28" i="10"/>
  <c r="E27" i="10"/>
  <c r="H29" i="10" l="1"/>
  <c r="H27" i="10"/>
  <c r="C44" i="10" s="1"/>
  <c r="R8" i="10" s="1"/>
  <c r="H32" i="10"/>
  <c r="C48" i="10" s="1"/>
  <c r="Z7" i="10" s="1"/>
  <c r="H39" i="10"/>
  <c r="C53" i="10" s="1"/>
  <c r="R17" i="10" s="1"/>
  <c r="H28" i="10"/>
  <c r="C45" i="10" s="1"/>
  <c r="H37" i="10"/>
  <c r="H33" i="10"/>
  <c r="H36" i="10"/>
  <c r="C51" i="10" s="1"/>
  <c r="H41" i="10"/>
  <c r="H31" i="10"/>
  <c r="C47" i="10" s="1"/>
  <c r="H40" i="10"/>
  <c r="C54" i="10" s="1"/>
  <c r="H35" i="10"/>
  <c r="C50" i="10" s="1"/>
  <c r="C57" i="10" l="1"/>
  <c r="R12" i="10"/>
  <c r="C58" i="10"/>
  <c r="V7" i="10"/>
  <c r="BF28" i="46" s="1"/>
  <c r="AE7" i="10"/>
  <c r="BO36" i="51" s="1"/>
  <c r="R14" i="10"/>
  <c r="AB7" i="10"/>
  <c r="BJ56" i="53"/>
  <c r="AS56" i="53"/>
  <c r="BJ52" i="49"/>
  <c r="AS52" i="49"/>
  <c r="BJ36" i="51"/>
  <c r="AS36" i="51"/>
  <c r="BJ58" i="52"/>
  <c r="AS58" i="52"/>
  <c r="BJ36" i="48"/>
  <c r="AS36" i="48"/>
  <c r="BJ60" i="45"/>
  <c r="AS60" i="45"/>
  <c r="BJ28" i="46"/>
  <c r="AS28" i="46"/>
  <c r="BJ28" i="47"/>
  <c r="AS28" i="47"/>
  <c r="BJ54" i="50"/>
  <c r="AS54" i="50"/>
  <c r="BJ60" i="44"/>
  <c r="AS60" i="44"/>
  <c r="BJ32" i="41"/>
  <c r="AS32" i="41"/>
  <c r="BJ60" i="12"/>
  <c r="AS60" i="12"/>
  <c r="BJ32" i="43"/>
  <c r="AS32" i="43"/>
  <c r="BJ32" i="42"/>
  <c r="AS32" i="42"/>
  <c r="BF56" i="53"/>
  <c r="AO36" i="51"/>
  <c r="BF58" i="52"/>
  <c r="AO58" i="52"/>
  <c r="BF36" i="48"/>
  <c r="AO36" i="48"/>
  <c r="BF60" i="45"/>
  <c r="AO60" i="45"/>
  <c r="BF54" i="50"/>
  <c r="AO54" i="50"/>
  <c r="BF28" i="47"/>
  <c r="AO32" i="41"/>
  <c r="BF60" i="12"/>
  <c r="R10" i="10"/>
  <c r="R11" i="10"/>
  <c r="R9" i="10"/>
  <c r="R7" i="10"/>
  <c r="R15" i="10"/>
  <c r="R13" i="10"/>
  <c r="AF7" i="10"/>
  <c r="R18" i="10"/>
  <c r="R16" i="10"/>
  <c r="U7" i="10"/>
  <c r="Y7" i="10"/>
  <c r="X7" i="10"/>
  <c r="W7" i="10"/>
  <c r="AC7" i="10"/>
  <c r="AA7" i="10"/>
  <c r="AD7" i="10"/>
  <c r="BO60" i="44" l="1"/>
  <c r="AX32" i="42"/>
  <c r="BO32" i="41"/>
  <c r="BO32" i="42"/>
  <c r="AX60" i="44"/>
  <c r="AX60" i="12"/>
  <c r="BO32" i="43"/>
  <c r="AX60" i="45"/>
  <c r="AX32" i="43"/>
  <c r="BO60" i="45"/>
  <c r="AX36" i="48"/>
  <c r="AO32" i="42"/>
  <c r="BF32" i="42"/>
  <c r="AO60" i="12"/>
  <c r="BO36" i="48"/>
  <c r="BO56" i="53"/>
  <c r="AX56" i="53"/>
  <c r="AX32" i="41"/>
  <c r="AO32" i="43"/>
  <c r="BF32" i="43"/>
  <c r="BF36" i="51"/>
  <c r="AO52" i="49"/>
  <c r="BF60" i="44"/>
  <c r="BF52" i="49"/>
  <c r="BF32" i="41"/>
  <c r="AO60" i="44"/>
  <c r="AO28" i="47"/>
  <c r="AO56" i="53"/>
  <c r="AO28" i="46"/>
  <c r="AX28" i="47"/>
  <c r="BO28" i="47"/>
  <c r="AX28" i="46"/>
  <c r="BO28" i="46"/>
  <c r="AX52" i="49"/>
  <c r="BO52" i="49"/>
  <c r="AX54" i="50"/>
  <c r="BO54" i="50"/>
  <c r="AX58" i="52"/>
  <c r="BO60" i="12"/>
  <c r="BO58" i="52"/>
  <c r="AX36" i="51"/>
  <c r="BL56" i="53"/>
  <c r="BL28" i="46"/>
  <c r="BL32" i="41"/>
  <c r="BL28" i="47"/>
  <c r="BL52" i="49"/>
  <c r="BL36" i="51"/>
  <c r="AU56" i="53"/>
  <c r="AU28" i="46"/>
  <c r="AU32" i="43"/>
  <c r="AU54" i="50"/>
  <c r="AU28" i="47"/>
  <c r="AU52" i="49"/>
  <c r="BL36" i="48"/>
  <c r="BL58" i="52"/>
  <c r="BL32" i="43"/>
  <c r="BL60" i="12"/>
  <c r="AU60" i="12"/>
  <c r="AU32" i="42"/>
  <c r="AU60" i="45"/>
  <c r="AU58" i="52"/>
  <c r="BL32" i="42"/>
  <c r="AU60" i="44"/>
  <c r="BL54" i="50"/>
  <c r="BL60" i="44"/>
  <c r="BL60" i="45"/>
  <c r="AU32" i="41"/>
  <c r="AU36" i="48"/>
  <c r="AU36" i="51"/>
  <c r="BI56" i="53"/>
  <c r="AR56" i="53"/>
  <c r="BI54" i="50"/>
  <c r="AR54" i="50"/>
  <c r="BI52" i="49"/>
  <c r="AR52" i="49"/>
  <c r="BI58" i="52"/>
  <c r="AR58" i="52"/>
  <c r="BI36" i="48"/>
  <c r="AR36" i="48"/>
  <c r="BI60" i="45"/>
  <c r="AR60" i="45"/>
  <c r="BI28" i="46"/>
  <c r="AR28" i="46"/>
  <c r="BI36" i="51"/>
  <c r="AR36" i="51"/>
  <c r="BI28" i="47"/>
  <c r="AR28" i="47"/>
  <c r="BI32" i="42"/>
  <c r="AR32" i="42"/>
  <c r="BI60" i="44"/>
  <c r="AR60" i="44"/>
  <c r="BI32" i="41"/>
  <c r="AR32" i="41"/>
  <c r="BI32" i="43"/>
  <c r="AR32" i="43"/>
  <c r="BI60" i="12"/>
  <c r="AR60" i="12"/>
  <c r="BM56" i="53"/>
  <c r="AV56" i="53"/>
  <c r="BM54" i="50"/>
  <c r="AV54" i="50"/>
  <c r="BM52" i="49"/>
  <c r="AV52" i="49"/>
  <c r="BM58" i="52"/>
  <c r="AV58" i="52"/>
  <c r="BM36" i="51"/>
  <c r="AV36" i="51"/>
  <c r="BM36" i="48"/>
  <c r="AV36" i="48"/>
  <c r="BM60" i="45"/>
  <c r="AV60" i="45"/>
  <c r="BM28" i="46"/>
  <c r="AV28" i="46"/>
  <c r="BM28" i="47"/>
  <c r="AV28" i="47"/>
  <c r="BM32" i="42"/>
  <c r="AV32" i="42"/>
  <c r="BM60" i="44"/>
  <c r="AV60" i="44"/>
  <c r="BM32" i="41"/>
  <c r="AV32" i="41"/>
  <c r="BM32" i="43"/>
  <c r="AV32" i="43"/>
  <c r="BM60" i="12"/>
  <c r="AV60" i="12"/>
  <c r="BP56" i="53"/>
  <c r="AY56" i="53"/>
  <c r="BP58" i="52"/>
  <c r="AY58" i="52"/>
  <c r="BP54" i="50"/>
  <c r="AY54" i="50"/>
  <c r="BP36" i="51"/>
  <c r="AY36" i="51"/>
  <c r="BP28" i="47"/>
  <c r="AY28" i="47"/>
  <c r="BP36" i="48"/>
  <c r="AY36" i="48"/>
  <c r="BP60" i="45"/>
  <c r="AY60" i="45"/>
  <c r="BP52" i="49"/>
  <c r="AY52" i="49"/>
  <c r="BP28" i="46"/>
  <c r="AY28" i="46"/>
  <c r="BP32" i="43"/>
  <c r="AY32" i="43"/>
  <c r="BP32" i="42"/>
  <c r="AY32" i="42"/>
  <c r="BP32" i="41"/>
  <c r="AY32" i="41"/>
  <c r="BP60" i="12"/>
  <c r="AY60" i="12"/>
  <c r="BP60" i="44"/>
  <c r="AY60" i="44"/>
  <c r="BG56" i="53"/>
  <c r="AP56" i="53"/>
  <c r="BG36" i="51"/>
  <c r="AP36" i="51"/>
  <c r="BG58" i="52"/>
  <c r="AP58" i="52"/>
  <c r="BG54" i="50"/>
  <c r="AP54" i="50"/>
  <c r="BG52" i="49"/>
  <c r="AP52" i="49"/>
  <c r="BG28" i="46"/>
  <c r="AP28" i="46"/>
  <c r="BG28" i="47"/>
  <c r="AP28" i="47"/>
  <c r="BG36" i="48"/>
  <c r="AP36" i="48"/>
  <c r="BG60" i="45"/>
  <c r="AP60" i="45"/>
  <c r="BG32" i="43"/>
  <c r="AP32" i="43"/>
  <c r="BG60" i="12"/>
  <c r="AP60" i="12"/>
  <c r="BG32" i="42"/>
  <c r="AP32" i="42"/>
  <c r="BG60" i="44"/>
  <c r="AP60" i="44"/>
  <c r="BG32" i="41"/>
  <c r="AP32" i="41"/>
  <c r="BE56" i="53"/>
  <c r="AN56" i="53"/>
  <c r="BE54" i="50"/>
  <c r="AN54" i="50"/>
  <c r="BE52" i="49"/>
  <c r="AN52" i="49"/>
  <c r="BE36" i="51"/>
  <c r="AN36" i="51"/>
  <c r="BE36" i="48"/>
  <c r="AN36" i="48"/>
  <c r="BE60" i="45"/>
  <c r="AN60" i="45"/>
  <c r="BE58" i="52"/>
  <c r="AN58" i="52"/>
  <c r="BE28" i="46"/>
  <c r="AN28" i="46"/>
  <c r="BE28" i="47"/>
  <c r="AN28" i="47"/>
  <c r="BE32" i="42"/>
  <c r="AN32" i="42"/>
  <c r="BE60" i="44"/>
  <c r="AN60" i="44"/>
  <c r="BE32" i="41"/>
  <c r="AN32" i="41"/>
  <c r="BE32" i="43"/>
  <c r="AN32" i="43"/>
  <c r="BE60" i="12"/>
  <c r="AN60" i="12"/>
  <c r="BK56" i="53"/>
  <c r="AT56" i="53"/>
  <c r="BK36" i="51"/>
  <c r="AT36" i="51"/>
  <c r="BK58" i="52"/>
  <c r="AT58" i="52"/>
  <c r="BK28" i="46"/>
  <c r="AT28" i="46"/>
  <c r="BK28" i="47"/>
  <c r="AT28" i="47"/>
  <c r="BK54" i="50"/>
  <c r="AT54" i="50"/>
  <c r="BK52" i="49"/>
  <c r="AT52" i="49"/>
  <c r="BK36" i="48"/>
  <c r="AT36" i="48"/>
  <c r="BK60" i="45"/>
  <c r="AT60" i="45"/>
  <c r="BK32" i="43"/>
  <c r="AT32" i="43"/>
  <c r="BK60" i="12"/>
  <c r="AT60" i="12"/>
  <c r="BK32" i="42"/>
  <c r="AT32" i="42"/>
  <c r="BK60" i="44"/>
  <c r="AT60" i="44"/>
  <c r="BK32" i="41"/>
  <c r="AT32" i="41"/>
  <c r="BN56" i="53"/>
  <c r="AW56" i="53"/>
  <c r="BN52" i="49"/>
  <c r="AW52" i="49"/>
  <c r="BN36" i="51"/>
  <c r="AW36" i="51"/>
  <c r="BN58" i="52"/>
  <c r="AW58" i="52"/>
  <c r="BN36" i="48"/>
  <c r="AW36" i="48"/>
  <c r="BN60" i="45"/>
  <c r="AW60" i="45"/>
  <c r="BN54" i="50"/>
  <c r="AW54" i="50"/>
  <c r="BN28" i="46"/>
  <c r="AW28" i="46"/>
  <c r="BN28" i="47"/>
  <c r="AW28" i="47"/>
  <c r="BN60" i="44"/>
  <c r="AW60" i="44"/>
  <c r="BN32" i="41"/>
  <c r="AW32" i="41"/>
  <c r="BN60" i="12"/>
  <c r="AW60" i="12"/>
  <c r="BN32" i="43"/>
  <c r="AW32" i="43"/>
  <c r="BN32" i="42"/>
  <c r="AW32" i="42"/>
  <c r="BH56" i="53"/>
  <c r="AQ56" i="53"/>
  <c r="BH58" i="52"/>
  <c r="AQ58" i="52"/>
  <c r="BH54" i="50"/>
  <c r="AQ54" i="50"/>
  <c r="BH36" i="51"/>
  <c r="AQ36" i="51"/>
  <c r="BH28" i="47"/>
  <c r="AQ28" i="47"/>
  <c r="BH36" i="48"/>
  <c r="AQ36" i="48"/>
  <c r="BH60" i="45"/>
  <c r="AQ60" i="45"/>
  <c r="BH52" i="49"/>
  <c r="AQ52" i="49"/>
  <c r="BH28" i="46"/>
  <c r="AQ28" i="46"/>
  <c r="BH32" i="43"/>
  <c r="AQ32" i="43"/>
  <c r="BH32" i="42"/>
  <c r="AQ32" i="42"/>
  <c r="BH32" i="41"/>
  <c r="AQ32" i="41"/>
  <c r="AQ60" i="12"/>
  <c r="BH60" i="44"/>
  <c r="AQ60" i="44"/>
  <c r="BH60" i="12"/>
  <c r="O11" i="12"/>
  <c r="Q11" i="12" s="1"/>
  <c r="R11" i="12" s="1"/>
  <c r="O15" i="12"/>
  <c r="Q15" i="12" s="1"/>
  <c r="R15" i="12" s="1"/>
  <c r="O5" i="12"/>
  <c r="Q5" i="12" s="1"/>
  <c r="R5" i="12" s="1"/>
  <c r="O9" i="12"/>
  <c r="Q9" i="12" s="1"/>
  <c r="R9" i="12" s="1"/>
  <c r="O6" i="12"/>
  <c r="Q6" i="12" s="1"/>
  <c r="R6" i="12" s="1"/>
  <c r="O14" i="12"/>
  <c r="Q14" i="12" s="1"/>
  <c r="R14" i="12" s="1"/>
  <c r="O18" i="12"/>
  <c r="Q18" i="12" s="1"/>
  <c r="R18" i="12" s="1"/>
  <c r="O19" i="12"/>
  <c r="Q19" i="12" s="1"/>
  <c r="R19" i="12" s="1"/>
  <c r="O8" i="12"/>
  <c r="Q8" i="12" s="1"/>
  <c r="R8" i="12" s="1"/>
  <c r="O12" i="12"/>
  <c r="Q12" i="12" s="1"/>
  <c r="R12" i="12" s="1"/>
  <c r="O16" i="12"/>
  <c r="Q16" i="12" s="1"/>
  <c r="R16" i="12" s="1"/>
  <c r="O17" i="12"/>
  <c r="Q17" i="12" s="1"/>
  <c r="R17" i="12" s="1"/>
  <c r="O22" i="12"/>
  <c r="Q22" i="12" s="1"/>
  <c r="R22" i="12" s="1"/>
  <c r="O26" i="12"/>
  <c r="Q26" i="12" s="1"/>
  <c r="R26" i="12" s="1"/>
  <c r="O23" i="12"/>
  <c r="Q23" i="12" s="1"/>
  <c r="R23" i="12" s="1"/>
  <c r="O27" i="12"/>
  <c r="Q27" i="12" s="1"/>
  <c r="R27" i="12" s="1"/>
  <c r="O20" i="12"/>
  <c r="Q20" i="12" s="1"/>
  <c r="R20" i="12" s="1"/>
  <c r="O24" i="12"/>
  <c r="Q24" i="12" s="1"/>
  <c r="R24" i="12" s="1"/>
  <c r="O21" i="12"/>
  <c r="Q21" i="12" s="1"/>
  <c r="R21" i="12" s="1"/>
  <c r="O25" i="12"/>
  <c r="Q25" i="12" s="1"/>
  <c r="R25" i="12" s="1"/>
  <c r="C29" i="55"/>
  <c r="J14" i="47" l="1"/>
  <c r="K13" i="47"/>
  <c r="K4" i="45"/>
  <c r="J21" i="12"/>
  <c r="K12" i="12"/>
  <c r="K28" i="12"/>
  <c r="K7" i="12"/>
  <c r="K23" i="12"/>
  <c r="K22" i="12"/>
  <c r="K33" i="12"/>
  <c r="K10" i="12"/>
  <c r="K13" i="12"/>
  <c r="K16" i="12"/>
  <c r="K32" i="12"/>
  <c r="K11" i="12"/>
  <c r="K27" i="12"/>
  <c r="K30" i="12"/>
  <c r="K9" i="12"/>
  <c r="K18" i="12"/>
  <c r="K21" i="12"/>
  <c r="K4" i="12"/>
  <c r="K20" i="12"/>
  <c r="K15" i="12"/>
  <c r="K31" i="12"/>
  <c r="K6" i="12"/>
  <c r="K17" i="12"/>
  <c r="K26" i="12"/>
  <c r="K29" i="12"/>
  <c r="K8" i="12"/>
  <c r="K24" i="12"/>
  <c r="K19" i="12"/>
  <c r="K35" i="12"/>
  <c r="K14" i="12"/>
  <c r="K25" i="12"/>
  <c r="K34" i="12"/>
  <c r="K5" i="12"/>
  <c r="K9" i="41"/>
  <c r="K16" i="41"/>
  <c r="K7" i="41"/>
  <c r="K10" i="41"/>
  <c r="K19" i="41"/>
  <c r="K22" i="41"/>
  <c r="K4" i="41"/>
  <c r="K13" i="41"/>
  <c r="K20" i="41"/>
  <c r="K15" i="41"/>
  <c r="K18" i="41"/>
  <c r="K17" i="41"/>
  <c r="K6" i="41"/>
  <c r="K8" i="41"/>
  <c r="K23" i="41"/>
  <c r="K5" i="41"/>
  <c r="K21" i="41"/>
  <c r="K12" i="41"/>
  <c r="K11" i="41"/>
  <c r="K14" i="41"/>
  <c r="K16" i="42"/>
  <c r="K6" i="42"/>
  <c r="K22" i="42"/>
  <c r="K15" i="42"/>
  <c r="K21" i="42"/>
  <c r="K20" i="42"/>
  <c r="K10" i="42"/>
  <c r="K19" i="42"/>
  <c r="K9" i="42"/>
  <c r="K17" i="42"/>
  <c r="K4" i="42"/>
  <c r="K8" i="42"/>
  <c r="K14" i="42"/>
  <c r="K7" i="42"/>
  <c r="K23" i="42"/>
  <c r="K12" i="42"/>
  <c r="K18" i="42"/>
  <c r="K11" i="42"/>
  <c r="K13" i="42"/>
  <c r="K5" i="42"/>
  <c r="K12" i="46"/>
  <c r="K13" i="46"/>
  <c r="K7" i="46"/>
  <c r="K8" i="46"/>
  <c r="K17" i="46"/>
  <c r="K11" i="46"/>
  <c r="K6" i="46"/>
  <c r="K15" i="46"/>
  <c r="K10" i="46"/>
  <c r="K5" i="46"/>
  <c r="K16" i="46"/>
  <c r="K4" i="46"/>
  <c r="K14" i="46"/>
  <c r="K9" i="46"/>
  <c r="K8" i="45"/>
  <c r="K35" i="45"/>
  <c r="K18" i="45"/>
  <c r="K34" i="45"/>
  <c r="K9" i="45"/>
  <c r="K25" i="45"/>
  <c r="K15" i="45"/>
  <c r="K27" i="45"/>
  <c r="K32" i="45"/>
  <c r="K6" i="45"/>
  <c r="K22" i="45"/>
  <c r="K13" i="45"/>
  <c r="K29" i="45"/>
  <c r="K7" i="45"/>
  <c r="K28" i="45"/>
  <c r="K19" i="45"/>
  <c r="K24" i="45"/>
  <c r="K10" i="45"/>
  <c r="K26" i="45"/>
  <c r="K17" i="45"/>
  <c r="K33" i="45"/>
  <c r="K31" i="45"/>
  <c r="K20" i="45"/>
  <c r="K11" i="45"/>
  <c r="K16" i="45"/>
  <c r="K14" i="45"/>
  <c r="K30" i="45"/>
  <c r="K5" i="45"/>
  <c r="K21" i="45"/>
  <c r="K23" i="45"/>
  <c r="K17" i="51"/>
  <c r="K16" i="51"/>
  <c r="K18" i="51"/>
  <c r="K6" i="51"/>
  <c r="K11" i="51"/>
  <c r="K9" i="51"/>
  <c r="K14" i="51"/>
  <c r="K19" i="51"/>
  <c r="K5" i="51"/>
  <c r="K7" i="51"/>
  <c r="K15" i="51"/>
  <c r="K12" i="51"/>
  <c r="K4" i="51"/>
  <c r="K8" i="51"/>
  <c r="K13" i="51"/>
  <c r="K10" i="51"/>
  <c r="K27" i="50"/>
  <c r="K4" i="50"/>
  <c r="K16" i="50"/>
  <c r="K23" i="50"/>
  <c r="K29" i="50"/>
  <c r="K9" i="50"/>
  <c r="K7" i="50"/>
  <c r="K15" i="50"/>
  <c r="K21" i="50"/>
  <c r="K10" i="50"/>
  <c r="K5" i="50"/>
  <c r="K8" i="50"/>
  <c r="K25" i="50"/>
  <c r="K24" i="50"/>
  <c r="K30" i="50"/>
  <c r="K14" i="50"/>
  <c r="K11" i="50"/>
  <c r="K19" i="50"/>
  <c r="K26" i="50"/>
  <c r="K32" i="50"/>
  <c r="K22" i="50"/>
  <c r="K17" i="50"/>
  <c r="K13" i="50"/>
  <c r="K20" i="50"/>
  <c r="K18" i="50"/>
  <c r="K31" i="50"/>
  <c r="K12" i="50"/>
  <c r="K28" i="50"/>
  <c r="K33" i="50"/>
  <c r="K6" i="50"/>
  <c r="J16" i="43"/>
  <c r="J12" i="43"/>
  <c r="J9" i="43"/>
  <c r="J8" i="43"/>
  <c r="J20" i="43"/>
  <c r="J18" i="43"/>
  <c r="J13" i="43"/>
  <c r="J23" i="43"/>
  <c r="J11" i="43"/>
  <c r="J22" i="43"/>
  <c r="J5" i="43"/>
  <c r="J21" i="43"/>
  <c r="J15" i="43"/>
  <c r="J6" i="43"/>
  <c r="J17" i="43"/>
  <c r="J14" i="43"/>
  <c r="J10" i="43"/>
  <c r="J7" i="43"/>
  <c r="J19" i="43"/>
  <c r="J10" i="44"/>
  <c r="J26" i="44"/>
  <c r="J16" i="44"/>
  <c r="J12" i="44"/>
  <c r="J25" i="44"/>
  <c r="J20" i="44"/>
  <c r="J23" i="44"/>
  <c r="J4" i="44"/>
  <c r="J6" i="44"/>
  <c r="J18" i="44"/>
  <c r="J21" i="44"/>
  <c r="J11" i="44"/>
  <c r="J5" i="44"/>
  <c r="J17" i="44"/>
  <c r="J27" i="44"/>
  <c r="J15" i="44"/>
  <c r="J14" i="44"/>
  <c r="J32" i="44"/>
  <c r="J28" i="44"/>
  <c r="J22" i="44"/>
  <c r="J9" i="44"/>
  <c r="J30" i="44"/>
  <c r="J19" i="44"/>
  <c r="J24" i="44"/>
  <c r="J8" i="44"/>
  <c r="J34" i="44"/>
  <c r="J29" i="44"/>
  <c r="J35" i="44"/>
  <c r="J13" i="44"/>
  <c r="J33" i="44"/>
  <c r="J7" i="44"/>
  <c r="J31" i="44"/>
  <c r="J9" i="47"/>
  <c r="J10" i="47"/>
  <c r="J7" i="47"/>
  <c r="J12" i="47"/>
  <c r="J5" i="47"/>
  <c r="J13" i="47"/>
  <c r="L13" i="47" s="1"/>
  <c r="AK13" i="47" s="1"/>
  <c r="J6" i="47"/>
  <c r="J16" i="47"/>
  <c r="J11" i="47"/>
  <c r="J17" i="47"/>
  <c r="J15" i="47"/>
  <c r="J4" i="47"/>
  <c r="J8" i="47"/>
  <c r="J24" i="52"/>
  <c r="J14" i="52"/>
  <c r="J12" i="52"/>
  <c r="J30" i="52"/>
  <c r="J18" i="52"/>
  <c r="J8" i="52"/>
  <c r="J28" i="52"/>
  <c r="J22" i="52"/>
  <c r="J16" i="52"/>
  <c r="J20" i="52"/>
  <c r="J25" i="52"/>
  <c r="J32" i="52"/>
  <c r="J10" i="52"/>
  <c r="J9" i="52"/>
  <c r="J17" i="52"/>
  <c r="J23" i="52"/>
  <c r="J7" i="52"/>
  <c r="J11" i="52"/>
  <c r="J15" i="52"/>
  <c r="J19" i="52"/>
  <c r="J26" i="52"/>
  <c r="J6" i="52"/>
  <c r="J4" i="52"/>
  <c r="J5" i="52"/>
  <c r="J33" i="52"/>
  <c r="J29" i="52"/>
  <c r="J13" i="52"/>
  <c r="J21" i="52"/>
  <c r="J27" i="52"/>
  <c r="J31" i="52"/>
  <c r="J5" i="48"/>
  <c r="J17" i="48"/>
  <c r="J9" i="48"/>
  <c r="J16" i="48"/>
  <c r="J18" i="48"/>
  <c r="J11" i="48"/>
  <c r="J7" i="48"/>
  <c r="J6" i="48"/>
  <c r="J8" i="48"/>
  <c r="J10" i="48"/>
  <c r="J13" i="48"/>
  <c r="J12" i="48"/>
  <c r="J14" i="48"/>
  <c r="J19" i="48"/>
  <c r="J15" i="48"/>
  <c r="J4" i="48"/>
  <c r="J30" i="49"/>
  <c r="J16" i="49"/>
  <c r="J27" i="49"/>
  <c r="J10" i="49"/>
  <c r="J6" i="49"/>
  <c r="J23" i="49"/>
  <c r="J13" i="49"/>
  <c r="J17" i="49"/>
  <c r="J26" i="49"/>
  <c r="J5" i="49"/>
  <c r="J24" i="49"/>
  <c r="J8" i="49"/>
  <c r="J9" i="49"/>
  <c r="J22" i="49"/>
  <c r="J20" i="49"/>
  <c r="J19" i="49"/>
  <c r="J12" i="49"/>
  <c r="J7" i="49"/>
  <c r="J4" i="49"/>
  <c r="J14" i="49"/>
  <c r="J18" i="49"/>
  <c r="J25" i="49"/>
  <c r="J11" i="49"/>
  <c r="J15" i="49"/>
  <c r="J21" i="49"/>
  <c r="J28" i="49"/>
  <c r="J31" i="49"/>
  <c r="J29" i="49"/>
  <c r="J15" i="53"/>
  <c r="J30" i="53"/>
  <c r="J5" i="53"/>
  <c r="J18" i="53"/>
  <c r="J6" i="53"/>
  <c r="J32" i="53"/>
  <c r="J11" i="53"/>
  <c r="J4" i="53"/>
  <c r="J12" i="53"/>
  <c r="J22" i="53"/>
  <c r="J31" i="53"/>
  <c r="J25" i="53"/>
  <c r="J17" i="53"/>
  <c r="J7" i="53"/>
  <c r="J16" i="53"/>
  <c r="J9" i="53"/>
  <c r="J13" i="53"/>
  <c r="J20" i="53"/>
  <c r="J10" i="53"/>
  <c r="J28" i="53"/>
  <c r="J26" i="53"/>
  <c r="J24" i="53"/>
  <c r="J27" i="53"/>
  <c r="J8" i="53"/>
  <c r="J14" i="53"/>
  <c r="J21" i="53"/>
  <c r="J23" i="53"/>
  <c r="J19" i="53"/>
  <c r="J29" i="53"/>
  <c r="K12" i="45"/>
  <c r="K11" i="43"/>
  <c r="K17" i="43"/>
  <c r="K10" i="43"/>
  <c r="K8" i="43"/>
  <c r="K15" i="43"/>
  <c r="K21" i="43"/>
  <c r="K14" i="43"/>
  <c r="K12" i="43"/>
  <c r="K6" i="43"/>
  <c r="K9" i="43"/>
  <c r="K18" i="43"/>
  <c r="K4" i="43"/>
  <c r="K19" i="43"/>
  <c r="K20" i="43"/>
  <c r="K5" i="43"/>
  <c r="K23" i="43"/>
  <c r="K13" i="43"/>
  <c r="K22" i="43"/>
  <c r="K7" i="43"/>
  <c r="K16" i="43"/>
  <c r="K7" i="44"/>
  <c r="K23" i="44"/>
  <c r="K14" i="44"/>
  <c r="K30" i="44"/>
  <c r="K5" i="44"/>
  <c r="K16" i="44"/>
  <c r="K25" i="44"/>
  <c r="K11" i="44"/>
  <c r="K27" i="44"/>
  <c r="K18" i="44"/>
  <c r="K34" i="44"/>
  <c r="K13" i="44"/>
  <c r="K24" i="44"/>
  <c r="K33" i="44"/>
  <c r="K12" i="44"/>
  <c r="K31" i="44"/>
  <c r="K6" i="44"/>
  <c r="K21" i="44"/>
  <c r="K32" i="44"/>
  <c r="K9" i="44"/>
  <c r="K20" i="44"/>
  <c r="K15" i="44"/>
  <c r="K22" i="44"/>
  <c r="K19" i="44"/>
  <c r="K35" i="44"/>
  <c r="K10" i="44"/>
  <c r="K26" i="44"/>
  <c r="K29" i="44"/>
  <c r="K8" i="44"/>
  <c r="K17" i="44"/>
  <c r="K28" i="44"/>
  <c r="K4" i="44"/>
  <c r="L4" i="44" s="1"/>
  <c r="AK4" i="44" s="1"/>
  <c r="K8" i="47"/>
  <c r="K16" i="47"/>
  <c r="K12" i="47"/>
  <c r="K7" i="47"/>
  <c r="K10" i="47"/>
  <c r="K14" i="47"/>
  <c r="L14" i="47" s="1"/>
  <c r="AK14" i="47" s="1"/>
  <c r="K9" i="47"/>
  <c r="K6" i="47"/>
  <c r="K5" i="47"/>
  <c r="K17" i="47"/>
  <c r="K15" i="47"/>
  <c r="K4" i="47"/>
  <c r="K11" i="47"/>
  <c r="K29" i="52"/>
  <c r="K28" i="52"/>
  <c r="K22" i="52"/>
  <c r="K20" i="52"/>
  <c r="K8" i="52"/>
  <c r="K16" i="52"/>
  <c r="K14" i="52"/>
  <c r="K4" i="52"/>
  <c r="K12" i="52"/>
  <c r="K24" i="52"/>
  <c r="K13" i="52"/>
  <c r="K21" i="52"/>
  <c r="K27" i="52"/>
  <c r="K31" i="52"/>
  <c r="K6" i="52"/>
  <c r="K26" i="52"/>
  <c r="K32" i="52"/>
  <c r="K25" i="52"/>
  <c r="K10" i="52"/>
  <c r="K9" i="52"/>
  <c r="K17" i="52"/>
  <c r="K23" i="52"/>
  <c r="K7" i="52"/>
  <c r="K11" i="52"/>
  <c r="K15" i="52"/>
  <c r="K19" i="52"/>
  <c r="K30" i="52"/>
  <c r="K18" i="52"/>
  <c r="K5" i="52"/>
  <c r="K33" i="52"/>
  <c r="K8" i="48"/>
  <c r="K16" i="48"/>
  <c r="K11" i="48"/>
  <c r="K9" i="48"/>
  <c r="K12" i="48"/>
  <c r="K15" i="48"/>
  <c r="K13" i="48"/>
  <c r="K19" i="48"/>
  <c r="K17" i="48"/>
  <c r="K18" i="48"/>
  <c r="K14" i="48"/>
  <c r="K4" i="48"/>
  <c r="K7" i="48"/>
  <c r="K5" i="48"/>
  <c r="K10" i="48"/>
  <c r="K6" i="48"/>
  <c r="K16" i="49"/>
  <c r="K18" i="49"/>
  <c r="K5" i="49"/>
  <c r="K21" i="49"/>
  <c r="K12" i="49"/>
  <c r="K6" i="49"/>
  <c r="K23" i="49"/>
  <c r="K13" i="49"/>
  <c r="K17" i="49"/>
  <c r="K10" i="49"/>
  <c r="K30" i="49"/>
  <c r="K29" i="49"/>
  <c r="K27" i="49"/>
  <c r="K19" i="49"/>
  <c r="K22" i="49"/>
  <c r="K26" i="49"/>
  <c r="K9" i="49"/>
  <c r="K7" i="49"/>
  <c r="K8" i="49"/>
  <c r="K4" i="49"/>
  <c r="K25" i="49"/>
  <c r="K20" i="49"/>
  <c r="K24" i="49"/>
  <c r="K28" i="49"/>
  <c r="K14" i="49"/>
  <c r="K11" i="49"/>
  <c r="K15" i="49"/>
  <c r="K31" i="49"/>
  <c r="K14" i="53"/>
  <c r="K21" i="53"/>
  <c r="K8" i="53"/>
  <c r="K11" i="53"/>
  <c r="K26" i="53"/>
  <c r="K23" i="53"/>
  <c r="K17" i="53"/>
  <c r="K25" i="53"/>
  <c r="K29" i="53"/>
  <c r="K18" i="53"/>
  <c r="K6" i="53"/>
  <c r="K9" i="53"/>
  <c r="K27" i="53"/>
  <c r="K19" i="53"/>
  <c r="K32" i="53"/>
  <c r="K4" i="53"/>
  <c r="K7" i="53"/>
  <c r="K12" i="53"/>
  <c r="K22" i="53"/>
  <c r="K30" i="53"/>
  <c r="K15" i="53"/>
  <c r="K10" i="53"/>
  <c r="K13" i="53"/>
  <c r="K16" i="53"/>
  <c r="K31" i="53"/>
  <c r="K20" i="53"/>
  <c r="K5" i="53"/>
  <c r="K28" i="53"/>
  <c r="K24" i="53"/>
  <c r="J20" i="12"/>
  <c r="J26" i="12"/>
  <c r="J15" i="12"/>
  <c r="J5" i="12"/>
  <c r="J32" i="12"/>
  <c r="J23" i="12"/>
  <c r="J16" i="12"/>
  <c r="J35" i="12"/>
  <c r="J30" i="12"/>
  <c r="J25" i="12"/>
  <c r="J19" i="12"/>
  <c r="J14" i="12"/>
  <c r="J9" i="12"/>
  <c r="J34" i="12"/>
  <c r="J24" i="12"/>
  <c r="J18" i="12"/>
  <c r="J13" i="12"/>
  <c r="J28" i="12"/>
  <c r="J8" i="12"/>
  <c r="J4" i="12"/>
  <c r="J33" i="12"/>
  <c r="J27" i="12"/>
  <c r="J22" i="12"/>
  <c r="J17" i="12"/>
  <c r="J11" i="12"/>
  <c r="J6" i="12"/>
  <c r="J31" i="12"/>
  <c r="J10" i="12"/>
  <c r="J12" i="12"/>
  <c r="J29" i="12"/>
  <c r="J7" i="12"/>
  <c r="J4" i="41"/>
  <c r="J18" i="41"/>
  <c r="J6" i="41"/>
  <c r="J14" i="41"/>
  <c r="L14" i="41" s="1"/>
  <c r="AK14" i="41" s="1"/>
  <c r="J12" i="41"/>
  <c r="J10" i="41"/>
  <c r="J20" i="41"/>
  <c r="J17" i="41"/>
  <c r="J23" i="41"/>
  <c r="L23" i="41" s="1"/>
  <c r="AK23" i="41" s="1"/>
  <c r="J5" i="41"/>
  <c r="J11" i="41"/>
  <c r="J9" i="41"/>
  <c r="J22" i="41"/>
  <c r="J7" i="41"/>
  <c r="L7" i="41" s="1"/>
  <c r="AK7" i="41" s="1"/>
  <c r="J15" i="41"/>
  <c r="J13" i="41"/>
  <c r="J16" i="41"/>
  <c r="J8" i="41"/>
  <c r="J21" i="41"/>
  <c r="J19" i="41"/>
  <c r="J12" i="42"/>
  <c r="J8" i="42"/>
  <c r="J22" i="42"/>
  <c r="J21" i="42"/>
  <c r="J18" i="42"/>
  <c r="L18" i="42" s="1"/>
  <c r="AK18" i="42" s="1"/>
  <c r="J6" i="42"/>
  <c r="J16" i="42"/>
  <c r="J11" i="42"/>
  <c r="J19" i="42"/>
  <c r="J13" i="42"/>
  <c r="J9" i="42"/>
  <c r="J7" i="42"/>
  <c r="J4" i="42"/>
  <c r="J20" i="42"/>
  <c r="L20" i="42" s="1"/>
  <c r="AK20" i="42" s="1"/>
  <c r="J14" i="42"/>
  <c r="J10" i="42"/>
  <c r="L10" i="42" s="1"/>
  <c r="AK10" i="42" s="1"/>
  <c r="J17" i="42"/>
  <c r="J5" i="42"/>
  <c r="J15" i="42"/>
  <c r="L15" i="42" s="1"/>
  <c r="AK15" i="42" s="1"/>
  <c r="J23" i="42"/>
  <c r="J12" i="46"/>
  <c r="J11" i="46"/>
  <c r="J6" i="46"/>
  <c r="L6" i="46" s="1"/>
  <c r="AK6" i="46" s="1"/>
  <c r="J9" i="46"/>
  <c r="J4" i="46"/>
  <c r="L4" i="46" s="1"/>
  <c r="AK4" i="46" s="1"/>
  <c r="J13" i="46"/>
  <c r="J10" i="46"/>
  <c r="J16" i="46"/>
  <c r="J8" i="46"/>
  <c r="J7" i="46"/>
  <c r="J15" i="46"/>
  <c r="J5" i="46"/>
  <c r="J14" i="46"/>
  <c r="J17" i="46"/>
  <c r="J28" i="45"/>
  <c r="L28" i="45" s="1"/>
  <c r="AK28" i="45" s="1"/>
  <c r="J9" i="45"/>
  <c r="J32" i="45"/>
  <c r="J24" i="45"/>
  <c r="L24" i="45" s="1"/>
  <c r="AK24" i="45" s="1"/>
  <c r="J26" i="45"/>
  <c r="J33" i="45"/>
  <c r="J34" i="45"/>
  <c r="J6" i="45"/>
  <c r="J8" i="45"/>
  <c r="J27" i="45"/>
  <c r="J18" i="45"/>
  <c r="L18" i="45" s="1"/>
  <c r="AK18" i="45" s="1"/>
  <c r="J22" i="45"/>
  <c r="J7" i="45"/>
  <c r="J31" i="45"/>
  <c r="J10" i="45"/>
  <c r="J15" i="45"/>
  <c r="L15" i="45" s="1"/>
  <c r="AK15" i="45" s="1"/>
  <c r="J19" i="45"/>
  <c r="L19" i="45" s="1"/>
  <c r="AK19" i="45" s="1"/>
  <c r="J4" i="45"/>
  <c r="L4" i="45" s="1"/>
  <c r="AK4" i="45" s="1"/>
  <c r="J11" i="45"/>
  <c r="L11" i="45" s="1"/>
  <c r="AK11" i="45" s="1"/>
  <c r="J14" i="45"/>
  <c r="J16" i="45"/>
  <c r="L16" i="45" s="1"/>
  <c r="AK16" i="45" s="1"/>
  <c r="J20" i="45"/>
  <c r="J35" i="45"/>
  <c r="J23" i="45"/>
  <c r="J25" i="45"/>
  <c r="J5" i="45"/>
  <c r="J29" i="45"/>
  <c r="J13" i="45"/>
  <c r="J17" i="45"/>
  <c r="J21" i="45"/>
  <c r="J30" i="45"/>
  <c r="J12" i="45"/>
  <c r="J4" i="51"/>
  <c r="J14" i="51"/>
  <c r="J19" i="51"/>
  <c r="J9" i="51"/>
  <c r="L9" i="51" s="1"/>
  <c r="AK9" i="51" s="1"/>
  <c r="J16" i="51"/>
  <c r="L16" i="51" s="1"/>
  <c r="AK16" i="51" s="1"/>
  <c r="J10" i="51"/>
  <c r="J8" i="51"/>
  <c r="J5" i="51"/>
  <c r="L5" i="51" s="1"/>
  <c r="AK5" i="51" s="1"/>
  <c r="J7" i="51"/>
  <c r="J15" i="51"/>
  <c r="L15" i="51" s="1"/>
  <c r="AK15" i="51" s="1"/>
  <c r="J13" i="51"/>
  <c r="J12" i="51"/>
  <c r="L12" i="51" s="1"/>
  <c r="AK12" i="51" s="1"/>
  <c r="J17" i="51"/>
  <c r="J11" i="51"/>
  <c r="J6" i="51"/>
  <c r="J18" i="51"/>
  <c r="J24" i="50"/>
  <c r="J28" i="50"/>
  <c r="J10" i="50"/>
  <c r="J23" i="50"/>
  <c r="J27" i="50"/>
  <c r="J26" i="50"/>
  <c r="J9" i="50"/>
  <c r="J14" i="50"/>
  <c r="J5" i="50"/>
  <c r="L5" i="50" s="1"/>
  <c r="AK5" i="50" s="1"/>
  <c r="J21" i="50"/>
  <c r="J31" i="50"/>
  <c r="J18" i="50"/>
  <c r="J8" i="50"/>
  <c r="J29" i="50"/>
  <c r="J25" i="50"/>
  <c r="J32" i="50"/>
  <c r="J11" i="50"/>
  <c r="J19" i="50"/>
  <c r="L19" i="50" s="1"/>
  <c r="AK19" i="50" s="1"/>
  <c r="J12" i="50"/>
  <c r="J17" i="50"/>
  <c r="J22" i="50"/>
  <c r="L22" i="50" s="1"/>
  <c r="AK22" i="50" s="1"/>
  <c r="J4" i="50"/>
  <c r="J6" i="50"/>
  <c r="J30" i="50"/>
  <c r="L30" i="50" s="1"/>
  <c r="AK30" i="50" s="1"/>
  <c r="J33" i="50"/>
  <c r="L33" i="50" s="1"/>
  <c r="AK33" i="50" s="1"/>
  <c r="J20" i="50"/>
  <c r="J13" i="50"/>
  <c r="J15" i="50"/>
  <c r="J16" i="50"/>
  <c r="L16" i="50" s="1"/>
  <c r="AK16" i="50" s="1"/>
  <c r="J7" i="50"/>
  <c r="J4" i="43"/>
  <c r="C37" i="55"/>
  <c r="F16" i="54" s="1"/>
  <c r="AI25" i="12"/>
  <c r="AI20" i="12"/>
  <c r="AI16" i="12"/>
  <c r="AI12" i="12"/>
  <c r="AI8" i="12"/>
  <c r="AI4" i="12"/>
  <c r="AI26" i="12"/>
  <c r="AI22" i="12"/>
  <c r="AI10" i="12"/>
  <c r="AI27" i="12"/>
  <c r="AI24" i="12"/>
  <c r="AI19" i="12"/>
  <c r="AI15" i="12"/>
  <c r="AI11" i="12"/>
  <c r="AI7" i="12"/>
  <c r="AI18" i="12"/>
  <c r="AI6" i="12"/>
  <c r="AI14" i="12"/>
  <c r="AI23" i="12"/>
  <c r="AI21" i="12"/>
  <c r="AI5" i="12"/>
  <c r="AI17" i="12"/>
  <c r="AI9" i="12"/>
  <c r="AI13" i="12"/>
  <c r="O10" i="12"/>
  <c r="Q10" i="12" s="1"/>
  <c r="R10" i="12" s="1"/>
  <c r="O7" i="12"/>
  <c r="Q7" i="12" s="1"/>
  <c r="R7" i="12" s="1"/>
  <c r="O13" i="12"/>
  <c r="Q13" i="12" s="1"/>
  <c r="R13" i="12" s="1"/>
  <c r="C28" i="55"/>
  <c r="C44" i="55"/>
  <c r="C45" i="55"/>
  <c r="C48" i="55"/>
  <c r="L29" i="50" l="1"/>
  <c r="AK29" i="50" s="1"/>
  <c r="L26" i="50"/>
  <c r="AK26" i="50" s="1"/>
  <c r="L16" i="53"/>
  <c r="AK16" i="53" s="1"/>
  <c r="L13" i="50"/>
  <c r="AK13" i="50" s="1"/>
  <c r="L13" i="46"/>
  <c r="AK13" i="46" s="1"/>
  <c r="L15" i="41"/>
  <c r="AK15" i="41" s="1"/>
  <c r="L30" i="53"/>
  <c r="AK30" i="53" s="1"/>
  <c r="L21" i="53"/>
  <c r="AK21" i="53" s="1"/>
  <c r="L15" i="46"/>
  <c r="AK15" i="46" s="1"/>
  <c r="L20" i="45"/>
  <c r="AK20" i="45" s="1"/>
  <c r="L5" i="42"/>
  <c r="AK5" i="42" s="1"/>
  <c r="L12" i="41"/>
  <c r="AK12" i="41" s="1"/>
  <c r="L4" i="41"/>
  <c r="AK4" i="41" s="1"/>
  <c r="L32" i="50"/>
  <c r="AK32" i="50" s="1"/>
  <c r="L25" i="50"/>
  <c r="AK25" i="50" s="1"/>
  <c r="L27" i="50"/>
  <c r="AK27" i="50" s="1"/>
  <c r="L9" i="42"/>
  <c r="AK9" i="42" s="1"/>
  <c r="L30" i="45"/>
  <c r="AK30" i="45" s="1"/>
  <c r="L17" i="41"/>
  <c r="AK17" i="41" s="1"/>
  <c r="L32" i="45"/>
  <c r="AK32" i="45" s="1"/>
  <c r="L31" i="50"/>
  <c r="AK31" i="50" s="1"/>
  <c r="L9" i="46"/>
  <c r="AK9" i="46" s="1"/>
  <c r="L11" i="51"/>
  <c r="AK11" i="51" s="1"/>
  <c r="L15" i="50"/>
  <c r="AK15" i="50" s="1"/>
  <c r="L6" i="41"/>
  <c r="AK6" i="41" s="1"/>
  <c r="L7" i="53"/>
  <c r="AK7" i="53" s="1"/>
  <c r="L9" i="53"/>
  <c r="AK9" i="53" s="1"/>
  <c r="L22" i="45"/>
  <c r="AK22" i="45" s="1"/>
  <c r="L12" i="42"/>
  <c r="AK12" i="42" s="1"/>
  <c r="L9" i="50"/>
  <c r="AK9" i="50" s="1"/>
  <c r="L13" i="51"/>
  <c r="AK13" i="51" s="1"/>
  <c r="L13" i="45"/>
  <c r="AK13" i="45" s="1"/>
  <c r="L7" i="45"/>
  <c r="AK7" i="45" s="1"/>
  <c r="L10" i="41"/>
  <c r="AK10" i="41" s="1"/>
  <c r="L9" i="43"/>
  <c r="AK9" i="43" s="1"/>
  <c r="L20" i="50"/>
  <c r="AK20" i="50" s="1"/>
  <c r="L4" i="50"/>
  <c r="AK4" i="50" s="1"/>
  <c r="L12" i="50"/>
  <c r="AK12" i="50" s="1"/>
  <c r="L8" i="45"/>
  <c r="AK8" i="45" s="1"/>
  <c r="L14" i="42"/>
  <c r="AK14" i="42" s="1"/>
  <c r="L11" i="42"/>
  <c r="AK11" i="42" s="1"/>
  <c r="L9" i="41"/>
  <c r="AK9" i="41" s="1"/>
  <c r="L18" i="41"/>
  <c r="AK18" i="41" s="1"/>
  <c r="L15" i="53"/>
  <c r="AK15" i="53" s="1"/>
  <c r="L5" i="48"/>
  <c r="AK5" i="48" s="1"/>
  <c r="L12" i="45"/>
  <c r="AK12" i="45" s="1"/>
  <c r="L21" i="45"/>
  <c r="AK21" i="45" s="1"/>
  <c r="L7" i="46"/>
  <c r="AK7" i="46" s="1"/>
  <c r="L10" i="46"/>
  <c r="AK10" i="46" s="1"/>
  <c r="L12" i="46"/>
  <c r="AK12" i="46" s="1"/>
  <c r="L17" i="42"/>
  <c r="AK17" i="42" s="1"/>
  <c r="L16" i="42"/>
  <c r="AK16" i="42" s="1"/>
  <c r="L13" i="41"/>
  <c r="AK13" i="41" s="1"/>
  <c r="L17" i="53"/>
  <c r="AK17" i="53" s="1"/>
  <c r="L31" i="45"/>
  <c r="AK31" i="45" s="1"/>
  <c r="L5" i="46"/>
  <c r="L8" i="46"/>
  <c r="AK8" i="46" s="1"/>
  <c r="L4" i="42"/>
  <c r="L6" i="42"/>
  <c r="AK6" i="42" s="1"/>
  <c r="L19" i="41"/>
  <c r="AK19" i="41" s="1"/>
  <c r="L8" i="41"/>
  <c r="AK8" i="41" s="1"/>
  <c r="L5" i="41"/>
  <c r="L7" i="50"/>
  <c r="AK7" i="50" s="1"/>
  <c r="L17" i="51"/>
  <c r="AK17" i="51" s="1"/>
  <c r="L10" i="51"/>
  <c r="AK10" i="51" s="1"/>
  <c r="L35" i="45"/>
  <c r="AK35" i="45" s="1"/>
  <c r="L17" i="46"/>
  <c r="AK17" i="46" s="1"/>
  <c r="L7" i="42"/>
  <c r="AK7" i="42" s="1"/>
  <c r="L30" i="49"/>
  <c r="AK30" i="49" s="1"/>
  <c r="L4" i="43"/>
  <c r="AK4" i="43" s="1"/>
  <c r="L10" i="45"/>
  <c r="AK10" i="45" s="1"/>
  <c r="L11" i="46"/>
  <c r="L21" i="42"/>
  <c r="AK21" i="42" s="1"/>
  <c r="L21" i="41"/>
  <c r="AK21" i="41" s="1"/>
  <c r="L11" i="41"/>
  <c r="L6" i="51"/>
  <c r="AK6" i="51" s="1"/>
  <c r="L17" i="45"/>
  <c r="AK17" i="45" s="1"/>
  <c r="L23" i="42"/>
  <c r="AK23" i="42" s="1"/>
  <c r="L22" i="42"/>
  <c r="AK22" i="42" s="1"/>
  <c r="L7" i="51"/>
  <c r="AK7" i="51" s="1"/>
  <c r="L16" i="46"/>
  <c r="AK16" i="46" s="1"/>
  <c r="L8" i="42"/>
  <c r="L19" i="51"/>
  <c r="AK19" i="51" s="1"/>
  <c r="L19" i="42"/>
  <c r="L13" i="42"/>
  <c r="AK13" i="42" s="1"/>
  <c r="H16" i="54"/>
  <c r="I16" i="54"/>
  <c r="L8" i="50"/>
  <c r="AK8" i="50" s="1"/>
  <c r="L6" i="50"/>
  <c r="AK6" i="50" s="1"/>
  <c r="L17" i="50"/>
  <c r="AK17" i="50" s="1"/>
  <c r="L11" i="50"/>
  <c r="AK11" i="50" s="1"/>
  <c r="L23" i="50"/>
  <c r="AK23" i="50" s="1"/>
  <c r="L14" i="46"/>
  <c r="AK14" i="46" s="1"/>
  <c r="L22" i="41"/>
  <c r="AK22" i="41" s="1"/>
  <c r="L20" i="41"/>
  <c r="AK20" i="41" s="1"/>
  <c r="L16" i="41"/>
  <c r="AK16" i="41" s="1"/>
  <c r="L9" i="48"/>
  <c r="AK9" i="48" s="1"/>
  <c r="L19" i="53"/>
  <c r="AK19" i="53" s="1"/>
  <c r="L8" i="53"/>
  <c r="AK8" i="53" s="1"/>
  <c r="L26" i="53"/>
  <c r="AK26" i="53" s="1"/>
  <c r="L18" i="53"/>
  <c r="AK18" i="53" s="1"/>
  <c r="L21" i="49"/>
  <c r="AK21" i="49" s="1"/>
  <c r="L25" i="49"/>
  <c r="AK25" i="49" s="1"/>
  <c r="L19" i="48"/>
  <c r="AK19" i="48" s="1"/>
  <c r="L12" i="48"/>
  <c r="AK12" i="48" s="1"/>
  <c r="L11" i="48"/>
  <c r="AK11" i="48" s="1"/>
  <c r="L16" i="48"/>
  <c r="AK16" i="48" s="1"/>
  <c r="L13" i="52"/>
  <c r="AK13" i="52" s="1"/>
  <c r="L5" i="52"/>
  <c r="AK5" i="52" s="1"/>
  <c r="L7" i="52"/>
  <c r="AK7" i="52" s="1"/>
  <c r="L22" i="52"/>
  <c r="AK22" i="52" s="1"/>
  <c r="L8" i="52"/>
  <c r="AK8" i="52" s="1"/>
  <c r="L7" i="47"/>
  <c r="AK7" i="47" s="1"/>
  <c r="L30" i="44"/>
  <c r="AK30" i="44" s="1"/>
  <c r="L27" i="44"/>
  <c r="AK27" i="44" s="1"/>
  <c r="L6" i="43"/>
  <c r="AK6" i="43" s="1"/>
  <c r="L21" i="43"/>
  <c r="AK21" i="43" s="1"/>
  <c r="L14" i="53"/>
  <c r="AK14" i="53" s="1"/>
  <c r="L10" i="53"/>
  <c r="AK10" i="53" s="1"/>
  <c r="L25" i="53"/>
  <c r="AK25" i="53" s="1"/>
  <c r="L12" i="53"/>
  <c r="AK12" i="53" s="1"/>
  <c r="L32" i="53"/>
  <c r="AK32" i="53" s="1"/>
  <c r="L5" i="53"/>
  <c r="AK5" i="53" s="1"/>
  <c r="L29" i="49"/>
  <c r="AK29" i="49" s="1"/>
  <c r="L4" i="49"/>
  <c r="L19" i="49"/>
  <c r="AK19" i="49" s="1"/>
  <c r="L24" i="49"/>
  <c r="AK24" i="49" s="1"/>
  <c r="L26" i="49"/>
  <c r="AK26" i="49" s="1"/>
  <c r="L10" i="49"/>
  <c r="AK10" i="49" s="1"/>
  <c r="L27" i="49"/>
  <c r="AK27" i="49" s="1"/>
  <c r="L16" i="49"/>
  <c r="AK16" i="49" s="1"/>
  <c r="L15" i="48"/>
  <c r="AK15" i="48" s="1"/>
  <c r="L8" i="48"/>
  <c r="AK8" i="48" s="1"/>
  <c r="L7" i="48"/>
  <c r="AK7" i="48" s="1"/>
  <c r="L21" i="52"/>
  <c r="AK21" i="52" s="1"/>
  <c r="L29" i="52"/>
  <c r="AK29" i="52" s="1"/>
  <c r="L11" i="52"/>
  <c r="AK11" i="52" s="1"/>
  <c r="L10" i="52"/>
  <c r="AK10" i="52" s="1"/>
  <c r="L16" i="52"/>
  <c r="AK16" i="52" s="1"/>
  <c r="L28" i="52"/>
  <c r="AK28" i="52" s="1"/>
  <c r="L14" i="52"/>
  <c r="AK14" i="52" s="1"/>
  <c r="L24" i="52"/>
  <c r="AK24" i="52" s="1"/>
  <c r="L8" i="47"/>
  <c r="AK8" i="47" s="1"/>
  <c r="L17" i="47"/>
  <c r="AK17" i="47" s="1"/>
  <c r="L6" i="47"/>
  <c r="AK6" i="47" s="1"/>
  <c r="L31" i="44"/>
  <c r="AK31" i="44" s="1"/>
  <c r="L29" i="44"/>
  <c r="AK29" i="44" s="1"/>
  <c r="L8" i="44"/>
  <c r="AK8" i="44" s="1"/>
  <c r="L19" i="44"/>
  <c r="AK19" i="44" s="1"/>
  <c r="L22" i="44"/>
  <c r="AK22" i="44" s="1"/>
  <c r="L15" i="44"/>
  <c r="AK15" i="44" s="1"/>
  <c r="L25" i="44"/>
  <c r="AK25" i="44" s="1"/>
  <c r="L16" i="44"/>
  <c r="AK16" i="44" s="1"/>
  <c r="L10" i="43"/>
  <c r="AK10" i="43" s="1"/>
  <c r="L17" i="43"/>
  <c r="AK17" i="43" s="1"/>
  <c r="L15" i="43"/>
  <c r="AK15" i="43" s="1"/>
  <c r="L11" i="43"/>
  <c r="AK11" i="43" s="1"/>
  <c r="L20" i="43"/>
  <c r="AK20" i="43" s="1"/>
  <c r="L12" i="43"/>
  <c r="AK12" i="43" s="1"/>
  <c r="L18" i="50"/>
  <c r="AK18" i="50" s="1"/>
  <c r="L10" i="50"/>
  <c r="AK10" i="50" s="1"/>
  <c r="L27" i="45"/>
  <c r="AK27" i="45" s="1"/>
  <c r="L9" i="45"/>
  <c r="AK9" i="45" s="1"/>
  <c r="L23" i="53"/>
  <c r="AK23" i="53" s="1"/>
  <c r="L13" i="53"/>
  <c r="AK13" i="53" s="1"/>
  <c r="L4" i="53"/>
  <c r="AK4" i="53" s="1"/>
  <c r="L31" i="49"/>
  <c r="AK31" i="49" s="1"/>
  <c r="L20" i="49"/>
  <c r="AK20" i="49" s="1"/>
  <c r="L17" i="49"/>
  <c r="AK17" i="49" s="1"/>
  <c r="L23" i="49"/>
  <c r="AK23" i="49" s="1"/>
  <c r="L6" i="48"/>
  <c r="AK6" i="48" s="1"/>
  <c r="L33" i="52"/>
  <c r="AK33" i="52" s="1"/>
  <c r="L26" i="52"/>
  <c r="AK26" i="52" s="1"/>
  <c r="L23" i="52"/>
  <c r="AK23" i="52" s="1"/>
  <c r="L4" i="47"/>
  <c r="AK4" i="47" s="1"/>
  <c r="L7" i="44"/>
  <c r="AK7" i="44" s="1"/>
  <c r="L28" i="44"/>
  <c r="AK28" i="44" s="1"/>
  <c r="L26" i="44"/>
  <c r="AK26" i="44" s="1"/>
  <c r="L23" i="43"/>
  <c r="AK23" i="43" s="1"/>
  <c r="L8" i="43"/>
  <c r="AK8" i="43" s="1"/>
  <c r="L28" i="50"/>
  <c r="AK28" i="50" s="1"/>
  <c r="L4" i="51"/>
  <c r="AK4" i="51" s="1"/>
  <c r="L14" i="51"/>
  <c r="AK14" i="51" s="1"/>
  <c r="L18" i="51"/>
  <c r="AK18" i="51" s="1"/>
  <c r="L29" i="45"/>
  <c r="AK29" i="45" s="1"/>
  <c r="L17" i="48"/>
  <c r="AK17" i="48" s="1"/>
  <c r="L27" i="53"/>
  <c r="AK27" i="53" s="1"/>
  <c r="L28" i="53"/>
  <c r="AK28" i="53" s="1"/>
  <c r="L20" i="53"/>
  <c r="AK20" i="53" s="1"/>
  <c r="L31" i="53"/>
  <c r="AK31" i="53" s="1"/>
  <c r="L6" i="53"/>
  <c r="AK6" i="53" s="1"/>
  <c r="L15" i="49"/>
  <c r="AK15" i="49" s="1"/>
  <c r="L18" i="49"/>
  <c r="AK18" i="49" s="1"/>
  <c r="L7" i="49"/>
  <c r="AK7" i="49" s="1"/>
  <c r="L22" i="49"/>
  <c r="AK22" i="49" s="1"/>
  <c r="L5" i="49"/>
  <c r="L13" i="49"/>
  <c r="AK13" i="49" s="1"/>
  <c r="L6" i="49"/>
  <c r="AK6" i="49" s="1"/>
  <c r="L13" i="48"/>
  <c r="AK13" i="48" s="1"/>
  <c r="L10" i="48"/>
  <c r="AK10" i="48" s="1"/>
  <c r="L4" i="52"/>
  <c r="AK4" i="52" s="1"/>
  <c r="L19" i="52"/>
  <c r="AK19" i="52" s="1"/>
  <c r="L17" i="52"/>
  <c r="AK17" i="52" s="1"/>
  <c r="L32" i="52"/>
  <c r="AK32" i="52" s="1"/>
  <c r="L18" i="52"/>
  <c r="AK18" i="52" s="1"/>
  <c r="L30" i="52"/>
  <c r="AK30" i="52" s="1"/>
  <c r="L11" i="47"/>
  <c r="AK11" i="47" s="1"/>
  <c r="L5" i="47"/>
  <c r="AK5" i="47" s="1"/>
  <c r="L10" i="47"/>
  <c r="AK10" i="47" s="1"/>
  <c r="L33" i="44"/>
  <c r="AK33" i="44" s="1"/>
  <c r="L35" i="44"/>
  <c r="AK35" i="44" s="1"/>
  <c r="L24" i="44"/>
  <c r="AK24" i="44" s="1"/>
  <c r="L32" i="44"/>
  <c r="AK32" i="44" s="1"/>
  <c r="L17" i="44"/>
  <c r="AK17" i="44" s="1"/>
  <c r="L11" i="44"/>
  <c r="AK11" i="44" s="1"/>
  <c r="L18" i="44"/>
  <c r="AK18" i="44" s="1"/>
  <c r="L23" i="44"/>
  <c r="AK23" i="44" s="1"/>
  <c r="L12" i="44"/>
  <c r="AK12" i="44" s="1"/>
  <c r="L19" i="43"/>
  <c r="AK19" i="43" s="1"/>
  <c r="L14" i="43"/>
  <c r="AK14" i="43" s="1"/>
  <c r="L5" i="43"/>
  <c r="AK5" i="43" s="1"/>
  <c r="L13" i="43"/>
  <c r="AK13" i="43" s="1"/>
  <c r="L16" i="43"/>
  <c r="AK16" i="43" s="1"/>
  <c r="L24" i="50"/>
  <c r="AK24" i="50" s="1"/>
  <c r="L21" i="50"/>
  <c r="AK21" i="50" s="1"/>
  <c r="L23" i="45"/>
  <c r="AK23" i="45" s="1"/>
  <c r="L14" i="45"/>
  <c r="AK14" i="45" s="1"/>
  <c r="L6" i="45"/>
  <c r="AK6" i="45" s="1"/>
  <c r="L34" i="45"/>
  <c r="AK34" i="45" s="1"/>
  <c r="L29" i="53"/>
  <c r="AK29" i="53" s="1"/>
  <c r="L24" i="53"/>
  <c r="AK24" i="53" s="1"/>
  <c r="L22" i="53"/>
  <c r="AK22" i="53" s="1"/>
  <c r="L11" i="53"/>
  <c r="AK11" i="53" s="1"/>
  <c r="L28" i="49"/>
  <c r="AK28" i="49" s="1"/>
  <c r="L11" i="49"/>
  <c r="AK11" i="49" s="1"/>
  <c r="L14" i="49"/>
  <c r="AK14" i="49" s="1"/>
  <c r="L12" i="49"/>
  <c r="AK12" i="49" s="1"/>
  <c r="L9" i="49"/>
  <c r="AK9" i="49" s="1"/>
  <c r="L8" i="49"/>
  <c r="AK8" i="49" s="1"/>
  <c r="L4" i="48"/>
  <c r="AK4" i="48" s="1"/>
  <c r="L14" i="48"/>
  <c r="AK14" i="48" s="1"/>
  <c r="L18" i="48"/>
  <c r="AK18" i="48" s="1"/>
  <c r="L31" i="52"/>
  <c r="AK31" i="52" s="1"/>
  <c r="L27" i="52"/>
  <c r="AK27" i="52" s="1"/>
  <c r="L6" i="52"/>
  <c r="AK6" i="52" s="1"/>
  <c r="L15" i="52"/>
  <c r="AK15" i="52" s="1"/>
  <c r="L9" i="52"/>
  <c r="AK9" i="52" s="1"/>
  <c r="L25" i="52"/>
  <c r="AK25" i="52" s="1"/>
  <c r="L20" i="52"/>
  <c r="AK20" i="52" s="1"/>
  <c r="L12" i="52"/>
  <c r="AK12" i="52" s="1"/>
  <c r="L15" i="47"/>
  <c r="AK15" i="47" s="1"/>
  <c r="L16" i="47"/>
  <c r="AK16" i="47" s="1"/>
  <c r="L12" i="47"/>
  <c r="AK12" i="47" s="1"/>
  <c r="L9" i="47"/>
  <c r="AK9" i="47" s="1"/>
  <c r="L13" i="44"/>
  <c r="AK13" i="44" s="1"/>
  <c r="L34" i="44"/>
  <c r="AK34" i="44" s="1"/>
  <c r="L9" i="44"/>
  <c r="AK9" i="44" s="1"/>
  <c r="L14" i="44"/>
  <c r="AK14" i="44" s="1"/>
  <c r="L5" i="44"/>
  <c r="AK5" i="44" s="1"/>
  <c r="L21" i="44"/>
  <c r="AK21" i="44" s="1"/>
  <c r="L6" i="44"/>
  <c r="AK6" i="44" s="1"/>
  <c r="L20" i="44"/>
  <c r="AK20" i="44" s="1"/>
  <c r="L10" i="44"/>
  <c r="AK10" i="44" s="1"/>
  <c r="L7" i="43"/>
  <c r="AK7" i="43" s="1"/>
  <c r="L22" i="43"/>
  <c r="AK22" i="43" s="1"/>
  <c r="L18" i="43"/>
  <c r="AK18" i="43" s="1"/>
  <c r="L14" i="50"/>
  <c r="AK14" i="50" s="1"/>
  <c r="L8" i="51"/>
  <c r="AK8" i="51" s="1"/>
  <c r="L5" i="45"/>
  <c r="AK5" i="45" s="1"/>
  <c r="L33" i="45"/>
  <c r="AK33" i="45" s="1"/>
  <c r="L26" i="45"/>
  <c r="AK26" i="45" s="1"/>
  <c r="L25" i="45"/>
  <c r="AK25" i="45" s="1"/>
  <c r="C36" i="55"/>
  <c r="E16" i="54" s="1"/>
  <c r="O28" i="12"/>
  <c r="Q28" i="12" s="1"/>
  <c r="R28" i="12" s="1"/>
  <c r="O32" i="12"/>
  <c r="Q32" i="12" s="1"/>
  <c r="R32" i="12" s="1"/>
  <c r="O29" i="12"/>
  <c r="Q29" i="12" s="1"/>
  <c r="R29" i="12" s="1"/>
  <c r="O33" i="12"/>
  <c r="Q33" i="12" s="1"/>
  <c r="R33" i="12" s="1"/>
  <c r="O30" i="12"/>
  <c r="Q30" i="12" s="1"/>
  <c r="R30" i="12" s="1"/>
  <c r="O34" i="12"/>
  <c r="Q34" i="12" s="1"/>
  <c r="R34" i="12" s="1"/>
  <c r="O31" i="12"/>
  <c r="Q31" i="12" s="1"/>
  <c r="R31" i="12" s="1"/>
  <c r="O35" i="12"/>
  <c r="Q35" i="12" s="1"/>
  <c r="R35" i="12" s="1"/>
  <c r="J22" i="55"/>
  <c r="F54" i="55"/>
  <c r="I54" i="55"/>
  <c r="O52" i="55"/>
  <c r="J23" i="55"/>
  <c r="K52" i="55"/>
  <c r="H21" i="55"/>
  <c r="J52" i="55"/>
  <c r="L23" i="55"/>
  <c r="M22" i="55"/>
  <c r="E54" i="55"/>
  <c r="O23" i="55"/>
  <c r="N52" i="55"/>
  <c r="L22" i="55"/>
  <c r="P23" i="55"/>
  <c r="K54" i="55"/>
  <c r="N22" i="55"/>
  <c r="E53" i="55"/>
  <c r="N23" i="55"/>
  <c r="N21" i="55"/>
  <c r="L53" i="55"/>
  <c r="O21" i="55"/>
  <c r="C30" i="55"/>
  <c r="N54" i="55"/>
  <c r="E22" i="55"/>
  <c r="I23" i="55"/>
  <c r="N53" i="55"/>
  <c r="L52" i="55"/>
  <c r="E52" i="55"/>
  <c r="P21" i="55"/>
  <c r="D23" i="55"/>
  <c r="F23" i="55"/>
  <c r="D52" i="55"/>
  <c r="K53" i="55"/>
  <c r="H52" i="55"/>
  <c r="D22" i="55"/>
  <c r="P54" i="55"/>
  <c r="G23" i="55"/>
  <c r="I22" i="55"/>
  <c r="H53" i="55"/>
  <c r="J53" i="55"/>
  <c r="E23" i="55"/>
  <c r="M53" i="55"/>
  <c r="M21" i="55"/>
  <c r="L54" i="55"/>
  <c r="H23" i="55"/>
  <c r="O54" i="55"/>
  <c r="M52" i="55"/>
  <c r="D54" i="55"/>
  <c r="E21" i="55"/>
  <c r="M54" i="55"/>
  <c r="D21" i="55"/>
  <c r="P53" i="55"/>
  <c r="O22" i="55"/>
  <c r="K21" i="55"/>
  <c r="H22" i="55"/>
  <c r="F21" i="55"/>
  <c r="O53" i="55"/>
  <c r="H54" i="55"/>
  <c r="J54" i="55"/>
  <c r="M23" i="55"/>
  <c r="L21" i="55"/>
  <c r="D53" i="55"/>
  <c r="K22" i="55"/>
  <c r="J21" i="55"/>
  <c r="F22" i="55"/>
  <c r="P22" i="55"/>
  <c r="G22" i="55"/>
  <c r="K23" i="55"/>
  <c r="I21" i="55"/>
  <c r="G21" i="55"/>
  <c r="P52" i="55"/>
  <c r="H56" i="55" l="1"/>
  <c r="H8" i="55" s="1"/>
  <c r="E56" i="55"/>
  <c r="E8" i="55" s="1"/>
  <c r="D56" i="55"/>
  <c r="D8" i="55" s="1"/>
  <c r="M56" i="55"/>
  <c r="M8" i="55" s="1"/>
  <c r="N56" i="55"/>
  <c r="N8" i="55" s="1"/>
  <c r="L56" i="55"/>
  <c r="L8" i="55" s="1"/>
  <c r="P56" i="55"/>
  <c r="P8" i="55" s="1"/>
  <c r="O56" i="55"/>
  <c r="O8" i="55" s="1"/>
  <c r="J56" i="55"/>
  <c r="J8" i="55" s="1"/>
  <c r="K56" i="55"/>
  <c r="K8" i="55" s="1"/>
  <c r="C32" i="55"/>
  <c r="C40" i="55" s="1"/>
  <c r="K6" i="55"/>
  <c r="N10" i="54" s="1"/>
  <c r="E6" i="55"/>
  <c r="N9" i="54" s="1"/>
  <c r="K5" i="55"/>
  <c r="M10" i="54" s="1"/>
  <c r="I6" i="55"/>
  <c r="N12" i="54" s="1"/>
  <c r="D4" i="55"/>
  <c r="D6" i="55"/>
  <c r="N18" i="54" s="1"/>
  <c r="N5" i="55"/>
  <c r="M14" i="54" s="1"/>
  <c r="E5" i="55"/>
  <c r="M9" i="54" s="1"/>
  <c r="M5" i="55"/>
  <c r="M19" i="54" s="1"/>
  <c r="N4" i="55"/>
  <c r="D5" i="55"/>
  <c r="M18" i="54" s="1"/>
  <c r="L4" i="55"/>
  <c r="O5" i="55"/>
  <c r="M15" i="54" s="1"/>
  <c r="L5" i="55"/>
  <c r="M20" i="54" s="1"/>
  <c r="P4" i="55"/>
  <c r="P5" i="55"/>
  <c r="M13" i="54" s="1"/>
  <c r="H5" i="55"/>
  <c r="M11" i="54" s="1"/>
  <c r="M6" i="55"/>
  <c r="N19" i="54" s="1"/>
  <c r="O4" i="55"/>
  <c r="H6" i="55"/>
  <c r="N11" i="54" s="1"/>
  <c r="J4" i="55"/>
  <c r="J5" i="55"/>
  <c r="M17" i="54" s="1"/>
  <c r="H4" i="55"/>
  <c r="O6" i="55"/>
  <c r="N15" i="54" s="1"/>
  <c r="J6" i="55"/>
  <c r="N17" i="54" s="1"/>
  <c r="L6" i="55"/>
  <c r="N20" i="54" s="1"/>
  <c r="P6" i="55"/>
  <c r="N13" i="54" s="1"/>
  <c r="N6" i="55"/>
  <c r="N14" i="54" s="1"/>
  <c r="E4" i="55"/>
  <c r="M4" i="55"/>
  <c r="F6" i="55"/>
  <c r="N7" i="54" s="1"/>
  <c r="K4" i="55"/>
  <c r="AK5" i="46"/>
  <c r="AK5" i="41"/>
  <c r="AK4" i="42"/>
  <c r="AK11" i="41"/>
  <c r="AK11" i="46"/>
  <c r="AK19" i="42"/>
  <c r="AK8" i="42"/>
  <c r="C38" i="55"/>
  <c r="G16" i="54" s="1"/>
  <c r="C70" i="10"/>
  <c r="C69" i="10"/>
  <c r="C71" i="10"/>
  <c r="C67" i="10"/>
  <c r="C65" i="10"/>
  <c r="C66" i="10"/>
  <c r="C62" i="10"/>
  <c r="C61" i="10"/>
  <c r="C63" i="10"/>
  <c r="C59" i="10"/>
  <c r="I52" i="55"/>
  <c r="G54" i="55"/>
  <c r="G53" i="55"/>
  <c r="I53" i="55"/>
  <c r="F52" i="55"/>
  <c r="G52" i="55"/>
  <c r="F53" i="55"/>
  <c r="I56" i="55" l="1"/>
  <c r="I8" i="55" s="1"/>
  <c r="F56" i="55"/>
  <c r="F8" i="55" s="1"/>
  <c r="G56" i="55"/>
  <c r="G8" i="55" s="1"/>
  <c r="G5" i="55"/>
  <c r="M8" i="54" s="1"/>
  <c r="G6" i="55"/>
  <c r="N8" i="54" s="1"/>
  <c r="I5" i="55"/>
  <c r="M12" i="54" s="1"/>
  <c r="F5" i="55"/>
  <c r="M7" i="54" s="1"/>
  <c r="G4" i="55"/>
  <c r="F4" i="55"/>
  <c r="I4" i="55"/>
  <c r="K19" i="54"/>
  <c r="K15" i="54"/>
  <c r="K9" i="54"/>
  <c r="K13" i="54"/>
  <c r="K20" i="54"/>
  <c r="K17" i="54"/>
  <c r="K11" i="54"/>
  <c r="K14" i="54"/>
  <c r="K18" i="54"/>
  <c r="K10" i="54"/>
  <c r="K7" i="54" l="1"/>
  <c r="K12" i="54"/>
  <c r="K8" i="54"/>
  <c r="L12" i="12" l="1"/>
  <c r="AK12" i="12" s="1"/>
  <c r="L4" i="12"/>
  <c r="AK4" i="12" s="1"/>
  <c r="L18" i="12"/>
  <c r="AK18" i="12" s="1"/>
  <c r="L28" i="12"/>
  <c r="AK28" i="12" s="1"/>
  <c r="L15" i="12"/>
  <c r="AK15" i="12" s="1"/>
  <c r="L9" i="12"/>
  <c r="AK9" i="12" s="1"/>
  <c r="L22" i="12"/>
  <c r="AK22" i="12" s="1"/>
  <c r="L27" i="12"/>
  <c r="AK27" i="12" s="1"/>
  <c r="L25" i="12"/>
  <c r="AK25" i="12" s="1"/>
  <c r="L23" i="12"/>
  <c r="AK23" i="12" s="1"/>
  <c r="L21" i="12"/>
  <c r="AK21" i="12" s="1"/>
  <c r="L5" i="12"/>
  <c r="AK5" i="12" s="1"/>
  <c r="L17" i="12"/>
  <c r="AK17" i="12" s="1"/>
  <c r="L19" i="12"/>
  <c r="AK19" i="12" s="1"/>
  <c r="L16" i="12" l="1"/>
  <c r="AK16" i="12" s="1"/>
  <c r="L6" i="12"/>
  <c r="AK6" i="12" s="1"/>
  <c r="L34" i="12"/>
  <c r="AK34" i="12" s="1"/>
  <c r="L30" i="12"/>
  <c r="AK30" i="12" s="1"/>
  <c r="L32" i="12"/>
  <c r="AK32" i="12" s="1"/>
  <c r="L20" i="12"/>
  <c r="AK20" i="12" s="1"/>
  <c r="L31" i="12"/>
  <c r="AK31" i="12" s="1"/>
  <c r="L7" i="12"/>
  <c r="AK7" i="12" s="1"/>
  <c r="L13" i="12"/>
  <c r="AK13" i="12" s="1"/>
  <c r="L11" i="12"/>
  <c r="AK11" i="12" s="1"/>
  <c r="L8" i="12"/>
  <c r="AK8" i="12" s="1"/>
  <c r="L35" i="12"/>
  <c r="AK35" i="12" s="1"/>
  <c r="L24" i="12"/>
  <c r="AK24" i="12" s="1"/>
  <c r="L33" i="12"/>
  <c r="AK33" i="12" s="1"/>
  <c r="L26" i="12"/>
  <c r="AK26" i="12" s="1"/>
  <c r="L10" i="12"/>
  <c r="AK10" i="12" s="1"/>
  <c r="L14" i="12"/>
  <c r="AK14" i="12" s="1"/>
  <c r="L29" i="12"/>
  <c r="AK29" i="12" s="1"/>
  <c r="C21" i="55"/>
  <c r="C22" i="55"/>
  <c r="C52" i="55"/>
  <c r="C53" i="55"/>
  <c r="C5" i="55" l="1"/>
  <c r="M16" i="54" s="1"/>
  <c r="C4" i="55"/>
  <c r="X6" i="55"/>
  <c r="X5" i="55"/>
  <c r="C23" i="55"/>
  <c r="C54" i="55"/>
  <c r="C56" i="55" l="1"/>
  <c r="C8" i="55" s="1"/>
  <c r="C6" i="55"/>
  <c r="N16" i="54" s="1"/>
  <c r="X7" i="55"/>
  <c r="D10" i="54" s="1"/>
  <c r="C16" i="54"/>
  <c r="C8" i="54"/>
  <c r="C12" i="54"/>
  <c r="C7" i="54"/>
  <c r="C18" i="54"/>
  <c r="C14" i="54"/>
  <c r="C13" i="54"/>
  <c r="C20" i="54"/>
  <c r="C10" i="54"/>
  <c r="C11" i="54"/>
  <c r="C19" i="54"/>
  <c r="C9" i="54"/>
  <c r="C17" i="54"/>
  <c r="C15" i="54"/>
  <c r="B16" i="54"/>
  <c r="B12" i="54"/>
  <c r="B7" i="54"/>
  <c r="B8" i="54"/>
  <c r="B14" i="54"/>
  <c r="B19" i="54"/>
  <c r="B20" i="54"/>
  <c r="B13" i="54"/>
  <c r="B18" i="54"/>
  <c r="B9" i="54"/>
  <c r="B17" i="54"/>
  <c r="B11" i="54"/>
  <c r="B15" i="54"/>
  <c r="B10" i="54"/>
  <c r="K16" i="54" l="1"/>
  <c r="D17" i="54"/>
  <c r="D19" i="54"/>
  <c r="D18" i="54"/>
  <c r="D11" i="54"/>
  <c r="D13" i="54"/>
  <c r="D14" i="54"/>
  <c r="D8" i="54"/>
  <c r="D9" i="54"/>
  <c r="D12" i="54"/>
  <c r="D15" i="54"/>
  <c r="D16" i="54"/>
  <c r="D20" i="54"/>
  <c r="D7" i="54"/>
  <c r="L14" i="54" l="1"/>
  <c r="L18" i="54"/>
  <c r="L10" i="54"/>
  <c r="L15" i="54"/>
  <c r="L17" i="54"/>
  <c r="L19" i="54"/>
  <c r="L11" i="54"/>
  <c r="L9" i="54"/>
  <c r="L13" i="54"/>
  <c r="L20" i="54"/>
  <c r="L8" i="54"/>
  <c r="L12" i="54"/>
  <c r="L7" i="54"/>
  <c r="L16"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Dunn, Michael</author>
  </authors>
  <commentList>
    <comment ref="O10" authorId="0" shapeId="0" xr:uid="{BE6B2362-569A-43BB-99A0-97DAD8331E82}">
      <text>
        <r>
          <rPr>
            <b/>
            <sz val="9"/>
            <color indexed="81"/>
            <rFont val="Tahoma"/>
            <family val="2"/>
          </rPr>
          <t>Dunn, Michael:</t>
        </r>
        <r>
          <rPr>
            <sz val="9"/>
            <color indexed="81"/>
            <rFont val="Tahoma"/>
            <family val="2"/>
          </rPr>
          <t xml:space="preserve">
http://www.cmfclearinghouse.org/detail.cfm?facid=4270</t>
        </r>
      </text>
    </comment>
    <comment ref="O11" authorId="0" shapeId="0" xr:uid="{66BB05A2-1CC0-47F3-812C-2D28DF9F24BC}">
      <text>
        <r>
          <rPr>
            <b/>
            <sz val="9"/>
            <color indexed="81"/>
            <rFont val="Tahoma"/>
            <family val="2"/>
          </rPr>
          <t>Dunn, Michael:</t>
        </r>
        <r>
          <rPr>
            <sz val="9"/>
            <color indexed="81"/>
            <rFont val="Tahoma"/>
            <family val="2"/>
          </rPr>
          <t xml:space="preserve">
http://www.cmfclearinghouse.org/detail.cfm?facid=333</t>
        </r>
      </text>
    </comment>
    <comment ref="O12" authorId="0" shapeId="0" xr:uid="{8503E666-AF54-42D2-B55B-3BE274A3082F}">
      <text>
        <r>
          <rPr>
            <b/>
            <sz val="9"/>
            <color indexed="81"/>
            <rFont val="Tahoma"/>
            <family val="2"/>
          </rPr>
          <t>Dunn, Michael:</t>
        </r>
        <r>
          <rPr>
            <sz val="9"/>
            <color indexed="81"/>
            <rFont val="Tahoma"/>
            <family val="2"/>
          </rPr>
          <t xml:space="preserve">
Inverse of this CMF: http://www.cmfclearinghouse.org/detail.cfm?facid=309</t>
        </r>
      </text>
    </comment>
  </commentList>
</comments>
</file>

<file path=xl/sharedStrings.xml><?xml version="1.0" encoding="utf-8"?>
<sst xmlns="http://schemas.openxmlformats.org/spreadsheetml/2006/main" count="3482" uniqueCount="292">
  <si>
    <t>Major</t>
  </si>
  <si>
    <t>Minor</t>
  </si>
  <si>
    <t>Average Daily Traffic</t>
  </si>
  <si>
    <t>Major Left Turn 1</t>
  </si>
  <si>
    <t>Major Right Turn 1</t>
  </si>
  <si>
    <t>Major Left Turn 2</t>
  </si>
  <si>
    <t>Major Right Turn 2</t>
  </si>
  <si>
    <t>Minor Left Turn 1</t>
  </si>
  <si>
    <t>Minor Right Turn 1</t>
  </si>
  <si>
    <t>Minor Left Turn 2</t>
  </si>
  <si>
    <t>Minor Right Turn 2</t>
  </si>
  <si>
    <t>Turning Proportions (optional)</t>
  </si>
  <si>
    <t>Exposure</t>
  </si>
  <si>
    <t>Severity</t>
  </si>
  <si>
    <t>Crossing</t>
  </si>
  <si>
    <t>Merging</t>
  </si>
  <si>
    <t>Diverging</t>
  </si>
  <si>
    <t>MUT</t>
  </si>
  <si>
    <t>Score</t>
  </si>
  <si>
    <t>mph</t>
  </si>
  <si>
    <t>decimal</t>
  </si>
  <si>
    <t>Mvmt1</t>
  </si>
  <si>
    <t>Mvmt2</t>
  </si>
  <si>
    <t>NBT</t>
  </si>
  <si>
    <t>EBT</t>
  </si>
  <si>
    <t>SBL</t>
  </si>
  <si>
    <t>#</t>
  </si>
  <si>
    <t>WBL</t>
  </si>
  <si>
    <t>WBT</t>
  </si>
  <si>
    <t>SBT</t>
  </si>
  <si>
    <t>EBL</t>
  </si>
  <si>
    <t>NBL</t>
  </si>
  <si>
    <t>NBR</t>
  </si>
  <si>
    <t>WBR</t>
  </si>
  <si>
    <t>SBR</t>
  </si>
  <si>
    <t>EBR</t>
  </si>
  <si>
    <t>Q1</t>
  </si>
  <si>
    <t>Q2</t>
  </si>
  <si>
    <t>I</t>
  </si>
  <si>
    <t>Directional Split</t>
  </si>
  <si>
    <t>Mvmt1_gen</t>
  </si>
  <si>
    <t>Mvmt2_gen</t>
  </si>
  <si>
    <t>Speed_V1</t>
  </si>
  <si>
    <t>Speed_V2</t>
  </si>
  <si>
    <t>Angle</t>
  </si>
  <si>
    <t>delta_V</t>
  </si>
  <si>
    <t>P_FSI</t>
  </si>
  <si>
    <t>Total</t>
  </si>
  <si>
    <t>alpha</t>
  </si>
  <si>
    <t>k</t>
  </si>
  <si>
    <t>Vehicle Speeds</t>
  </si>
  <si>
    <t>Roadway Geometry</t>
  </si>
  <si>
    <t>Mvmt</t>
  </si>
  <si>
    <t>Included in Mvmt1</t>
  </si>
  <si>
    <t>Included in Mvmt2</t>
  </si>
  <si>
    <t>SBT, SBL</t>
  </si>
  <si>
    <t>WBT, NBL</t>
  </si>
  <si>
    <t>SBT, WBL</t>
  </si>
  <si>
    <t>EBT, EBL</t>
  </si>
  <si>
    <t>EBT, SBL</t>
  </si>
  <si>
    <t>NBT, NBL</t>
  </si>
  <si>
    <t>NBT, EBL</t>
  </si>
  <si>
    <t>WBT, WBL</t>
  </si>
  <si>
    <t>WBT, NBL, SBR</t>
  </si>
  <si>
    <t>EBT, EBL, EBR</t>
  </si>
  <si>
    <t>NBT, NBL, NBR</t>
  </si>
  <si>
    <t>EBT, SBL, NBR</t>
  </si>
  <si>
    <t>WBT, WBL, WBR</t>
  </si>
  <si>
    <t>SBT, SBL, SBR</t>
  </si>
  <si>
    <t>MajT1</t>
  </si>
  <si>
    <t>MajR1</t>
  </si>
  <si>
    <t>MajL1</t>
  </si>
  <si>
    <t>MajR2</t>
  </si>
  <si>
    <t>MajT2</t>
  </si>
  <si>
    <t>MajL2</t>
  </si>
  <si>
    <t>MinL1</t>
  </si>
  <si>
    <t>MinT1</t>
  </si>
  <si>
    <t>MinR1</t>
  </si>
  <si>
    <t>MinR2</t>
  </si>
  <si>
    <t>MinT2</t>
  </si>
  <si>
    <t>MinL2</t>
  </si>
  <si>
    <t>MajT2, MinL1</t>
  </si>
  <si>
    <t>MinT2, MinL2</t>
  </si>
  <si>
    <t>MinT2, MajL2</t>
  </si>
  <si>
    <t>MajT1, MinL2</t>
  </si>
  <si>
    <t>MinT1, MajL1</t>
  </si>
  <si>
    <t>MinT1, MajL2</t>
  </si>
  <si>
    <t>MajT1, MajL1</t>
  </si>
  <si>
    <t>MinT1, MinL1</t>
  </si>
  <si>
    <t>MajT2, MajL2</t>
  </si>
  <si>
    <t>MinT2, MajL1</t>
  </si>
  <si>
    <t>MajT2, MinL1, MinR2</t>
  </si>
  <si>
    <t>MajT1, MajL1, MajR1</t>
  </si>
  <si>
    <t>MajT2, MajL2, MajR2</t>
  </si>
  <si>
    <t>MinT1, MinL1, MinR1</t>
  </si>
  <si>
    <t>MinT2, MinL2, MinR2</t>
  </si>
  <si>
    <t>MajT1, MinL2, MinR1</t>
  </si>
  <si>
    <t>Vol</t>
  </si>
  <si>
    <t>Major Thru</t>
  </si>
  <si>
    <t>Collision Angles</t>
  </si>
  <si>
    <t>Crossing - LT</t>
  </si>
  <si>
    <t>deg</t>
  </si>
  <si>
    <t>Conflict Type</t>
  </si>
  <si>
    <t>Crossing - RAB</t>
  </si>
  <si>
    <t>Sum of P(FSI)</t>
  </si>
  <si>
    <t>Average P(FSI)</t>
  </si>
  <si>
    <t>Traffic Control</t>
  </si>
  <si>
    <t>MajC</t>
  </si>
  <si>
    <t>MinC</t>
  </si>
  <si>
    <t>RAB Circulating</t>
  </si>
  <si>
    <t>RAB Entering</t>
  </si>
  <si>
    <t>RAB Exiting</t>
  </si>
  <si>
    <t>PDLT</t>
  </si>
  <si>
    <t>FDLT</t>
  </si>
  <si>
    <t>QR</t>
  </si>
  <si>
    <t>Bowtie</t>
  </si>
  <si>
    <t>Jughandle</t>
  </si>
  <si>
    <t>Turning Movement Counts (optional)</t>
  </si>
  <si>
    <t>AM Peak</t>
  </si>
  <si>
    <t>PM Peak</t>
  </si>
  <si>
    <t>PM %</t>
  </si>
  <si>
    <t>AM %</t>
  </si>
  <si>
    <t>Avg %</t>
  </si>
  <si>
    <t>Major Thru 1</t>
  </si>
  <si>
    <t>Major Thru 2</t>
  </si>
  <si>
    <t>Minor Thru 1</t>
  </si>
  <si>
    <t>Minor Thru 2</t>
  </si>
  <si>
    <t>Alt</t>
  </si>
  <si>
    <t>veh/day</t>
  </si>
  <si>
    <t>ped/day</t>
  </si>
  <si>
    <t>Trad_AllStop</t>
  </si>
  <si>
    <t>Trad_MinorStop</t>
  </si>
  <si>
    <t>RAB1x1</t>
  </si>
  <si>
    <t>RAB2x1</t>
  </si>
  <si>
    <t>RAB2x2</t>
  </si>
  <si>
    <t>Alpha</t>
  </si>
  <si>
    <t>Average</t>
  </si>
  <si>
    <t>Exposure (Relative to Existing)</t>
  </si>
  <si>
    <t>Average Complexity</t>
  </si>
  <si>
    <t>Total Complexity Multiplier</t>
  </si>
  <si>
    <t>Stop near</t>
  </si>
  <si>
    <t>Stop far</t>
  </si>
  <si>
    <t>Signal near</t>
  </si>
  <si>
    <t>Signal far</t>
  </si>
  <si>
    <t>RAB entering</t>
  </si>
  <si>
    <t>RAB exiting</t>
  </si>
  <si>
    <t>RAB circulating</t>
  </si>
  <si>
    <t>Major left</t>
  </si>
  <si>
    <t>Major thru</t>
  </si>
  <si>
    <t>Major right</t>
  </si>
  <si>
    <t>Minor thru</t>
  </si>
  <si>
    <t>Minor left</t>
  </si>
  <si>
    <t>Minor right</t>
  </si>
  <si>
    <t>MajM/P</t>
  </si>
  <si>
    <t>MinM/P</t>
  </si>
  <si>
    <t>BCTAV for protected/permitted</t>
  </si>
  <si>
    <t>BCTAV for protected</t>
  </si>
  <si>
    <t>BCTAV for stop-controlled</t>
  </si>
  <si>
    <t>Major number thru lanes (one direction)</t>
  </si>
  <si>
    <t>Minor number thru lanes (one direction)</t>
  </si>
  <si>
    <t>P(FSI) Regression Parameters</t>
  </si>
  <si>
    <t>Turning Movement</t>
  </si>
  <si>
    <t>Major Posted Speed Limit</t>
  </si>
  <si>
    <t>Minor Posted Speed Limit</t>
  </si>
  <si>
    <r>
      <t xml:space="preserve">Weight, </t>
    </r>
    <r>
      <rPr>
        <i/>
        <sz val="11"/>
        <color theme="1"/>
        <rFont val="Calibri"/>
        <family val="2"/>
        <scheme val="minor"/>
      </rPr>
      <t>f</t>
    </r>
    <r>
      <rPr>
        <sz val="11"/>
        <color theme="1"/>
        <rFont val="Calibri"/>
        <family val="2"/>
        <scheme val="minor"/>
      </rPr>
      <t>, for protected/permitted</t>
    </r>
  </si>
  <si>
    <r>
      <t>Weight,</t>
    </r>
    <r>
      <rPr>
        <i/>
        <sz val="11"/>
        <color theme="1"/>
        <rFont val="Calibri"/>
        <family val="2"/>
        <scheme val="minor"/>
      </rPr>
      <t xml:space="preserve"> f</t>
    </r>
    <r>
      <rPr>
        <sz val="11"/>
        <color theme="1"/>
        <rFont val="Calibri"/>
        <family val="2"/>
        <scheme val="minor"/>
      </rPr>
      <t>, for protected</t>
    </r>
  </si>
  <si>
    <r>
      <t xml:space="preserve">Weight, </t>
    </r>
    <r>
      <rPr>
        <i/>
        <sz val="11"/>
        <color theme="1"/>
        <rFont val="Calibri"/>
        <family val="2"/>
        <scheme val="minor"/>
      </rPr>
      <t>f</t>
    </r>
    <r>
      <rPr>
        <sz val="11"/>
        <color theme="1"/>
        <rFont val="Calibri"/>
        <family val="2"/>
        <scheme val="minor"/>
      </rPr>
      <t>, for stop-controlled</t>
    </r>
  </si>
  <si>
    <t>Protected/permitted</t>
  </si>
  <si>
    <t>Protected</t>
  </si>
  <si>
    <t>Stop-controlled</t>
  </si>
  <si>
    <r>
      <t>Traffic Control Parameter (</t>
    </r>
    <r>
      <rPr>
        <b/>
        <i/>
        <sz val="11"/>
        <color theme="1"/>
        <rFont val="Calibri"/>
        <family val="2"/>
        <scheme val="minor"/>
      </rPr>
      <t>a_traffic control</t>
    </r>
    <r>
      <rPr>
        <b/>
        <sz val="11"/>
        <color theme="1"/>
        <rFont val="Calibri"/>
        <family val="2"/>
        <scheme val="minor"/>
      </rPr>
      <t>)</t>
    </r>
  </si>
  <si>
    <t>Permitted</t>
  </si>
  <si>
    <t>BCTAV for permitted</t>
  </si>
  <si>
    <r>
      <t xml:space="preserve">Weight, </t>
    </r>
    <r>
      <rPr>
        <i/>
        <sz val="11"/>
        <color theme="1"/>
        <rFont val="Calibri"/>
        <family val="2"/>
        <scheme val="minor"/>
      </rPr>
      <t>f</t>
    </r>
    <r>
      <rPr>
        <sz val="11"/>
        <color theme="1"/>
        <rFont val="Calibri"/>
        <family val="2"/>
        <scheme val="minor"/>
      </rPr>
      <t>, for permitted</t>
    </r>
  </si>
  <si>
    <r>
      <t>Lane 1 (</t>
    </r>
    <r>
      <rPr>
        <i/>
        <sz val="11"/>
        <color theme="1"/>
        <rFont val="Calibri"/>
        <family val="2"/>
        <scheme val="minor"/>
      </rPr>
      <t>W1</t>
    </r>
    <r>
      <rPr>
        <sz val="11"/>
        <color theme="1"/>
        <rFont val="Calibri"/>
        <family val="2"/>
        <scheme val="minor"/>
      </rPr>
      <t>)</t>
    </r>
  </si>
  <si>
    <r>
      <t>Lane 2 (</t>
    </r>
    <r>
      <rPr>
        <i/>
        <sz val="11"/>
        <color theme="1"/>
        <rFont val="Calibri"/>
        <family val="2"/>
        <scheme val="minor"/>
      </rPr>
      <t>W2</t>
    </r>
    <r>
      <rPr>
        <sz val="11"/>
        <color theme="1"/>
        <rFont val="Calibri"/>
        <family val="2"/>
        <scheme val="minor"/>
      </rPr>
      <t>)</t>
    </r>
  </si>
  <si>
    <r>
      <t xml:space="preserve">Lane 3+ </t>
    </r>
    <r>
      <rPr>
        <i/>
        <sz val="11"/>
        <color theme="1"/>
        <rFont val="Calibri"/>
        <family val="2"/>
        <scheme val="minor"/>
      </rPr>
      <t>(W3+</t>
    </r>
    <r>
      <rPr>
        <sz val="11"/>
        <color theme="1"/>
        <rFont val="Calibri"/>
        <family val="2"/>
        <scheme val="minor"/>
      </rPr>
      <t>)</t>
    </r>
  </si>
  <si>
    <r>
      <t>Driver Merging Weights (</t>
    </r>
    <r>
      <rPr>
        <b/>
        <i/>
        <sz val="11"/>
        <color theme="1"/>
        <rFont val="Calibri"/>
        <family val="2"/>
        <scheme val="minor"/>
      </rPr>
      <t>W)</t>
    </r>
  </si>
  <si>
    <t>vol/day</t>
  </si>
  <si>
    <t>Major LT signal phasing (drop-down)</t>
  </si>
  <si>
    <t>Minor LT signal phasing (drop-down)</t>
  </si>
  <si>
    <t>Mvmt2_SpeedCat</t>
  </si>
  <si>
    <t>Mvmt1_SpeedCat</t>
  </si>
  <si>
    <t>Conflicting Lanes</t>
  </si>
  <si>
    <t>Speed</t>
  </si>
  <si>
    <t>Factor</t>
  </si>
  <si>
    <t>Conflicting Speed</t>
  </si>
  <si>
    <t>Conflicting Traffic Complexity</t>
  </si>
  <si>
    <t>Nonmotorized Total ADT (optional)</t>
  </si>
  <si>
    <t>Nonmotorized</t>
  </si>
  <si>
    <t>EBT, EBR, SBL, SBT</t>
  </si>
  <si>
    <t>WBT, WBR, NBL, NBT</t>
  </si>
  <si>
    <t>MajT1, MajR1, MinL2, MinT2</t>
  </si>
  <si>
    <t>MajT2, MajR2, MinL1, MinT1</t>
  </si>
  <si>
    <t>EBR, SBT</t>
  </si>
  <si>
    <t>WBR, NBT</t>
  </si>
  <si>
    <t>NBL, NBT</t>
  </si>
  <si>
    <t>SBL, SBT</t>
  </si>
  <si>
    <t>MajR1, MinT2</t>
  </si>
  <si>
    <t>MajR2, MinT1</t>
  </si>
  <si>
    <t>MinL1, MinT1</t>
  </si>
  <si>
    <t>MinL2, MinT2</t>
  </si>
  <si>
    <t>EBT, EBL, SBL</t>
  </si>
  <si>
    <t>WBT, WBL, NBL</t>
  </si>
  <si>
    <t>SBL, WBL</t>
  </si>
  <si>
    <t>EBR, WBL</t>
  </si>
  <si>
    <t>NBL, NBR</t>
  </si>
  <si>
    <t>NBL, EBL</t>
  </si>
  <si>
    <t>WBR, EBL</t>
  </si>
  <si>
    <t>SBL, SBR</t>
  </si>
  <si>
    <t>MajT1, MajL1, MinL2</t>
  </si>
  <si>
    <t>MajT2, MajL2, MinL1</t>
  </si>
  <si>
    <t>MinL2, MajL2</t>
  </si>
  <si>
    <t>MajR1, MajL2</t>
  </si>
  <si>
    <t>MinL1, MinR1</t>
  </si>
  <si>
    <t>MinL1, MajL1</t>
  </si>
  <si>
    <t>MajR2, MajL1</t>
  </si>
  <si>
    <t>MinL2, MinR2</t>
  </si>
  <si>
    <t>WBR, WBL</t>
  </si>
  <si>
    <t>EBR, EBL</t>
  </si>
  <si>
    <t>WBL, NBL</t>
  </si>
  <si>
    <t>EBL, SBL</t>
  </si>
  <si>
    <t>NBT, NBL, EBL</t>
  </si>
  <si>
    <t>SBT, SBL, WBL</t>
  </si>
  <si>
    <t>NBT, WBR, EBL</t>
  </si>
  <si>
    <t>SBT, EBR, WBL</t>
  </si>
  <si>
    <t>NBR, SBL</t>
  </si>
  <si>
    <t>SBR, NBL</t>
  </si>
  <si>
    <t>MajR2, MajL2</t>
  </si>
  <si>
    <t>MajR1, MajL1</t>
  </si>
  <si>
    <t>MajL2, MinL1</t>
  </si>
  <si>
    <t>MajL1, MinL2</t>
  </si>
  <si>
    <t>MinT1, MinL1, MajL1</t>
  </si>
  <si>
    <t>MinT2, MinL2, MajL2</t>
  </si>
  <si>
    <t>MinT1, MajR2, MajL1</t>
  </si>
  <si>
    <t>MinT2, MajR1, MajL2</t>
  </si>
  <si>
    <t>MinR1, MinL2</t>
  </si>
  <si>
    <t>MinR2, MinL1</t>
  </si>
  <si>
    <t>NBT, WBR</t>
  </si>
  <si>
    <t>SBT, SBR</t>
  </si>
  <si>
    <t>EBT, NBR</t>
  </si>
  <si>
    <t>MinT1, MajR2</t>
  </si>
  <si>
    <t>MinT2, MinR2</t>
  </si>
  <si>
    <t>MajT1, MinR1</t>
  </si>
  <si>
    <t>SBT, SBR, SBL</t>
  </si>
  <si>
    <t>WBL, WBR</t>
  </si>
  <si>
    <t>MinT2, MinR2, MinL2</t>
  </si>
  <si>
    <t>MajL2, MajR2</t>
  </si>
  <si>
    <t>Trad_Sig</t>
  </si>
  <si>
    <t>RCUT_Sig</t>
  </si>
  <si>
    <t>RCUT_Unsig</t>
  </si>
  <si>
    <t>SSI Score</t>
  </si>
  <si>
    <t>SSI Conflict Type Score</t>
  </si>
  <si>
    <t>Existing alternative (drop down):</t>
  </si>
  <si>
    <t>Conflict Points</t>
  </si>
  <si>
    <t>Exposure-Severity-Complexity Product</t>
  </si>
  <si>
    <r>
      <rPr>
        <b/>
        <sz val="11"/>
        <color theme="1"/>
        <rFont val="Calibri"/>
        <family val="2"/>
        <scheme val="minor"/>
      </rPr>
      <t>If turning movement ADTs are available</t>
    </r>
    <r>
      <rPr>
        <sz val="11"/>
        <color theme="1"/>
        <rFont val="Calibri"/>
        <family val="2"/>
        <scheme val="minor"/>
      </rPr>
      <t xml:space="preserve">, skip to the bottom section (H56:I76) and overwrite those values.
</t>
    </r>
    <r>
      <rPr>
        <b/>
        <sz val="11"/>
        <color theme="1"/>
        <rFont val="Calibri"/>
        <family val="2"/>
        <scheme val="minor"/>
      </rPr>
      <t>If peak hour turning movement counts are available</t>
    </r>
    <r>
      <rPr>
        <sz val="11"/>
        <color theme="1"/>
        <rFont val="Calibri"/>
        <family val="2"/>
        <scheme val="minor"/>
      </rPr>
      <t xml:space="preserve">, complete the second section (H26:N41).
</t>
    </r>
    <r>
      <rPr>
        <b/>
        <sz val="11"/>
        <color theme="1"/>
        <rFont val="Calibri"/>
        <family val="2"/>
        <scheme val="minor"/>
      </rPr>
      <t>If only segment ADTs are available for both the major and minor roads</t>
    </r>
    <r>
      <rPr>
        <sz val="11"/>
        <color theme="1"/>
        <rFont val="Calibri"/>
        <family val="2"/>
        <scheme val="minor"/>
      </rPr>
      <t xml:space="preserve">, fill them into cells I9 and I10. Adjust the direction split (I13 and I14) and overwrite the default turning proportions (H43:I54) if you wish.
----------------------------------------------------------------
</t>
    </r>
    <r>
      <rPr>
        <b/>
        <sz val="11"/>
        <color theme="1"/>
        <rFont val="Calibri"/>
        <family val="2"/>
        <scheme val="minor"/>
      </rPr>
      <t>If nonmotorized movement ADTs are available</t>
    </r>
    <r>
      <rPr>
        <sz val="11"/>
        <color theme="1"/>
        <rFont val="Calibri"/>
        <family val="2"/>
        <scheme val="minor"/>
      </rPr>
      <t xml:space="preserve">, overwrite the values in cells I21 through I24.
</t>
    </r>
    <r>
      <rPr>
        <b/>
        <sz val="11"/>
        <color theme="1"/>
        <rFont val="Calibri"/>
        <family val="2"/>
        <scheme val="minor"/>
      </rPr>
      <t>If only total intersection nonmotorized ADT is available</t>
    </r>
    <r>
      <rPr>
        <sz val="11"/>
        <color theme="1"/>
        <rFont val="Calibri"/>
        <family val="2"/>
        <scheme val="minor"/>
      </rPr>
      <t>, input that in cell I17.</t>
    </r>
  </si>
  <si>
    <t>Existing alt</t>
  </si>
  <si>
    <t>Existing Exposure</t>
  </si>
  <si>
    <t>Average P (FSI)</t>
  </si>
  <si>
    <t>Inputs</t>
  </si>
  <si>
    <t>Lanes</t>
  </si>
  <si>
    <t>Results Summary</t>
  </si>
  <si>
    <t>Full Results</t>
  </si>
  <si>
    <t xml:space="preserve">NCHRP Project 17-98 </t>
  </si>
  <si>
    <t>NCHRP Project 17-98</t>
  </si>
  <si>
    <t>ACKNOWLEDGMENT OF SPONSORSHIP</t>
  </si>
  <si>
    <t xml:space="preserve">The National Cooperative Highway Research Program (NCHRP) produces ready-to-implement solutions to the challenges facing transportation professionals. NCHRP is sponsored by the individual state departments of transportation of the American Association of State Highway and Transportation Officials. NCHRP is administered by the Transportation Research Board (TRB), part of the National Academies of Sciences, Engineering, and Medicine, under a cooperative agreement with the Federal Highway Administration (FHWA).  </t>
  </si>
  <si>
    <t>COPYRIGHT</t>
  </si>
  <si>
    <t>DISCLAIMER</t>
  </si>
  <si>
    <t>INSTRUCTIONS</t>
  </si>
  <si>
    <t>VERSION HISTORY</t>
  </si>
  <si>
    <t>The SSI Intersection Tool evaluates traffic volume and geometry to score different intersection configurations on exposure, conflicts, and severity. This is a research-grade software tool that does not provide the enhanced user interface and extensive error checking that commercial software would provide.</t>
  </si>
  <si>
    <t>Instructions</t>
  </si>
  <si>
    <r>
      <t xml:space="preserve">1. On the </t>
    </r>
    <r>
      <rPr>
        <b/>
        <sz val="11"/>
        <rFont val="Calibri"/>
        <family val="2"/>
        <scheme val="minor"/>
      </rPr>
      <t>Inputs</t>
    </r>
    <r>
      <rPr>
        <sz val="11"/>
        <rFont val="Calibri"/>
        <family val="2"/>
        <scheme val="minor"/>
      </rPr>
      <t xml:space="preserve"> sheet, provide basic project information. Required cells are light yellow, and optional cells are orange.</t>
    </r>
  </si>
  <si>
    <r>
      <t xml:space="preserve">2. The sheets </t>
    </r>
    <r>
      <rPr>
        <b/>
        <sz val="11"/>
        <rFont val="Calibri"/>
        <family val="2"/>
        <scheme val="minor"/>
      </rPr>
      <t xml:space="preserve">Results_Summary </t>
    </r>
    <r>
      <rPr>
        <sz val="11"/>
        <rFont val="Calibri"/>
        <family val="2"/>
        <scheme val="minor"/>
      </rPr>
      <t xml:space="preserve">and </t>
    </r>
    <r>
      <rPr>
        <b/>
        <sz val="11"/>
        <rFont val="Calibri"/>
        <family val="2"/>
        <scheme val="minor"/>
      </rPr>
      <t xml:space="preserve">Results_Full </t>
    </r>
    <r>
      <rPr>
        <sz val="11"/>
        <rFont val="Calibri"/>
        <family val="2"/>
        <scheme val="minor"/>
      </rPr>
      <t>provide the results of the analysis.</t>
    </r>
  </si>
  <si>
    <r>
      <t xml:space="preserve">3. </t>
    </r>
    <r>
      <rPr>
        <b/>
        <sz val="11"/>
        <color theme="0" tint="-0.499984740745262"/>
        <rFont val="Calibri"/>
        <family val="2"/>
        <scheme val="minor"/>
      </rPr>
      <t>Light grey tabs</t>
    </r>
    <r>
      <rPr>
        <sz val="11"/>
        <rFont val="Calibri"/>
        <family val="2"/>
        <scheme val="minor"/>
      </rPr>
      <t xml:space="preserve"> are for calculations and formula references. These sheets should not be modified.</t>
    </r>
  </si>
  <si>
    <t>Major Left</t>
  </si>
  <si>
    <t>WBT, WBR</t>
  </si>
  <si>
    <t>MajT2, MajR2</t>
  </si>
  <si>
    <t>Build: 2023-07</t>
  </si>
  <si>
    <t xml:space="preserve">This material and the copyrights herein are owned by the National Academies of Sciences, Engineering, and Medicine. Permission to reproduce any copyrighted material included herein was obtained by the contractor. </t>
  </si>
  <si>
    <t>Any software included is offered as is, without warranty or promise of support of any kind either expressed or implied. Under no circumstance will the National Academy of Sciences or the Transportation Research Board (collectively “TRB”) be liable for any loss or damage caused by the installation or operation of this product. TRB makes no representation or warranty of any kind, expressed or implied, in fact or in law, including without limitation, the warranty of merchantability or the warranty of fitness for a particular purpose, and shall not in any case be liable for any consequential or special damages.</t>
  </si>
  <si>
    <t>User-provided data are entered into the light yellow cells on each worksheet. Orange cells indicate optional inputs. The worksheets are password protected, with only the required user inputs being editable. The password for unlocking the engine may be requested from Bastian Schroeder, bschroeder@kittelson.com.</t>
  </si>
  <si>
    <t>2023-07</t>
  </si>
  <si>
    <t>Final submission to NCHRP</t>
  </si>
  <si>
    <r>
      <t>SSI Score Calculator Tool</t>
    </r>
    <r>
      <rPr>
        <sz val="22"/>
        <rFont val="Calibri"/>
        <family val="2"/>
      </rPr>
      <t>—</t>
    </r>
    <r>
      <rPr>
        <sz val="22"/>
        <rFont val="Arial"/>
        <family val="2"/>
      </rPr>
      <t>Intersection</t>
    </r>
  </si>
  <si>
    <t>Any opinions and conclusions expressed or implied in resulting research products are those of the individuals and organizations who performed the research and are not necessarily those of TRB; the National Academies of Sciences, Engineering, and Medicine; the FHWA; or NCHRP sponsors.</t>
  </si>
  <si>
    <t>The material has not been edited by TRB.</t>
  </si>
  <si>
    <r>
      <t xml:space="preserve">This tool is based on work completed by Vanasse Hangen Brustlin, Inc., in implementing the methodology of </t>
    </r>
    <r>
      <rPr>
        <i/>
        <sz val="10"/>
        <rFont val="Arial"/>
        <family val="2"/>
      </rPr>
      <t>A Safe System-Based Framework and Analytical Methodology for Addressing Intersections</t>
    </r>
    <r>
      <rPr>
        <sz val="10"/>
        <rFont val="Arial"/>
        <family val="2"/>
      </rPr>
      <t xml:space="preserve"> (FHWA-SA-21-008). The tool was updated by NCHRP Project 17-98 to incorporate extensions to the methodology for use in Intersection Control Evaluation applications. In addition, some formatting changes were made to the tool that do not affect computations.</t>
    </r>
  </si>
  <si>
    <r>
      <t xml:space="preserve">The spreadsheet consists of four main tabs in addition to this overview: Introduction, Inputs, Results_Summary, and Results_Full. The </t>
    </r>
    <r>
      <rPr>
        <sz val="10"/>
        <rFont val="Arial"/>
        <family val="2"/>
      </rPr>
      <t>Input</t>
    </r>
    <r>
      <rPr>
        <sz val="10"/>
        <color theme="1"/>
        <rFont val="Arial"/>
        <family val="2"/>
      </rPr>
      <t xml:space="preserve"> tab allows the user to enter exposure, severity, and conflicting traffc complexity inputs. The Results_Summary tab provides a summary of the results of the SSI Tool. The Results_Full tab provides the full results of the SSI Tool. The remaining tabs, colored gray, perform the calculations for various intersection configurations.</t>
    </r>
  </si>
  <si>
    <t>© 2024 National Academy of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</si>
</sst>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409]#,##0.00"/>
  </numFmts>
  <fonts count="31"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name val="Calibri"/>
      <family val="2"/>
      <scheme val="minor"/>
    </font>
    <font>
      <sz val="8"/>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u/>
      <sz val="11"/>
      <color theme="10"/>
      <name val="Calibri"/>
      <family val="2"/>
      <scheme val="minor"/>
    </font>
    <font>
      <u/>
      <sz val="11"/>
      <color theme="0" tint="-0.34998626667073579"/>
      <name val="Wingdings 3"/>
      <family val="1"/>
      <charset val="2"/>
    </font>
    <font>
      <sz val="11"/>
      <color theme="0"/>
      <name val="Calibri"/>
      <family val="2"/>
      <scheme val="minor"/>
    </font>
    <font>
      <sz val="11"/>
      <color rgb="FFFF0000"/>
      <name val="Calibri"/>
      <family val="2"/>
      <scheme val="minor"/>
    </font>
    <font>
      <strike/>
      <sz val="11"/>
      <color theme="1"/>
      <name val="Calibri"/>
      <family val="2"/>
      <scheme val="minor"/>
    </font>
    <font>
      <strike/>
      <sz val="11"/>
      <color rgb="FFFF0000"/>
      <name val="Calibri"/>
      <family val="2"/>
      <scheme val="minor"/>
    </font>
    <font>
      <i/>
      <sz val="11"/>
      <color theme="0"/>
      <name val="Calibri"/>
      <family val="2"/>
      <scheme val="minor"/>
    </font>
    <font>
      <b/>
      <sz val="18"/>
      <color theme="0"/>
      <name val="Calibri"/>
      <family val="2"/>
      <scheme val="minor"/>
    </font>
    <font>
      <b/>
      <sz val="14"/>
      <name val="Calibri"/>
      <family val="2"/>
      <scheme val="minor"/>
    </font>
    <font>
      <b/>
      <sz val="14"/>
      <color theme="1"/>
      <name val="Calibri"/>
      <family val="2"/>
      <scheme val="minor"/>
    </font>
    <font>
      <sz val="10"/>
      <name val="Arial"/>
      <family val="2"/>
    </font>
    <font>
      <b/>
      <u/>
      <sz val="14"/>
      <name val="Arial"/>
      <family val="2"/>
    </font>
    <font>
      <sz val="22"/>
      <name val="Arial"/>
      <family val="2"/>
    </font>
    <font>
      <b/>
      <sz val="10"/>
      <name val="Arial"/>
      <family val="2"/>
    </font>
    <font>
      <sz val="10"/>
      <color theme="1"/>
      <name val="Arial"/>
      <family val="2"/>
    </font>
    <font>
      <b/>
      <sz val="12"/>
      <name val="Calibri"/>
      <family val="2"/>
      <scheme val="minor"/>
    </font>
    <font>
      <sz val="8"/>
      <name val="Arial"/>
      <family val="2"/>
    </font>
    <font>
      <sz val="11"/>
      <name val="Calibri"/>
      <family val="2"/>
      <scheme val="minor"/>
    </font>
    <font>
      <b/>
      <sz val="11"/>
      <color theme="0" tint="-0.499984740745262"/>
      <name val="Calibri"/>
      <family val="2"/>
      <scheme val="minor"/>
    </font>
    <font>
      <sz val="22"/>
      <name val="Calibri"/>
      <family val="2"/>
    </font>
    <font>
      <i/>
      <sz val="10"/>
      <name val="Arial"/>
      <family val="2"/>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C00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theme="0" tint="-0.249977111117893"/>
      </right>
      <top/>
      <bottom/>
      <diagonal/>
    </border>
    <border>
      <left style="thin">
        <color theme="0" tint="-0.249977111117893"/>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0" fontId="10" fillId="0" borderId="0" applyNumberFormat="0" applyFill="0" applyBorder="0" applyAlignment="0" applyProtection="0"/>
    <xf numFmtId="0" fontId="20" fillId="0" borderId="0"/>
    <xf numFmtId="166" fontId="26" fillId="0" borderId="0"/>
  </cellStyleXfs>
  <cellXfs count="201">
    <xf numFmtId="0" fontId="0" fillId="0" borderId="0" xfId="0"/>
    <xf numFmtId="0" fontId="1" fillId="0" borderId="0" xfId="0" applyFont="1"/>
    <xf numFmtId="0" fontId="0" fillId="0" borderId="0" xfId="0" applyAlignment="1">
      <alignment horizontal="center"/>
    </xf>
    <xf numFmtId="0" fontId="0" fillId="0" borderId="2"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2" fontId="0" fillId="0" borderId="0" xfId="0" applyNumberFormat="1"/>
    <xf numFmtId="0" fontId="0" fillId="3" borderId="0" xfId="0" applyFill="1"/>
    <xf numFmtId="0" fontId="1" fillId="5" borderId="0" xfId="0" applyFont="1" applyFill="1" applyAlignment="1">
      <alignment horizontal="center"/>
    </xf>
    <xf numFmtId="164" fontId="0" fillId="0" borderId="0" xfId="0" applyNumberFormat="1"/>
    <xf numFmtId="0" fontId="0" fillId="5" borderId="0" xfId="0" applyFill="1" applyAlignment="1">
      <alignment horizontal="center"/>
    </xf>
    <xf numFmtId="0" fontId="6" fillId="5" borderId="0" xfId="0" applyFont="1" applyFill="1" applyAlignment="1">
      <alignment horizontal="center"/>
    </xf>
    <xf numFmtId="0" fontId="0" fillId="5" borderId="0" xfId="0" applyFill="1"/>
    <xf numFmtId="0" fontId="0" fillId="0" borderId="4" xfId="0" applyBorder="1"/>
    <xf numFmtId="165" fontId="0" fillId="0" borderId="0" xfId="0" applyNumberFormat="1"/>
    <xf numFmtId="0" fontId="0" fillId="7" borderId="9" xfId="0" applyFill="1" applyBorder="1" applyAlignment="1">
      <alignment horizontal="center"/>
    </xf>
    <xf numFmtId="2" fontId="0" fillId="7" borderId="9" xfId="0" applyNumberFormat="1" applyFill="1" applyBorder="1" applyAlignment="1">
      <alignment horizontal="center"/>
    </xf>
    <xf numFmtId="2" fontId="0" fillId="7" borderId="10" xfId="0" applyNumberFormat="1" applyFill="1" applyBorder="1" applyAlignment="1">
      <alignment horizontal="center"/>
    </xf>
    <xf numFmtId="0" fontId="0" fillId="7" borderId="10" xfId="0" applyFill="1" applyBorder="1" applyAlignment="1">
      <alignment horizontal="center"/>
    </xf>
    <xf numFmtId="0" fontId="0" fillId="2" borderId="0" xfId="0" applyFill="1"/>
    <xf numFmtId="0" fontId="0" fillId="0" borderId="2" xfId="0" applyBorder="1"/>
    <xf numFmtId="0" fontId="1" fillId="7" borderId="0" xfId="0" applyFont="1" applyFill="1"/>
    <xf numFmtId="0" fontId="1" fillId="0" borderId="0" xfId="0" applyFont="1" applyAlignment="1">
      <alignment horizontal="center" wrapText="1"/>
    </xf>
    <xf numFmtId="0" fontId="11" fillId="8" borderId="16" xfId="1" applyFont="1" applyFill="1" applyBorder="1"/>
    <xf numFmtId="0" fontId="14" fillId="0" borderId="0" xfId="0" applyFont="1"/>
    <xf numFmtId="0" fontId="13" fillId="0" borderId="0" xfId="0" applyFont="1"/>
    <xf numFmtId="2" fontId="13" fillId="0" borderId="0" xfId="0" applyNumberFormat="1" applyFont="1"/>
    <xf numFmtId="164" fontId="13" fillId="0" borderId="0" xfId="0" applyNumberFormat="1" applyFont="1"/>
    <xf numFmtId="0" fontId="15" fillId="0" borderId="0" xfId="0" applyFont="1"/>
    <xf numFmtId="0" fontId="15" fillId="0" borderId="0" xfId="0" applyFont="1" applyAlignment="1">
      <alignment horizontal="center"/>
    </xf>
    <xf numFmtId="0" fontId="13" fillId="0" borderId="0" xfId="0" applyFont="1" applyAlignment="1">
      <alignment horizontal="center"/>
    </xf>
    <xf numFmtId="165" fontId="13" fillId="0" borderId="0" xfId="0" applyNumberFormat="1" applyFont="1"/>
    <xf numFmtId="1" fontId="13" fillId="0" borderId="0" xfId="0" applyNumberFormat="1" applyFont="1"/>
    <xf numFmtId="0" fontId="12" fillId="0" borderId="0" xfId="0" applyFont="1"/>
    <xf numFmtId="0" fontId="13" fillId="0" borderId="0" xfId="0" applyFont="1" applyAlignment="1">
      <alignment wrapText="1"/>
    </xf>
    <xf numFmtId="0" fontId="0" fillId="9" borderId="0" xfId="0" applyFill="1"/>
    <xf numFmtId="0" fontId="0" fillId="9" borderId="0" xfId="0" applyFill="1" applyAlignment="1">
      <alignment horizontal="center"/>
    </xf>
    <xf numFmtId="0" fontId="0" fillId="9" borderId="3" xfId="0" applyFill="1" applyBorder="1"/>
    <xf numFmtId="0" fontId="0" fillId="9" borderId="4" xfId="0" applyFill="1" applyBorder="1" applyAlignment="1">
      <alignment horizontal="center"/>
    </xf>
    <xf numFmtId="0" fontId="0" fillId="9" borderId="12" xfId="0" applyFill="1" applyBorder="1" applyAlignment="1">
      <alignment horizontal="center"/>
    </xf>
    <xf numFmtId="0" fontId="0" fillId="9" borderId="10" xfId="0" applyFill="1" applyBorder="1" applyAlignment="1">
      <alignment horizontal="center"/>
    </xf>
    <xf numFmtId="0" fontId="12" fillId="9" borderId="0" xfId="0" applyFont="1" applyFill="1" applyAlignment="1">
      <alignment horizontal="center"/>
    </xf>
    <xf numFmtId="0" fontId="1" fillId="9" borderId="1" xfId="0" applyFont="1" applyFill="1" applyBorder="1"/>
    <xf numFmtId="0" fontId="1" fillId="9" borderId="3" xfId="0" applyFont="1" applyFill="1" applyBorder="1"/>
    <xf numFmtId="0" fontId="0" fillId="9" borderId="5" xfId="0" applyFill="1" applyBorder="1"/>
    <xf numFmtId="0" fontId="9" fillId="9" borderId="0" xfId="0" applyFont="1" applyFill="1"/>
    <xf numFmtId="0" fontId="12" fillId="9" borderId="0" xfId="0" applyFont="1" applyFill="1"/>
    <xf numFmtId="0" fontId="16" fillId="9" borderId="0" xfId="0" applyFont="1" applyFill="1"/>
    <xf numFmtId="0" fontId="0" fillId="9" borderId="2" xfId="0" applyFill="1" applyBorder="1" applyAlignment="1">
      <alignment horizontal="center"/>
    </xf>
    <xf numFmtId="0" fontId="0" fillId="9" borderId="4" xfId="0" applyFill="1" applyBorder="1"/>
    <xf numFmtId="3" fontId="0" fillId="9" borderId="4" xfId="0" applyNumberFormat="1" applyFill="1" applyBorder="1" applyAlignment="1">
      <alignment horizontal="center"/>
    </xf>
    <xf numFmtId="0" fontId="0" fillId="9" borderId="6" xfId="0" applyFill="1" applyBorder="1" applyAlignment="1">
      <alignment horizontal="center"/>
    </xf>
    <xf numFmtId="0" fontId="11" fillId="9" borderId="17" xfId="1" applyFont="1" applyFill="1" applyBorder="1"/>
    <xf numFmtId="0" fontId="0" fillId="9" borderId="15" xfId="0" applyFill="1" applyBorder="1"/>
    <xf numFmtId="0" fontId="10" fillId="9" borderId="0" xfId="1" applyFill="1"/>
    <xf numFmtId="0" fontId="0" fillId="9" borderId="14" xfId="0" applyFill="1" applyBorder="1"/>
    <xf numFmtId="0" fontId="0" fillId="9" borderId="9" xfId="0" applyFill="1" applyBorder="1" applyAlignment="1">
      <alignment horizontal="center"/>
    </xf>
    <xf numFmtId="0" fontId="1" fillId="9" borderId="7" xfId="0" applyFont="1" applyFill="1" applyBorder="1" applyAlignment="1">
      <alignment horizontal="center"/>
    </xf>
    <xf numFmtId="0" fontId="1" fillId="9" borderId="2" xfId="0" applyFont="1" applyFill="1" applyBorder="1" applyAlignment="1">
      <alignment horizontal="center"/>
    </xf>
    <xf numFmtId="0" fontId="1" fillId="9" borderId="0" xfId="0" applyFont="1" applyFill="1" applyAlignment="1">
      <alignment horizontal="center"/>
    </xf>
    <xf numFmtId="2" fontId="0" fillId="9" borderId="0" xfId="0" applyNumberFormat="1" applyFill="1" applyAlignment="1">
      <alignment horizontal="center"/>
    </xf>
    <xf numFmtId="2" fontId="0" fillId="9" borderId="8" xfId="0" applyNumberFormat="1" applyFill="1" applyBorder="1" applyAlignment="1">
      <alignment horizontal="center"/>
    </xf>
    <xf numFmtId="2" fontId="0" fillId="9" borderId="4" xfId="0" applyNumberFormat="1" applyFill="1" applyBorder="1" applyAlignment="1">
      <alignment horizontal="center"/>
    </xf>
    <xf numFmtId="2" fontId="0" fillId="9" borderId="6" xfId="0" applyNumberFormat="1"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1" fillId="9" borderId="18" xfId="0" applyFont="1" applyFill="1" applyBorder="1"/>
    <xf numFmtId="0" fontId="1" fillId="9" borderId="20" xfId="0" applyFont="1" applyFill="1" applyBorder="1" applyAlignment="1">
      <alignment horizontal="center"/>
    </xf>
    <xf numFmtId="0" fontId="0" fillId="9" borderId="22" xfId="0" applyFill="1" applyBorder="1"/>
    <xf numFmtId="0" fontId="0" fillId="9" borderId="21" xfId="0" applyFill="1" applyBorder="1"/>
    <xf numFmtId="3" fontId="0" fillId="12" borderId="9" xfId="0" applyNumberFormat="1" applyFill="1" applyBorder="1" applyAlignment="1">
      <alignment horizontal="center"/>
    </xf>
    <xf numFmtId="4" fontId="0" fillId="13" borderId="9" xfId="0" applyNumberFormat="1"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3" xfId="0" applyFill="1" applyBorder="1" applyAlignment="1">
      <alignment horizontal="center"/>
    </xf>
    <xf numFmtId="0" fontId="0" fillId="8" borderId="9" xfId="0" applyFill="1" applyBorder="1" applyAlignment="1">
      <alignment horizontal="center" vertical="center"/>
    </xf>
    <xf numFmtId="0" fontId="0" fillId="8" borderId="9" xfId="0" applyFill="1" applyBorder="1" applyAlignment="1">
      <alignment horizontal="center"/>
    </xf>
    <xf numFmtId="0" fontId="0" fillId="8" borderId="10" xfId="0" applyFill="1" applyBorder="1" applyAlignment="1">
      <alignment horizontal="center"/>
    </xf>
    <xf numFmtId="0" fontId="1" fillId="8" borderId="1" xfId="0" applyFont="1" applyFill="1" applyBorder="1"/>
    <xf numFmtId="0" fontId="1" fillId="8" borderId="2" xfId="0" applyFont="1" applyFill="1" applyBorder="1"/>
    <xf numFmtId="0" fontId="0" fillId="8" borderId="3" xfId="0" applyFill="1" applyBorder="1"/>
    <xf numFmtId="1" fontId="0" fillId="8" borderId="4" xfId="0" applyNumberFormat="1" applyFill="1" applyBorder="1" applyAlignment="1">
      <alignment horizontal="center"/>
    </xf>
    <xf numFmtId="0" fontId="1" fillId="8" borderId="18" xfId="0" applyFont="1" applyFill="1" applyBorder="1"/>
    <xf numFmtId="0" fontId="0" fillId="8" borderId="19" xfId="0" applyFill="1" applyBorder="1"/>
    <xf numFmtId="0" fontId="0" fillId="8" borderId="20" xfId="0" applyFill="1" applyBorder="1"/>
    <xf numFmtId="0" fontId="0" fillId="8" borderId="5" xfId="0" applyFill="1" applyBorder="1"/>
    <xf numFmtId="1" fontId="0" fillId="8" borderId="6" xfId="0" applyNumberFormat="1" applyFill="1" applyBorder="1" applyAlignment="1">
      <alignment horizontal="center"/>
    </xf>
    <xf numFmtId="0" fontId="1" fillId="12" borderId="0" xfId="0" applyFont="1" applyFill="1"/>
    <xf numFmtId="0" fontId="0" fillId="12" borderId="0" xfId="0" applyFill="1"/>
    <xf numFmtId="0" fontId="1" fillId="9" borderId="0" xfId="0" applyFont="1" applyFill="1"/>
    <xf numFmtId="2" fontId="0" fillId="9" borderId="0" xfId="0" applyNumberFormat="1" applyFill="1"/>
    <xf numFmtId="1" fontId="0" fillId="9" borderId="0" xfId="0" applyNumberFormat="1" applyFill="1"/>
    <xf numFmtId="2" fontId="0" fillId="9" borderId="11" xfId="0" applyNumberFormat="1" applyFill="1" applyBorder="1"/>
    <xf numFmtId="1" fontId="0" fillId="9" borderId="11" xfId="0" applyNumberFormat="1" applyFill="1" applyBorder="1"/>
    <xf numFmtId="0" fontId="0" fillId="9" borderId="18" xfId="0" applyFill="1" applyBorder="1"/>
    <xf numFmtId="1" fontId="0" fillId="9" borderId="9" xfId="0" applyNumberFormat="1" applyFill="1" applyBorder="1"/>
    <xf numFmtId="2" fontId="0" fillId="9" borderId="12" xfId="0" applyNumberFormat="1" applyFill="1" applyBorder="1"/>
    <xf numFmtId="1" fontId="0" fillId="9" borderId="12" xfId="0" applyNumberFormat="1" applyFill="1" applyBorder="1"/>
    <xf numFmtId="1" fontId="0" fillId="9" borderId="10" xfId="0" applyNumberFormat="1" applyFill="1" applyBorder="1"/>
    <xf numFmtId="2" fontId="0" fillId="9" borderId="23" xfId="0" applyNumberFormat="1" applyFill="1" applyBorder="1"/>
    <xf numFmtId="1" fontId="0" fillId="9" borderId="23" xfId="0" applyNumberFormat="1" applyFill="1" applyBorder="1"/>
    <xf numFmtId="1" fontId="0" fillId="9" borderId="24" xfId="0" applyNumberFormat="1" applyFill="1" applyBorder="1"/>
    <xf numFmtId="2" fontId="0" fillId="9" borderId="27" xfId="0" applyNumberFormat="1" applyFill="1" applyBorder="1"/>
    <xf numFmtId="2" fontId="0" fillId="9" borderId="28" xfId="0" applyNumberFormat="1" applyFill="1" applyBorder="1"/>
    <xf numFmtId="2" fontId="0" fillId="9" borderId="26" xfId="0" applyNumberFormat="1" applyFill="1" applyBorder="1"/>
    <xf numFmtId="0" fontId="0" fillId="9" borderId="31" xfId="0" applyFill="1" applyBorder="1" applyAlignment="1">
      <alignment horizontal="center" vertical="center"/>
    </xf>
    <xf numFmtId="0" fontId="0" fillId="9" borderId="32" xfId="0" applyFill="1" applyBorder="1" applyAlignment="1">
      <alignment horizontal="center" vertical="center"/>
    </xf>
    <xf numFmtId="0" fontId="0" fillId="9" borderId="33" xfId="0" applyFill="1" applyBorder="1" applyAlignment="1">
      <alignment horizontal="center" vertical="center"/>
    </xf>
    <xf numFmtId="0" fontId="1" fillId="9" borderId="0" xfId="0" applyFont="1" applyFill="1" applyAlignment="1">
      <alignment horizontal="left"/>
    </xf>
    <xf numFmtId="49" fontId="0" fillId="9" borderId="0" xfId="0" applyNumberFormat="1" applyFill="1"/>
    <xf numFmtId="0" fontId="0" fillId="9" borderId="0" xfId="0" applyFill="1" applyAlignment="1">
      <alignment horizontal="left"/>
    </xf>
    <xf numFmtId="2" fontId="12" fillId="9" borderId="0" xfId="0" applyNumberFormat="1" applyFont="1" applyFill="1"/>
    <xf numFmtId="0" fontId="13" fillId="9" borderId="0" xfId="0" applyFont="1" applyFill="1"/>
    <xf numFmtId="0" fontId="1" fillId="9" borderId="19" xfId="0" applyFont="1" applyFill="1" applyBorder="1" applyAlignment="1">
      <alignment horizontal="center"/>
    </xf>
    <xf numFmtId="2" fontId="0" fillId="9" borderId="9" xfId="0" applyNumberFormat="1" applyFill="1" applyBorder="1"/>
    <xf numFmtId="2" fontId="0" fillId="9" borderId="10" xfId="0" applyNumberFormat="1" applyFill="1" applyBorder="1"/>
    <xf numFmtId="0" fontId="0" fillId="9" borderId="11" xfId="0" applyFill="1" applyBorder="1" applyAlignment="1">
      <alignment horizontal="center"/>
    </xf>
    <xf numFmtId="0" fontId="1" fillId="9" borderId="34" xfId="0" applyFont="1" applyFill="1" applyBorder="1"/>
    <xf numFmtId="0" fontId="1" fillId="9" borderId="35" xfId="0" applyFont="1" applyFill="1" applyBorder="1" applyAlignment="1">
      <alignment horizontal="center"/>
    </xf>
    <xf numFmtId="0" fontId="1" fillId="9" borderId="36" xfId="0" applyFont="1" applyFill="1" applyBorder="1" applyAlignment="1">
      <alignment horizontal="center"/>
    </xf>
    <xf numFmtId="2" fontId="1" fillId="9" borderId="35" xfId="0" applyNumberFormat="1" applyFont="1" applyFill="1" applyBorder="1"/>
    <xf numFmtId="2" fontId="1" fillId="9" borderId="36" xfId="0" applyNumberFormat="1" applyFont="1" applyFill="1" applyBorder="1"/>
    <xf numFmtId="0" fontId="1" fillId="9" borderId="29" xfId="0" applyFont="1" applyFill="1" applyBorder="1" applyAlignment="1">
      <alignment horizontal="center"/>
    </xf>
    <xf numFmtId="1" fontId="0" fillId="9" borderId="30" xfId="0" applyNumberFormat="1" applyFill="1" applyBorder="1" applyAlignment="1">
      <alignment horizontal="center"/>
    </xf>
    <xf numFmtId="0" fontId="20" fillId="0" borderId="0" xfId="2"/>
    <xf numFmtId="0" fontId="20" fillId="0" borderId="0" xfId="2" applyAlignment="1">
      <alignment vertical="center"/>
    </xf>
    <xf numFmtId="0" fontId="1" fillId="8" borderId="21" xfId="0" applyFont="1" applyFill="1" applyBorder="1"/>
    <xf numFmtId="0" fontId="0" fillId="8" borderId="12" xfId="0" applyFill="1" applyBorder="1" applyAlignment="1">
      <alignment horizontal="center"/>
    </xf>
    <xf numFmtId="0" fontId="25" fillId="11" borderId="19" xfId="0" applyFont="1" applyFill="1" applyBorder="1" applyAlignment="1">
      <alignment horizontal="center" vertical="center"/>
    </xf>
    <xf numFmtId="0" fontId="25" fillId="11" borderId="26" xfId="0" applyFont="1" applyFill="1" applyBorder="1" applyAlignment="1">
      <alignment horizontal="center" vertical="center"/>
    </xf>
    <xf numFmtId="0" fontId="25" fillId="11" borderId="12" xfId="0" applyFont="1" applyFill="1" applyBorder="1" applyAlignment="1">
      <alignment horizontal="center" vertical="center"/>
    </xf>
    <xf numFmtId="0" fontId="25" fillId="11" borderId="10" xfId="0" applyFont="1" applyFill="1" applyBorder="1" applyAlignment="1">
      <alignment horizontal="center" vertical="center"/>
    </xf>
    <xf numFmtId="165" fontId="0" fillId="9" borderId="0" xfId="0" applyNumberFormat="1" applyFill="1"/>
    <xf numFmtId="0" fontId="0" fillId="2" borderId="0" xfId="0" applyFill="1" applyAlignment="1">
      <alignment horizontal="center"/>
    </xf>
    <xf numFmtId="0" fontId="0" fillId="0" borderId="48" xfId="0" applyBorder="1" applyAlignment="1">
      <alignment horizontal="center"/>
    </xf>
    <xf numFmtId="0" fontId="0" fillId="0" borderId="48" xfId="0" applyBorder="1"/>
    <xf numFmtId="0" fontId="20" fillId="9" borderId="0" xfId="2" applyFill="1"/>
    <xf numFmtId="0" fontId="20" fillId="9" borderId="37" xfId="2" applyFill="1" applyBorder="1"/>
    <xf numFmtId="0" fontId="20" fillId="9" borderId="38" xfId="2" applyFill="1" applyBorder="1"/>
    <xf numFmtId="0" fontId="20" fillId="9" borderId="39" xfId="2" applyFill="1" applyBorder="1"/>
    <xf numFmtId="0" fontId="20" fillId="9" borderId="40" xfId="2" applyFill="1" applyBorder="1"/>
    <xf numFmtId="0" fontId="20" fillId="9" borderId="41" xfId="2" applyFill="1" applyBorder="1"/>
    <xf numFmtId="0" fontId="20" fillId="9" borderId="42" xfId="2" applyFill="1" applyBorder="1"/>
    <xf numFmtId="0" fontId="20" fillId="9" borderId="43" xfId="2" applyFill="1" applyBorder="1"/>
    <xf numFmtId="0" fontId="20" fillId="9" borderId="44" xfId="2" applyFill="1" applyBorder="1"/>
    <xf numFmtId="0" fontId="20" fillId="9" borderId="0" xfId="2" applyFill="1" applyAlignment="1">
      <alignment horizontal="center" wrapText="1"/>
    </xf>
    <xf numFmtId="0" fontId="20" fillId="9" borderId="0" xfId="2" applyFill="1" applyAlignment="1">
      <alignment vertical="center"/>
    </xf>
    <xf numFmtId="0" fontId="20" fillId="9" borderId="0" xfId="2" applyFill="1" applyAlignment="1">
      <alignment vertical="center" wrapText="1"/>
    </xf>
    <xf numFmtId="0" fontId="23" fillId="9" borderId="0" xfId="2" applyFont="1" applyFill="1"/>
    <xf numFmtId="0" fontId="23" fillId="9" borderId="0" xfId="2" applyFont="1" applyFill="1" applyAlignment="1">
      <alignment vertical="center"/>
    </xf>
    <xf numFmtId="0" fontId="20" fillId="9" borderId="0" xfId="2" applyFill="1" applyAlignment="1">
      <alignment wrapText="1"/>
    </xf>
    <xf numFmtId="0" fontId="20" fillId="9" borderId="0" xfId="2" quotePrefix="1" applyFill="1"/>
    <xf numFmtId="14" fontId="20" fillId="9" borderId="0" xfId="2" quotePrefix="1" applyNumberFormat="1" applyFill="1" applyAlignment="1">
      <alignment vertical="center"/>
    </xf>
    <xf numFmtId="0" fontId="21" fillId="9" borderId="0" xfId="2" applyFont="1" applyFill="1" applyAlignment="1">
      <alignment horizontal="center"/>
    </xf>
    <xf numFmtId="0" fontId="22" fillId="9" borderId="40" xfId="2" applyFont="1" applyFill="1" applyBorder="1" applyAlignment="1">
      <alignment horizontal="center" vertical="center" wrapText="1"/>
    </xf>
    <xf numFmtId="0" fontId="22" fillId="9" borderId="0" xfId="2" applyFont="1" applyFill="1" applyAlignment="1">
      <alignment vertical="center" wrapText="1"/>
    </xf>
    <xf numFmtId="0" fontId="22" fillId="9" borderId="41" xfId="2" applyFont="1" applyFill="1" applyBorder="1" applyAlignment="1">
      <alignment vertical="center" wrapText="1"/>
    </xf>
    <xf numFmtId="0" fontId="20" fillId="9" borderId="0" xfId="2" applyFill="1" applyAlignment="1">
      <alignment horizontal="center" wrapText="1"/>
    </xf>
    <xf numFmtId="0" fontId="23" fillId="9" borderId="0" xfId="2" applyFont="1" applyFill="1" applyAlignment="1">
      <alignment vertical="center" wrapText="1"/>
    </xf>
    <xf numFmtId="0" fontId="20" fillId="9" borderId="0" xfId="2" applyFill="1" applyAlignment="1">
      <alignment vertical="center" wrapText="1"/>
    </xf>
    <xf numFmtId="0" fontId="20" fillId="9" borderId="0" xfId="2" applyFill="1"/>
    <xf numFmtId="0" fontId="24" fillId="9" borderId="0" xfId="2" applyFont="1" applyFill="1" applyAlignment="1">
      <alignment horizontal="left" vertical="center" wrapText="1"/>
    </xf>
    <xf numFmtId="0" fontId="20" fillId="9" borderId="0" xfId="2" applyFill="1" applyAlignment="1">
      <alignment horizontal="left" vertical="center" wrapText="1"/>
    </xf>
    <xf numFmtId="0" fontId="20" fillId="9" borderId="0" xfId="2" applyFill="1" applyAlignment="1">
      <alignment horizontal="left" wrapText="1"/>
    </xf>
    <xf numFmtId="0" fontId="24" fillId="9" borderId="0" xfId="2" applyFont="1" applyFill="1" applyAlignment="1">
      <alignment vertical="center" wrapText="1"/>
    </xf>
    <xf numFmtId="166" fontId="17" fillId="10" borderId="45" xfId="3" applyFont="1" applyFill="1" applyBorder="1" applyAlignment="1">
      <alignment horizontal="center" wrapText="1"/>
    </xf>
    <xf numFmtId="166" fontId="17" fillId="10" borderId="46" xfId="3" applyFont="1" applyFill="1" applyBorder="1" applyAlignment="1">
      <alignment horizontal="center" wrapText="1"/>
    </xf>
    <xf numFmtId="166" fontId="17" fillId="10" borderId="47" xfId="3" applyFont="1" applyFill="1" applyBorder="1" applyAlignment="1">
      <alignment horizontal="center" wrapText="1"/>
    </xf>
    <xf numFmtId="166" fontId="27" fillId="9" borderId="1" xfId="3" applyFont="1" applyFill="1" applyBorder="1" applyAlignment="1">
      <alignment horizontal="left" wrapText="1"/>
    </xf>
    <xf numFmtId="166" fontId="27" fillId="9" borderId="7" xfId="3" applyFont="1" applyFill="1" applyBorder="1" applyAlignment="1">
      <alignment horizontal="left" wrapText="1"/>
    </xf>
    <xf numFmtId="166" fontId="27" fillId="9" borderId="2" xfId="3" applyFont="1" applyFill="1" applyBorder="1" applyAlignment="1">
      <alignment horizontal="left" wrapText="1"/>
    </xf>
    <xf numFmtId="166" fontId="27" fillId="9" borderId="3" xfId="3" applyFont="1" applyFill="1" applyBorder="1" applyAlignment="1">
      <alignment horizontal="left" wrapText="1"/>
    </xf>
    <xf numFmtId="166" fontId="27" fillId="9" borderId="0" xfId="3" applyFont="1" applyFill="1" applyAlignment="1">
      <alignment horizontal="left" wrapText="1"/>
    </xf>
    <xf numFmtId="166" fontId="27" fillId="9" borderId="4" xfId="3" applyFont="1" applyFill="1" applyBorder="1" applyAlignment="1">
      <alignment horizontal="left" wrapText="1"/>
    </xf>
    <xf numFmtId="166" fontId="27" fillId="9" borderId="5" xfId="3" applyFont="1" applyFill="1" applyBorder="1" applyAlignment="1">
      <alignment horizontal="left" vertical="center" wrapText="1"/>
    </xf>
    <xf numFmtId="166" fontId="27" fillId="9" borderId="8" xfId="3" applyFont="1" applyFill="1" applyBorder="1" applyAlignment="1">
      <alignment horizontal="left" vertical="center" wrapText="1"/>
    </xf>
    <xf numFmtId="166" fontId="27" fillId="9" borderId="6" xfId="3" applyFont="1" applyFill="1" applyBorder="1" applyAlignment="1">
      <alignment horizontal="left" vertical="center" wrapText="1"/>
    </xf>
    <xf numFmtId="0" fontId="0" fillId="8" borderId="1" xfId="0" applyFill="1" applyBorder="1" applyAlignment="1">
      <alignment horizontal="center" vertical="center" wrapText="1"/>
    </xf>
    <xf numFmtId="0" fontId="0" fillId="8" borderId="7"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0" xfId="0" applyFill="1" applyAlignment="1">
      <alignment horizontal="center" vertical="center" wrapText="1"/>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8" borderId="8" xfId="0" applyFill="1" applyBorder="1" applyAlignment="1">
      <alignment horizontal="center" vertical="center" wrapText="1"/>
    </xf>
    <xf numFmtId="0" fontId="0" fillId="8" borderId="6" xfId="0" applyFill="1" applyBorder="1" applyAlignment="1">
      <alignment horizontal="center" vertical="center" wrapText="1"/>
    </xf>
    <xf numFmtId="0" fontId="18" fillId="11" borderId="0" xfId="0" applyFont="1" applyFill="1" applyAlignment="1">
      <alignment horizontal="center" vertical="center"/>
    </xf>
    <xf numFmtId="0" fontId="17" fillId="10" borderId="0" xfId="0" applyFont="1" applyFill="1" applyAlignment="1">
      <alignment horizontal="center"/>
    </xf>
    <xf numFmtId="0" fontId="25" fillId="11" borderId="25" xfId="0" applyFont="1" applyFill="1" applyBorder="1" applyAlignment="1">
      <alignment horizontal="center" vertical="center"/>
    </xf>
    <xf numFmtId="0" fontId="25" fillId="11" borderId="19" xfId="0" applyFont="1" applyFill="1" applyBorder="1" applyAlignment="1">
      <alignment horizontal="center" vertical="center"/>
    </xf>
    <xf numFmtId="0" fontId="25" fillId="11" borderId="20" xfId="0" applyFont="1" applyFill="1" applyBorder="1" applyAlignment="1">
      <alignment horizontal="center" vertical="center"/>
    </xf>
    <xf numFmtId="0" fontId="1" fillId="9" borderId="29" xfId="0" applyFont="1" applyFill="1" applyBorder="1" applyAlignment="1">
      <alignment horizontal="center" vertical="center"/>
    </xf>
    <xf numFmtId="0" fontId="1" fillId="9" borderId="30" xfId="0" applyFont="1" applyFill="1" applyBorder="1" applyAlignment="1">
      <alignment horizontal="center" vertical="center"/>
    </xf>
    <xf numFmtId="0" fontId="19" fillId="11" borderId="0" xfId="0" applyFont="1" applyFill="1" applyAlignment="1">
      <alignment horizontal="center"/>
    </xf>
    <xf numFmtId="0" fontId="18" fillId="11"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wrapText="1"/>
    </xf>
    <xf numFmtId="0" fontId="6" fillId="0" borderId="0" xfId="0" applyFont="1" applyAlignment="1">
      <alignment horizontal="center"/>
    </xf>
    <xf numFmtId="0" fontId="4" fillId="3"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cellXfs>
  <cellStyles count="4">
    <cellStyle name="Hyperlink" xfId="1" builtinId="8"/>
    <cellStyle name="Normal" xfId="0" builtinId="0"/>
    <cellStyle name="Normal 2" xfId="3" xr:uid="{C8A6BC23-767C-416C-B779-C5B84182DBBE}"/>
    <cellStyle name="Normal 2 5" xfId="2" xr:uid="{99631F90-919A-4723-BC3B-26EA047E899B}"/>
  </cellStyles>
  <dxfs count="1">
    <dxf>
      <font>
        <color rgb="FF9C5700"/>
      </font>
      <fill>
        <patternFill>
          <bgColor rgb="FFFFEB9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741046</xdr:colOff>
      <xdr:row>37</xdr:row>
      <xdr:rowOff>26670</xdr:rowOff>
    </xdr:from>
    <xdr:to>
      <xdr:col>10</xdr:col>
      <xdr:colOff>139247</xdr:colOff>
      <xdr:row>57</xdr:row>
      <xdr:rowOff>64770</xdr:rowOff>
    </xdr:to>
    <xdr:pic>
      <xdr:nvPicPr>
        <xdr:cNvPr id="3" name="Picture 2">
          <a:extLst>
            <a:ext uri="{FF2B5EF4-FFF2-40B4-BE49-F238E27FC236}">
              <a16:creationId xmlns:a16="http://schemas.microsoft.com/office/drawing/2014/main" id="{FF3AB760-3A9C-DD1B-0AAD-B5A722A69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596" y="6722745"/>
          <a:ext cx="6151426" cy="365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66675</xdr:colOff>
      <xdr:row>33</xdr:row>
      <xdr:rowOff>116205</xdr:rowOff>
    </xdr:from>
    <xdr:to>
      <xdr:col>9</xdr:col>
      <xdr:colOff>444438</xdr:colOff>
      <xdr:row>53</xdr:row>
      <xdr:rowOff>154305</xdr:rowOff>
    </xdr:to>
    <xdr:pic>
      <xdr:nvPicPr>
        <xdr:cNvPr id="3" name="Picture 2">
          <a:extLst>
            <a:ext uri="{FF2B5EF4-FFF2-40B4-BE49-F238E27FC236}">
              <a16:creationId xmlns:a16="http://schemas.microsoft.com/office/drawing/2014/main" id="{5D8512E8-840E-A839-DDC0-904F5FAB9E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6088380"/>
          <a:ext cx="5997513" cy="3657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139065</xdr:colOff>
      <xdr:row>31</xdr:row>
      <xdr:rowOff>144780</xdr:rowOff>
    </xdr:from>
    <xdr:to>
      <xdr:col>14</xdr:col>
      <xdr:colOff>482701</xdr:colOff>
      <xdr:row>52</xdr:row>
      <xdr:rowOff>1905</xdr:rowOff>
    </xdr:to>
    <xdr:pic>
      <xdr:nvPicPr>
        <xdr:cNvPr id="3" name="Picture 2">
          <a:extLst>
            <a:ext uri="{FF2B5EF4-FFF2-40B4-BE49-F238E27FC236}">
              <a16:creationId xmlns:a16="http://schemas.microsoft.com/office/drawing/2014/main" id="{26DD8BBE-D989-FA44-DB54-32DC62CDA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4965" y="5755005"/>
          <a:ext cx="4639411" cy="3657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1036320</xdr:colOff>
      <xdr:row>33</xdr:row>
      <xdr:rowOff>139065</xdr:rowOff>
    </xdr:from>
    <xdr:to>
      <xdr:col>12</xdr:col>
      <xdr:colOff>126206</xdr:colOff>
      <xdr:row>53</xdr:row>
      <xdr:rowOff>177165</xdr:rowOff>
    </xdr:to>
    <xdr:pic>
      <xdr:nvPicPr>
        <xdr:cNvPr id="3" name="Picture 2">
          <a:extLst>
            <a:ext uri="{FF2B5EF4-FFF2-40B4-BE49-F238E27FC236}">
              <a16:creationId xmlns:a16="http://schemas.microsoft.com/office/drawing/2014/main" id="{26C62F2E-4589-5358-5859-2450EBD24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3770" y="6111240"/>
          <a:ext cx="4871561" cy="3657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72390</xdr:colOff>
      <xdr:row>32</xdr:row>
      <xdr:rowOff>49530</xdr:rowOff>
    </xdr:from>
    <xdr:to>
      <xdr:col>8</xdr:col>
      <xdr:colOff>13245</xdr:colOff>
      <xdr:row>52</xdr:row>
      <xdr:rowOff>87630</xdr:rowOff>
    </xdr:to>
    <xdr:pic>
      <xdr:nvPicPr>
        <xdr:cNvPr id="3" name="Picture 2">
          <a:extLst>
            <a:ext uri="{FF2B5EF4-FFF2-40B4-BE49-F238E27FC236}">
              <a16:creationId xmlns:a16="http://schemas.microsoft.com/office/drawing/2014/main" id="{9AA9D419-6634-CDE1-BA37-DEAE0B24B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765" y="5840730"/>
          <a:ext cx="4874805" cy="3657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796290</xdr:colOff>
      <xdr:row>19</xdr:row>
      <xdr:rowOff>154305</xdr:rowOff>
    </xdr:from>
    <xdr:to>
      <xdr:col>11</xdr:col>
      <xdr:colOff>430399</xdr:colOff>
      <xdr:row>40</xdr:row>
      <xdr:rowOff>11430</xdr:rowOff>
    </xdr:to>
    <xdr:pic>
      <xdr:nvPicPr>
        <xdr:cNvPr id="3" name="Picture 2">
          <a:extLst>
            <a:ext uri="{FF2B5EF4-FFF2-40B4-BE49-F238E27FC236}">
              <a16:creationId xmlns:a16="http://schemas.microsoft.com/office/drawing/2014/main" id="{2C00912F-CFA7-B7D7-CAC0-AA86003FF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8365" y="3592830"/>
          <a:ext cx="4549009" cy="365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205741</xdr:colOff>
      <xdr:row>35</xdr:row>
      <xdr:rowOff>167640</xdr:rowOff>
    </xdr:from>
    <xdr:to>
      <xdr:col>10</xdr:col>
      <xdr:colOff>512041</xdr:colOff>
      <xdr:row>56</xdr:row>
      <xdr:rowOff>24765</xdr:rowOff>
    </xdr:to>
    <xdr:pic>
      <xdr:nvPicPr>
        <xdr:cNvPr id="3" name="Picture 2">
          <a:extLst>
            <a:ext uri="{FF2B5EF4-FFF2-40B4-BE49-F238E27FC236}">
              <a16:creationId xmlns:a16="http://schemas.microsoft.com/office/drawing/2014/main" id="{4A39A318-F8B1-A4C6-0B23-F272013A2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5416" y="6501765"/>
          <a:ext cx="6145125"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35</xdr:row>
      <xdr:rowOff>68580</xdr:rowOff>
    </xdr:from>
    <xdr:to>
      <xdr:col>9</xdr:col>
      <xdr:colOff>253661</xdr:colOff>
      <xdr:row>55</xdr:row>
      <xdr:rowOff>106680</xdr:rowOff>
    </xdr:to>
    <xdr:pic>
      <xdr:nvPicPr>
        <xdr:cNvPr id="3" name="Picture 2">
          <a:extLst>
            <a:ext uri="{FF2B5EF4-FFF2-40B4-BE49-F238E27FC236}">
              <a16:creationId xmlns:a16="http://schemas.microsoft.com/office/drawing/2014/main" id="{C4715B06-22DD-39EC-679D-DE96ACB983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6402705"/>
          <a:ext cx="6149636" cy="365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462916</xdr:colOff>
      <xdr:row>23</xdr:row>
      <xdr:rowOff>140970</xdr:rowOff>
    </xdr:from>
    <xdr:to>
      <xdr:col>7</xdr:col>
      <xdr:colOff>514740</xdr:colOff>
      <xdr:row>43</xdr:row>
      <xdr:rowOff>179070</xdr:rowOff>
    </xdr:to>
    <xdr:pic>
      <xdr:nvPicPr>
        <xdr:cNvPr id="3" name="Picture 2">
          <a:extLst>
            <a:ext uri="{FF2B5EF4-FFF2-40B4-BE49-F238E27FC236}">
              <a16:creationId xmlns:a16="http://schemas.microsoft.com/office/drawing/2014/main" id="{2325D966-0995-F459-3903-36F5D2B78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8291" y="4303395"/>
          <a:ext cx="4861949" cy="36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171450</xdr:colOff>
      <xdr:row>23</xdr:row>
      <xdr:rowOff>114300</xdr:rowOff>
    </xdr:from>
    <xdr:to>
      <xdr:col>7</xdr:col>
      <xdr:colOff>231693</xdr:colOff>
      <xdr:row>43</xdr:row>
      <xdr:rowOff>152400</xdr:rowOff>
    </xdr:to>
    <xdr:pic>
      <xdr:nvPicPr>
        <xdr:cNvPr id="3" name="Picture 2">
          <a:extLst>
            <a:ext uri="{FF2B5EF4-FFF2-40B4-BE49-F238E27FC236}">
              <a16:creationId xmlns:a16="http://schemas.microsoft.com/office/drawing/2014/main" id="{EEFBA045-8F76-5F9D-E0C5-D0832FF8A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0" y="4276725"/>
          <a:ext cx="4870368" cy="365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733425</xdr:colOff>
      <xdr:row>23</xdr:row>
      <xdr:rowOff>66675</xdr:rowOff>
    </xdr:from>
    <xdr:to>
      <xdr:col>6</xdr:col>
      <xdr:colOff>1152520</xdr:colOff>
      <xdr:row>43</xdr:row>
      <xdr:rowOff>104775</xdr:rowOff>
    </xdr:to>
    <xdr:pic>
      <xdr:nvPicPr>
        <xdr:cNvPr id="3" name="Picture 2">
          <a:extLst>
            <a:ext uri="{FF2B5EF4-FFF2-40B4-BE49-F238E27FC236}">
              <a16:creationId xmlns:a16="http://schemas.microsoft.com/office/drawing/2014/main" id="{6CBC8FE8-02F7-7CEC-F0D2-CC4F69137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4229100"/>
          <a:ext cx="4867270" cy="365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142875</xdr:colOff>
      <xdr:row>19</xdr:row>
      <xdr:rowOff>85725</xdr:rowOff>
    </xdr:from>
    <xdr:to>
      <xdr:col>27</xdr:col>
      <xdr:colOff>274520</xdr:colOff>
      <xdr:row>39</xdr:row>
      <xdr:rowOff>123825</xdr:rowOff>
    </xdr:to>
    <xdr:pic>
      <xdr:nvPicPr>
        <xdr:cNvPr id="3" name="Picture 2">
          <a:extLst>
            <a:ext uri="{FF2B5EF4-FFF2-40B4-BE49-F238E27FC236}">
              <a16:creationId xmlns:a16="http://schemas.microsoft.com/office/drawing/2014/main" id="{B6F094D9-C59A-A473-E1AF-1D8764458D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7275" y="3524250"/>
          <a:ext cx="6818195" cy="3657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95251</xdr:colOff>
      <xdr:row>17</xdr:row>
      <xdr:rowOff>123825</xdr:rowOff>
    </xdr:from>
    <xdr:to>
      <xdr:col>7</xdr:col>
      <xdr:colOff>403320</xdr:colOff>
      <xdr:row>37</xdr:row>
      <xdr:rowOff>161925</xdr:rowOff>
    </xdr:to>
    <xdr:pic>
      <xdr:nvPicPr>
        <xdr:cNvPr id="3" name="Picture 2">
          <a:extLst>
            <a:ext uri="{FF2B5EF4-FFF2-40B4-BE49-F238E27FC236}">
              <a16:creationId xmlns:a16="http://schemas.microsoft.com/office/drawing/2014/main" id="{79C4E423-DAE7-A115-D469-89DEAEA3C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3200400"/>
          <a:ext cx="6575519" cy="3657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66675</xdr:colOff>
      <xdr:row>17</xdr:row>
      <xdr:rowOff>85725</xdr:rowOff>
    </xdr:from>
    <xdr:to>
      <xdr:col>7</xdr:col>
      <xdr:colOff>371228</xdr:colOff>
      <xdr:row>37</xdr:row>
      <xdr:rowOff>123825</xdr:rowOff>
    </xdr:to>
    <xdr:pic>
      <xdr:nvPicPr>
        <xdr:cNvPr id="3" name="Picture 2">
          <a:extLst>
            <a:ext uri="{FF2B5EF4-FFF2-40B4-BE49-F238E27FC236}">
              <a16:creationId xmlns:a16="http://schemas.microsoft.com/office/drawing/2014/main" id="{8BC48E03-0420-83DE-AFED-C92A6F131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3162300"/>
          <a:ext cx="6572003" cy="3657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25\25917%20-%20NCHRP%2017-98%20ICE%20Guide\Task%207%20-%20Develop%20Guide%20and%20Tools\7.2%20Tool%20Development\formatted%20tools\Cap-X_ODOT_Formatted.xlsm" TargetMode="External"/><Relationship Id="rId1" Type="http://schemas.openxmlformats.org/officeDocument/2006/relationships/externalLinkPath" Target="file:///H:\25\25917%20-%20NCHRP%2017-98%20ICE%20Guide\Task%207%20-%20Develop%20Guide%20and%20Tools\7.2%20Tool%20Development\formatted%20tools\Cap-X_ODOT_Format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ryus\Downloads\Multimodal%20urban%20street%20LOS%20planning%20tool%202018-06-2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H:\25\25917%20-%20NCHRP%2017-98%20ICE%20Guide\Task%207%20-%20Develop%20Guide%20and%20Tools\7.2%20Tool%20Development\formatted%20tools\FHWA_SPICE_Formatted.xlsm" TargetMode="External"/><Relationship Id="rId1" Type="http://schemas.openxmlformats.org/officeDocument/2006/relationships/externalLinkPath" Target="file:///H:\25\25917%20-%20NCHRP%2017-98%20ICE%20Guide\Task%207%20-%20Develop%20Guide%20and%20Tools\7.2%20Tool%20Development\formatted%20tools\FHWA_SPICE_Formatt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schroeder/Downloads/Signalized%20Crossing%20Pedestrian%20Delay%20Computational%20Eng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troduction"/>
      <sheetName val="Abbreviations &amp; Assumptions"/>
      <sheetName val="Changelog"/>
      <sheetName val="1 - Volume Input"/>
      <sheetName val="2 - Base and Alt Sel"/>
      <sheetName val="LanesDefaults"/>
      <sheetName val="3 - Alt Num Lanes Input"/>
      <sheetName val="Crosswalks sheet"/>
      <sheetName val="Multimodal Ped"/>
      <sheetName val="Multimodal Ped_Default_vals"/>
      <sheetName val="Multimodal Bike"/>
      <sheetName val="Multimodal Bike_Default_vals"/>
      <sheetName val="4a - Summary Results"/>
      <sheetName val="4b - Detailed Results"/>
      <sheetName val="5a - Summary Report"/>
      <sheetName val="SumComp"/>
      <sheetName val="5b - Detailed Report"/>
      <sheetName val="Conventional Shared RT LT"/>
      <sheetName val="Traffic Signal"/>
      <sheetName val="CGT N"/>
      <sheetName val="CGT W"/>
      <sheetName val="CGT E"/>
      <sheetName val="CGT S"/>
      <sheetName val="TWSC N-S"/>
      <sheetName val="TWSC E-W"/>
      <sheetName val="AWSC"/>
      <sheetName val="QR S-W"/>
      <sheetName val="QR N-E"/>
      <sheetName val="QR S-E"/>
      <sheetName val="QR N-W"/>
      <sheetName val="P DLT N-S"/>
      <sheetName val="P DLT E-W"/>
      <sheetName val="Full DLT"/>
      <sheetName val="RCUT N-S"/>
      <sheetName val="RCUT E-W"/>
      <sheetName val="Unsig RCUT N-S"/>
      <sheetName val="Unsig RCUT E-W"/>
      <sheetName val="MUT N-S "/>
      <sheetName val="MUT E-W"/>
      <sheetName val="PMUT N-S"/>
      <sheetName val="PMUT E-W"/>
      <sheetName val="Bowtie N-S"/>
      <sheetName val="Bowtie E-W"/>
      <sheetName val="Split Intersection E-W"/>
      <sheetName val="Split Intersection N-S"/>
      <sheetName val="Echelon N-S"/>
      <sheetName val="Echelon E-W"/>
      <sheetName val="Center Turn Overpass"/>
      <sheetName val="Center Turn Overpass E-W"/>
      <sheetName val="50 Mini-Rndabt"/>
      <sheetName val="75 Mini-Rndabt"/>
      <sheetName val="1x1 Rndabt "/>
      <sheetName val="1NS x 2 EW Rndabt"/>
      <sheetName val="2 NS x 1 EW Rndabt"/>
      <sheetName val="2x2 Rndabt"/>
      <sheetName val="3x3 Rndabt"/>
      <sheetName val="TD N-S"/>
      <sheetName val="TD E-W"/>
      <sheetName val="PCLA N-S"/>
      <sheetName val="PCLA E-W"/>
      <sheetName val="PCLB N-S"/>
      <sheetName val="PCLB E-W"/>
      <sheetName val="DLTI N-S"/>
      <sheetName val="DLTI E-W "/>
      <sheetName val="DDI N-S"/>
      <sheetName val="DDI E-W"/>
      <sheetName val="Contraflow Left N-S"/>
      <sheetName val="Contraflow Left E-W"/>
      <sheetName val="SPI N-S "/>
      <sheetName val="SPI E-W"/>
      <sheetName val="Sheet2"/>
      <sheetName val="SPI RAB N-S"/>
      <sheetName val="SPI RAB E-W"/>
      <sheetName val="Instructions"/>
    </sheetNames>
    <sheetDataSet>
      <sheetData sheetId="0" refreshError="1"/>
      <sheetData sheetId="1" refreshError="1"/>
      <sheetData sheetId="2" refreshError="1"/>
      <sheetData sheetId="3" refreshError="1"/>
      <sheetData sheetId="4">
        <row r="8">
          <cell r="M8" t="str">
            <v>Cap-X Sample Street</v>
          </cell>
        </row>
        <row r="10">
          <cell r="M10">
            <v>10000</v>
          </cell>
        </row>
        <row r="12">
          <cell r="M12" t="str">
            <v>Anywhere, USA</v>
          </cell>
        </row>
        <row r="14">
          <cell r="M14" t="str">
            <v>2017 AM</v>
          </cell>
        </row>
        <row r="16">
          <cell r="M16">
            <v>4</v>
          </cell>
        </row>
        <row r="18">
          <cell r="M18" t="str">
            <v>North-South</v>
          </cell>
          <cell r="BH18" t="str">
            <v>East-West</v>
          </cell>
        </row>
        <row r="20">
          <cell r="M20" t="str">
            <v>N</v>
          </cell>
        </row>
        <row r="32">
          <cell r="AQ32">
            <v>0.02</v>
          </cell>
          <cell r="AY32">
            <v>0</v>
          </cell>
        </row>
        <row r="34">
          <cell r="AQ34">
            <v>0.02</v>
          </cell>
          <cell r="AY34">
            <v>0</v>
          </cell>
        </row>
        <row r="36">
          <cell r="AQ36">
            <v>0.02</v>
          </cell>
          <cell r="AY36">
            <v>0</v>
          </cell>
        </row>
        <row r="38">
          <cell r="AQ38">
            <v>0.02</v>
          </cell>
          <cell r="AY38">
            <v>0</v>
          </cell>
        </row>
        <row r="40">
          <cell r="K40">
            <v>0.8</v>
          </cell>
          <cell r="S40">
            <v>0.95</v>
          </cell>
          <cell r="AI40">
            <v>0.85</v>
          </cell>
        </row>
        <row r="44">
          <cell r="AU44">
            <v>2</v>
          </cell>
        </row>
        <row r="56">
          <cell r="AU56">
            <v>1800</v>
          </cell>
        </row>
        <row r="58">
          <cell r="AU58">
            <v>1750</v>
          </cell>
        </row>
        <row r="60">
          <cell r="AU60">
            <v>1700</v>
          </cell>
        </row>
        <row r="64">
          <cell r="BG64">
            <v>3</v>
          </cell>
        </row>
        <row r="74">
          <cell r="S74">
            <v>0</v>
          </cell>
          <cell r="AA74">
            <v>306</v>
          </cell>
          <cell r="AI74">
            <v>1020</v>
          </cell>
          <cell r="AQ74">
            <v>204</v>
          </cell>
        </row>
        <row r="76">
          <cell r="S76">
            <v>0</v>
          </cell>
          <cell r="AA76">
            <v>340</v>
          </cell>
          <cell r="AI76">
            <v>1133</v>
          </cell>
          <cell r="AQ76">
            <v>226</v>
          </cell>
        </row>
        <row r="78">
          <cell r="S78">
            <v>0</v>
          </cell>
          <cell r="AA78">
            <v>31</v>
          </cell>
          <cell r="AI78">
            <v>216</v>
          </cell>
          <cell r="AQ78">
            <v>51</v>
          </cell>
        </row>
        <row r="80">
          <cell r="S80">
            <v>0</v>
          </cell>
          <cell r="AA80">
            <v>102</v>
          </cell>
          <cell r="AI80">
            <v>306</v>
          </cell>
          <cell r="AQ80">
            <v>179</v>
          </cell>
        </row>
      </sheetData>
      <sheetData sheetId="5">
        <row r="47">
          <cell r="C47" t="b">
            <v>1</v>
          </cell>
        </row>
        <row r="48">
          <cell r="C48" t="b">
            <v>1</v>
          </cell>
        </row>
        <row r="49">
          <cell r="C49" t="b">
            <v>1</v>
          </cell>
        </row>
        <row r="50">
          <cell r="C50" t="b">
            <v>1</v>
          </cell>
        </row>
        <row r="51">
          <cell r="C51" t="b">
            <v>0</v>
          </cell>
        </row>
        <row r="52">
          <cell r="C52" t="b">
            <v>1</v>
          </cell>
        </row>
        <row r="53">
          <cell r="C53" t="b">
            <v>1</v>
          </cell>
        </row>
        <row r="54">
          <cell r="C54" t="b">
            <v>1</v>
          </cell>
        </row>
        <row r="55">
          <cell r="C55" t="b">
            <v>1</v>
          </cell>
        </row>
        <row r="56">
          <cell r="C56" t="b">
            <v>1</v>
          </cell>
        </row>
        <row r="57">
          <cell r="C57" t="b">
            <v>1</v>
          </cell>
        </row>
        <row r="58">
          <cell r="C58" t="b">
            <v>1</v>
          </cell>
        </row>
        <row r="59">
          <cell r="C59" t="b">
            <v>1</v>
          </cell>
        </row>
        <row r="60">
          <cell r="C60" t="b">
            <v>1</v>
          </cell>
        </row>
        <row r="61">
          <cell r="C61" t="b">
            <v>1</v>
          </cell>
        </row>
        <row r="62">
          <cell r="C62" t="b">
            <v>1</v>
          </cell>
        </row>
        <row r="63">
          <cell r="C63" t="b">
            <v>1</v>
          </cell>
        </row>
        <row r="64">
          <cell r="C64" t="b">
            <v>1</v>
          </cell>
        </row>
        <row r="65">
          <cell r="C65" t="b">
            <v>1</v>
          </cell>
        </row>
        <row r="66">
          <cell r="C66" t="b">
            <v>1</v>
          </cell>
        </row>
        <row r="67">
          <cell r="C67" t="b">
            <v>1</v>
          </cell>
        </row>
        <row r="68">
          <cell r="C68" t="b">
            <v>1</v>
          </cell>
        </row>
        <row r="69">
          <cell r="C69" t="b">
            <v>1</v>
          </cell>
        </row>
        <row r="70">
          <cell r="C70" t="b">
            <v>1</v>
          </cell>
        </row>
        <row r="71">
          <cell r="C71" t="b">
            <v>1</v>
          </cell>
        </row>
        <row r="72">
          <cell r="C72" t="b">
            <v>1</v>
          </cell>
        </row>
        <row r="73">
          <cell r="C73" t="b">
            <v>1</v>
          </cell>
        </row>
        <row r="75">
          <cell r="C75" t="b">
            <v>1</v>
          </cell>
        </row>
        <row r="76">
          <cell r="C76" t="b">
            <v>1</v>
          </cell>
        </row>
        <row r="77">
          <cell r="C77" t="b">
            <v>1</v>
          </cell>
        </row>
        <row r="78">
          <cell r="C78" t="b">
            <v>1</v>
          </cell>
        </row>
        <row r="79">
          <cell r="C79" t="b">
            <v>1</v>
          </cell>
        </row>
        <row r="80">
          <cell r="C80" t="b">
            <v>1</v>
          </cell>
        </row>
        <row r="81">
          <cell r="C81" t="b">
            <v>1</v>
          </cell>
        </row>
        <row r="82">
          <cell r="C82" t="b">
            <v>1</v>
          </cell>
        </row>
        <row r="83">
          <cell r="C83" t="b">
            <v>1</v>
          </cell>
        </row>
      </sheetData>
      <sheetData sheetId="6" refreshError="1"/>
      <sheetData sheetId="7">
        <row r="16">
          <cell r="M16" t="str">
            <v>Intersections and Interchanges</v>
          </cell>
        </row>
      </sheetData>
      <sheetData sheetId="8">
        <row r="5">
          <cell r="L5" t="str">
            <v>Stop/Signal Controlled</v>
          </cell>
          <cell r="M5" t="str">
            <v>Marked</v>
          </cell>
        </row>
        <row r="6">
          <cell r="L6" t="str">
            <v>Free Flowing</v>
          </cell>
          <cell r="M6" t="str">
            <v>Unmarked</v>
          </cell>
        </row>
        <row r="7">
          <cell r="L7" t="str">
            <v xml:space="preserve">Yield Controlled </v>
          </cell>
        </row>
        <row r="8">
          <cell r="L8" t="str">
            <v xml:space="preserve">Permissive Left </v>
          </cell>
        </row>
      </sheetData>
      <sheetData sheetId="9">
        <row r="21">
          <cell r="AO21">
            <v>20</v>
          </cell>
        </row>
        <row r="23">
          <cell r="AO23">
            <v>20</v>
          </cell>
        </row>
        <row r="25">
          <cell r="AO25">
            <v>20</v>
          </cell>
        </row>
        <row r="27">
          <cell r="P27">
            <v>25</v>
          </cell>
          <cell r="AO27">
            <v>30</v>
          </cell>
        </row>
        <row r="29">
          <cell r="P29">
            <v>30</v>
          </cell>
          <cell r="AO29">
            <v>30</v>
          </cell>
        </row>
        <row r="316">
          <cell r="W316" t="str">
            <v>No</v>
          </cell>
        </row>
        <row r="317">
          <cell r="W317" t="str">
            <v>Yes Crossing(s) with 2 stages</v>
          </cell>
        </row>
        <row r="318">
          <cell r="W318" t="str">
            <v>Yes Crossing(s) with 3+ stages</v>
          </cell>
        </row>
      </sheetData>
      <sheetData sheetId="10">
        <row r="21">
          <cell r="Z21">
            <v>45</v>
          </cell>
        </row>
        <row r="23">
          <cell r="Z23">
            <v>35</v>
          </cell>
        </row>
      </sheetData>
      <sheetData sheetId="11" refreshError="1"/>
      <sheetData sheetId="12">
        <row r="251">
          <cell r="AH251">
            <v>9.0705999999999995E-2</v>
          </cell>
        </row>
      </sheetData>
      <sheetData sheetId="13" refreshError="1"/>
      <sheetData sheetId="14" refreshError="1"/>
      <sheetData sheetId="15" refreshError="1"/>
      <sheetData sheetId="16" refreshError="1"/>
      <sheetData sheetId="17" refreshError="1"/>
      <sheetData sheetId="18">
        <row r="28">
          <cell r="H28">
            <v>1364</v>
          </cell>
        </row>
        <row r="31">
          <cell r="H31">
            <v>0.8</v>
          </cell>
        </row>
      </sheetData>
      <sheetData sheetId="19">
        <row r="28">
          <cell r="H28">
            <v>1109.6246537396123</v>
          </cell>
        </row>
        <row r="31">
          <cell r="H31">
            <v>0.65</v>
          </cell>
        </row>
      </sheetData>
      <sheetData sheetId="20">
        <row r="28">
          <cell r="H28">
            <v>921.23684210526324</v>
          </cell>
        </row>
        <row r="31">
          <cell r="H31">
            <v>0.53</v>
          </cell>
        </row>
      </sheetData>
      <sheetData sheetId="21">
        <row r="28">
          <cell r="H28">
            <v>537.47368421052636</v>
          </cell>
        </row>
        <row r="31">
          <cell r="H31">
            <v>0.31</v>
          </cell>
        </row>
      </sheetData>
      <sheetData sheetId="22">
        <row r="28">
          <cell r="H28">
            <v>543.52631578947376</v>
          </cell>
        </row>
        <row r="31">
          <cell r="H31">
            <v>0.31</v>
          </cell>
        </row>
      </sheetData>
      <sheetData sheetId="23">
        <row r="28">
          <cell r="H28">
            <v>975.26315789473688</v>
          </cell>
        </row>
        <row r="31">
          <cell r="H31">
            <v>0.56000000000000005</v>
          </cell>
        </row>
      </sheetData>
      <sheetData sheetId="24">
        <row r="21">
          <cell r="AM21" t="str">
            <v>&gt;10</v>
          </cell>
        </row>
      </sheetData>
      <sheetData sheetId="25">
        <row r="22">
          <cell r="AM22" t="str">
            <v>&gt;10</v>
          </cell>
        </row>
      </sheetData>
      <sheetData sheetId="26">
        <row r="28">
          <cell r="J28">
            <v>4037</v>
          </cell>
        </row>
        <row r="31">
          <cell r="J31">
            <v>2.2400000000000002</v>
          </cell>
        </row>
      </sheetData>
      <sheetData sheetId="27">
        <row r="18">
          <cell r="E18">
            <v>975.26315789473676</v>
          </cell>
          <cell r="AM18">
            <v>947.08823529411768</v>
          </cell>
        </row>
        <row r="21">
          <cell r="E21">
            <v>0.56000000000000005</v>
          </cell>
          <cell r="AM21">
            <v>0.53</v>
          </cell>
        </row>
        <row r="63">
          <cell r="AY63">
            <v>775.5</v>
          </cell>
        </row>
        <row r="66">
          <cell r="AY66">
            <v>0.44</v>
          </cell>
        </row>
      </sheetData>
      <sheetData sheetId="28">
        <row r="28">
          <cell r="C28">
            <v>778.63157894736844</v>
          </cell>
        </row>
        <row r="31">
          <cell r="C31">
            <v>0.44</v>
          </cell>
        </row>
        <row r="50">
          <cell r="C50">
            <v>873.58823529411768</v>
          </cell>
        </row>
        <row r="53">
          <cell r="C53">
            <v>0.49</v>
          </cell>
        </row>
        <row r="67">
          <cell r="AV67">
            <v>987.73684210526324</v>
          </cell>
        </row>
        <row r="70">
          <cell r="AV70">
            <v>0.56000000000000005</v>
          </cell>
        </row>
      </sheetData>
      <sheetData sheetId="29">
        <row r="17">
          <cell r="AS17">
            <v>975.26315789473676</v>
          </cell>
        </row>
        <row r="20">
          <cell r="AS20">
            <v>0.56000000000000005</v>
          </cell>
        </row>
        <row r="24">
          <cell r="C24">
            <v>816</v>
          </cell>
        </row>
        <row r="27">
          <cell r="C27">
            <v>0.45</v>
          </cell>
        </row>
        <row r="62">
          <cell r="C62">
            <v>567.8947368421052</v>
          </cell>
        </row>
        <row r="65">
          <cell r="C65">
            <v>0.32</v>
          </cell>
        </row>
      </sheetData>
      <sheetData sheetId="30">
        <row r="24">
          <cell r="AW24">
            <v>588.1052631578948</v>
          </cell>
        </row>
        <row r="27">
          <cell r="AW27">
            <v>0.34</v>
          </cell>
        </row>
        <row r="54">
          <cell r="AW54">
            <v>1014.5</v>
          </cell>
        </row>
        <row r="57">
          <cell r="AW57">
            <v>0.56000000000000005</v>
          </cell>
        </row>
        <row r="65">
          <cell r="I65">
            <v>921.23684210526324</v>
          </cell>
        </row>
        <row r="68">
          <cell r="I68">
            <v>0.53</v>
          </cell>
        </row>
      </sheetData>
      <sheetData sheetId="31">
        <row r="19">
          <cell r="I19">
            <v>338.63157894736844</v>
          </cell>
        </row>
        <row r="22">
          <cell r="I22">
            <v>0.19</v>
          </cell>
        </row>
        <row r="25">
          <cell r="AS25">
            <v>1041.6052631578948</v>
          </cell>
        </row>
        <row r="28">
          <cell r="AS28">
            <v>0.6</v>
          </cell>
        </row>
        <row r="57">
          <cell r="AS57">
            <v>385.36842105263156</v>
          </cell>
        </row>
        <row r="60">
          <cell r="AS60">
            <v>0.21</v>
          </cell>
        </row>
      </sheetData>
      <sheetData sheetId="32">
        <row r="27">
          <cell r="AQ27">
            <v>781.86842105263156</v>
          </cell>
        </row>
        <row r="28">
          <cell r="G28">
            <v>939.6052631578948</v>
          </cell>
        </row>
        <row r="30">
          <cell r="AQ30">
            <v>0.45</v>
          </cell>
        </row>
        <row r="31">
          <cell r="G31">
            <v>0.52</v>
          </cell>
        </row>
        <row r="58">
          <cell r="AU58">
            <v>883.3947368421052</v>
          </cell>
        </row>
        <row r="61">
          <cell r="AU61">
            <v>0.49</v>
          </cell>
        </row>
      </sheetData>
      <sheetData sheetId="33">
        <row r="17">
          <cell r="E17">
            <v>338.63157894736844</v>
          </cell>
          <cell r="AW17">
            <v>883.3947368421052</v>
          </cell>
        </row>
        <row r="20">
          <cell r="E20">
            <v>0.19</v>
          </cell>
          <cell r="AW20">
            <v>0.49</v>
          </cell>
        </row>
        <row r="27">
          <cell r="E27">
            <v>719.5</v>
          </cell>
        </row>
        <row r="30">
          <cell r="E30">
            <v>0.4</v>
          </cell>
        </row>
        <row r="66">
          <cell r="E66">
            <v>939.6052631578948</v>
          </cell>
          <cell r="AW66">
            <v>385.36842105263156</v>
          </cell>
        </row>
        <row r="69">
          <cell r="E69">
            <v>0.52</v>
          </cell>
          <cell r="AW69">
            <v>0.21</v>
          </cell>
        </row>
      </sheetData>
      <sheetData sheetId="34">
        <row r="20">
          <cell r="F20">
            <v>1990.25</v>
          </cell>
        </row>
        <row r="23">
          <cell r="F23">
            <v>1.1100000000000001</v>
          </cell>
        </row>
        <row r="28">
          <cell r="AV28">
            <v>3409.4117647058829</v>
          </cell>
        </row>
        <row r="31">
          <cell r="AV31">
            <v>1.89</v>
          </cell>
        </row>
        <row r="57">
          <cell r="F57">
            <v>3192.9411764705883</v>
          </cell>
        </row>
        <row r="60">
          <cell r="F60">
            <v>1.77</v>
          </cell>
        </row>
        <row r="65">
          <cell r="AV65">
            <v>1951</v>
          </cell>
        </row>
        <row r="68">
          <cell r="AV68">
            <v>1.08</v>
          </cell>
        </row>
      </sheetData>
      <sheetData sheetId="35">
        <row r="17">
          <cell r="P17">
            <v>968.08823529411768</v>
          </cell>
          <cell r="BG17">
            <v>1359.5</v>
          </cell>
        </row>
        <row r="20">
          <cell r="P20">
            <v>0.54</v>
          </cell>
          <cell r="BG20">
            <v>0.76</v>
          </cell>
        </row>
        <row r="49">
          <cell r="N49">
            <v>1073.75</v>
          </cell>
          <cell r="BG49">
            <v>1216.0882352941176</v>
          </cell>
        </row>
        <row r="52">
          <cell r="N52">
            <v>0.6</v>
          </cell>
          <cell r="BG52">
            <v>0.68</v>
          </cell>
        </row>
      </sheetData>
      <sheetData sheetId="36">
        <row r="20">
          <cell r="F20">
            <v>298</v>
          </cell>
        </row>
        <row r="23">
          <cell r="F23">
            <v>1.3917961660080125</v>
          </cell>
        </row>
        <row r="28">
          <cell r="AV28">
            <v>612</v>
          </cell>
        </row>
        <row r="31">
          <cell r="AV31">
            <v>3.895836934997003</v>
          </cell>
        </row>
        <row r="57">
          <cell r="F57">
            <v>556</v>
          </cell>
        </row>
        <row r="60">
          <cell r="F60">
            <v>3.2242371015887099</v>
          </cell>
        </row>
        <row r="65">
          <cell r="AV65">
            <v>587</v>
          </cell>
        </row>
        <row r="68">
          <cell r="AV68">
            <v>1.6198994491308947</v>
          </cell>
        </row>
      </sheetData>
      <sheetData sheetId="37">
        <row r="17">
          <cell r="P17">
            <v>1235</v>
          </cell>
          <cell r="BG17">
            <v>1699</v>
          </cell>
        </row>
        <row r="20">
          <cell r="P20">
            <v>1.7738985884601257</v>
          </cell>
          <cell r="BG20">
            <v>1.3852088231333026</v>
          </cell>
        </row>
        <row r="49">
          <cell r="N49">
            <v>1530</v>
          </cell>
          <cell r="BG49">
            <v>1051</v>
          </cell>
        </row>
        <row r="52">
          <cell r="N52">
            <v>0.71552536484859508</v>
          </cell>
          <cell r="BG52">
            <v>2.6290148620343943</v>
          </cell>
        </row>
      </sheetData>
      <sheetData sheetId="38">
        <row r="24">
          <cell r="AM24">
            <v>701.5</v>
          </cell>
        </row>
        <row r="27">
          <cell r="AM27">
            <v>0.39</v>
          </cell>
        </row>
        <row r="41">
          <cell r="AT41">
            <v>912.94117647058829</v>
          </cell>
        </row>
        <row r="44">
          <cell r="AT44">
            <v>0.51</v>
          </cell>
        </row>
        <row r="59">
          <cell r="AM59">
            <v>714.75</v>
          </cell>
        </row>
        <row r="62">
          <cell r="AM62">
            <v>0.4</v>
          </cell>
        </row>
      </sheetData>
      <sheetData sheetId="39">
        <row r="22">
          <cell r="F22">
            <v>1228.75</v>
          </cell>
          <cell r="AK22">
            <v>1067.0882352941176</v>
          </cell>
          <cell r="BP22">
            <v>1359.5</v>
          </cell>
        </row>
        <row r="25">
          <cell r="F25">
            <v>0.68</v>
          </cell>
          <cell r="AK25">
            <v>0.59</v>
          </cell>
          <cell r="BP25">
            <v>0.76</v>
          </cell>
        </row>
      </sheetData>
      <sheetData sheetId="40">
        <row r="24">
          <cell r="AM24">
            <v>276.5</v>
          </cell>
        </row>
        <row r="27">
          <cell r="AM27">
            <v>0.15</v>
          </cell>
        </row>
        <row r="41">
          <cell r="AT41">
            <v>1092.6052631578948</v>
          </cell>
        </row>
        <row r="44">
          <cell r="AT44">
            <v>0.62</v>
          </cell>
        </row>
        <row r="59">
          <cell r="AM59">
            <v>332.25</v>
          </cell>
        </row>
        <row r="62">
          <cell r="AM62">
            <v>0.18</v>
          </cell>
        </row>
      </sheetData>
      <sheetData sheetId="41">
        <row r="21">
          <cell r="AK21">
            <v>979.71981424148612</v>
          </cell>
        </row>
        <row r="22">
          <cell r="F22">
            <v>1190</v>
          </cell>
          <cell r="BP22">
            <v>1232</v>
          </cell>
        </row>
        <row r="24">
          <cell r="AK24">
            <v>0.56000000000000005</v>
          </cell>
        </row>
        <row r="25">
          <cell r="F25">
            <v>0.66</v>
          </cell>
          <cell r="BP25">
            <v>0.68</v>
          </cell>
        </row>
      </sheetData>
      <sheetData sheetId="42">
        <row r="24">
          <cell r="V24">
            <v>988.5</v>
          </cell>
        </row>
        <row r="27">
          <cell r="V27">
            <v>0.73222222222222222</v>
          </cell>
          <cell r="AQ27">
            <v>1906</v>
          </cell>
        </row>
        <row r="28">
          <cell r="G28">
            <v>1530</v>
          </cell>
        </row>
        <row r="30">
          <cell r="AQ30">
            <v>1.0900000000000001</v>
          </cell>
        </row>
        <row r="31">
          <cell r="G31">
            <v>1.6186690479636423</v>
          </cell>
        </row>
        <row r="58">
          <cell r="AU58">
            <v>792.5</v>
          </cell>
        </row>
        <row r="59">
          <cell r="AI59">
            <v>933.5</v>
          </cell>
        </row>
        <row r="61">
          <cell r="AU61">
            <v>0.80901352423058015</v>
          </cell>
        </row>
        <row r="62">
          <cell r="AN62">
            <v>0.69148148148148147</v>
          </cell>
        </row>
      </sheetData>
      <sheetData sheetId="43">
        <row r="19">
          <cell r="I19">
            <v>159</v>
          </cell>
        </row>
        <row r="22">
          <cell r="I22">
            <v>0.16741358883666524</v>
          </cell>
        </row>
        <row r="25">
          <cell r="AS25">
            <v>1847</v>
          </cell>
        </row>
        <row r="28">
          <cell r="AS28">
            <v>1.06</v>
          </cell>
        </row>
        <row r="32">
          <cell r="E32">
            <v>1280</v>
          </cell>
        </row>
        <row r="35">
          <cell r="E35">
            <v>0.90140845070422537</v>
          </cell>
        </row>
        <row r="54">
          <cell r="E54">
            <v>584</v>
          </cell>
        </row>
        <row r="57">
          <cell r="E57">
            <v>0.41126760563380282</v>
          </cell>
          <cell r="AS57">
            <v>255</v>
          </cell>
        </row>
        <row r="60">
          <cell r="AS60">
            <v>0.23914179811329123</v>
          </cell>
        </row>
      </sheetData>
      <sheetData sheetId="44">
        <row r="28">
          <cell r="H28">
            <v>1745</v>
          </cell>
          <cell r="AP28">
            <v>1576</v>
          </cell>
        </row>
        <row r="31">
          <cell r="H31">
            <v>1</v>
          </cell>
          <cell r="AP31">
            <v>0.9</v>
          </cell>
        </row>
      </sheetData>
      <sheetData sheetId="45">
        <row r="28">
          <cell r="H28">
            <v>1900</v>
          </cell>
          <cell r="AP28">
            <v>2101</v>
          </cell>
        </row>
        <row r="31">
          <cell r="H31">
            <v>1.0900000000000001</v>
          </cell>
          <cell r="AP31">
            <v>1.2</v>
          </cell>
        </row>
      </sheetData>
      <sheetData sheetId="46">
        <row r="28">
          <cell r="AR28">
            <v>778</v>
          </cell>
        </row>
        <row r="31">
          <cell r="AR31">
            <v>0.43</v>
          </cell>
        </row>
        <row r="54">
          <cell r="I54">
            <v>618</v>
          </cell>
        </row>
        <row r="57">
          <cell r="I57">
            <v>0.34</v>
          </cell>
        </row>
      </sheetData>
      <sheetData sheetId="47">
        <row r="28">
          <cell r="H28">
            <v>675</v>
          </cell>
        </row>
        <row r="31">
          <cell r="H31">
            <v>0.38</v>
          </cell>
        </row>
        <row r="55">
          <cell r="AS55">
            <v>721</v>
          </cell>
        </row>
        <row r="58">
          <cell r="AS58">
            <v>0.4</v>
          </cell>
        </row>
      </sheetData>
      <sheetData sheetId="48">
        <row r="28">
          <cell r="H28">
            <v>778</v>
          </cell>
        </row>
        <row r="31">
          <cell r="H31">
            <v>0.43</v>
          </cell>
        </row>
        <row r="56">
          <cell r="AQ56">
            <v>465.26315789473688</v>
          </cell>
        </row>
        <row r="59">
          <cell r="AQ59">
            <v>0.26</v>
          </cell>
        </row>
      </sheetData>
      <sheetData sheetId="49" refreshError="1"/>
      <sheetData sheetId="50">
        <row r="23">
          <cell r="J23">
            <v>297.9591836734694</v>
          </cell>
        </row>
        <row r="25">
          <cell r="AU25">
            <v>6.0821265976762691</v>
          </cell>
        </row>
        <row r="65">
          <cell r="J65">
            <v>3.6325061619432129</v>
          </cell>
          <cell r="AT65">
            <v>586.73469387755108</v>
          </cell>
        </row>
      </sheetData>
      <sheetData sheetId="51">
        <row r="23">
          <cell r="J23">
            <v>297.9591836734694</v>
          </cell>
        </row>
        <row r="25">
          <cell r="AU25">
            <v>4.8447845039852622</v>
          </cell>
        </row>
        <row r="65">
          <cell r="J65">
            <v>3.3239678055596298</v>
          </cell>
          <cell r="AT65">
            <v>586.73469387755108</v>
          </cell>
        </row>
      </sheetData>
      <sheetData sheetId="52">
        <row r="23">
          <cell r="J23">
            <v>1.0985129654843313</v>
          </cell>
        </row>
        <row r="25">
          <cell r="AU25">
            <v>2.6024128940422404</v>
          </cell>
        </row>
        <row r="65">
          <cell r="J65">
            <v>2.0588075244259958</v>
          </cell>
          <cell r="AT65">
            <v>1.7324364130677354</v>
          </cell>
        </row>
      </sheetData>
      <sheetData sheetId="53">
        <row r="23">
          <cell r="J23">
            <v>0.8796264197834186</v>
          </cell>
          <cell r="AX23">
            <v>1.2537052232921932</v>
          </cell>
        </row>
        <row r="25">
          <cell r="AX25">
            <v>1.2785356225270927</v>
          </cell>
        </row>
        <row r="62">
          <cell r="J62">
            <v>1.0045013388731892</v>
          </cell>
          <cell r="AX62">
            <v>1.4396115909591312</v>
          </cell>
        </row>
        <row r="64">
          <cell r="J64">
            <v>1.033543584323751</v>
          </cell>
        </row>
      </sheetData>
      <sheetData sheetId="54">
        <row r="23">
          <cell r="J23">
            <v>0.48554743640371928</v>
          </cell>
          <cell r="AX23">
            <v>2.4123313632586654</v>
          </cell>
        </row>
        <row r="25">
          <cell r="J25">
            <v>0.46620200248521187</v>
          </cell>
        </row>
        <row r="62">
          <cell r="J62">
            <v>1.950082234573115</v>
          </cell>
          <cell r="AX62">
            <v>0.78262082745023387</v>
          </cell>
        </row>
        <row r="64">
          <cell r="AX64">
            <v>0.76299414320833958</v>
          </cell>
        </row>
      </sheetData>
      <sheetData sheetId="55">
        <row r="23">
          <cell r="J23">
            <v>0.48554743640371928</v>
          </cell>
          <cell r="AX23">
            <v>1.2537052232921932</v>
          </cell>
        </row>
        <row r="25">
          <cell r="J25">
            <v>0.46620200248521187</v>
          </cell>
          <cell r="AX25">
            <v>1.2785356225270927</v>
          </cell>
        </row>
        <row r="63">
          <cell r="J63">
            <v>1.0045013388731892</v>
          </cell>
          <cell r="AX63">
            <v>0.78262082745023387</v>
          </cell>
        </row>
        <row r="65">
          <cell r="J65">
            <v>1.033543584323751</v>
          </cell>
          <cell r="AX65">
            <v>0.76299414320833958</v>
          </cell>
        </row>
      </sheetData>
      <sheetData sheetId="56">
        <row r="21">
          <cell r="I21">
            <v>0.33058548861529824</v>
          </cell>
          <cell r="AY21">
            <v>0.85358653500745074</v>
          </cell>
        </row>
        <row r="23">
          <cell r="I23">
            <v>0.33058548861529818</v>
          </cell>
          <cell r="AY23">
            <v>0.85358653500745074</v>
          </cell>
        </row>
        <row r="25">
          <cell r="I25">
            <v>0.31666551112203073</v>
          </cell>
          <cell r="AY25">
            <v>0.86843929077311954</v>
          </cell>
        </row>
        <row r="63">
          <cell r="I63">
            <v>0.68391580519025663</v>
          </cell>
          <cell r="AY63">
            <v>0.53284822294484013</v>
          </cell>
        </row>
        <row r="65">
          <cell r="I65">
            <v>0.68391580519025674</v>
          </cell>
          <cell r="AY65">
            <v>0.53284822294484013</v>
          </cell>
        </row>
        <row r="67">
          <cell r="I67">
            <v>0.70202960444632145</v>
          </cell>
          <cell r="AY67">
            <v>0.51826017274528713</v>
          </cell>
        </row>
      </sheetData>
      <sheetData sheetId="57">
        <row r="17">
          <cell r="U17">
            <v>847.47368421052636</v>
          </cell>
          <cell r="AY17">
            <v>1260.2105263157896</v>
          </cell>
        </row>
        <row r="20">
          <cell r="U20">
            <v>0.48</v>
          </cell>
          <cell r="AY20">
            <v>0.72</v>
          </cell>
        </row>
      </sheetData>
      <sheetData sheetId="58">
        <row r="33">
          <cell r="AS33">
            <v>1032.2894736842104</v>
          </cell>
        </row>
        <row r="36">
          <cell r="AS36">
            <v>0.59</v>
          </cell>
        </row>
        <row r="46">
          <cell r="AS46">
            <v>1134.578947368421</v>
          </cell>
        </row>
        <row r="49">
          <cell r="AS49">
            <v>0.65</v>
          </cell>
        </row>
      </sheetData>
      <sheetData sheetId="59">
        <row r="23">
          <cell r="E23">
            <v>481.39473684210526</v>
          </cell>
        </row>
        <row r="26">
          <cell r="E26">
            <v>0.27</v>
          </cell>
        </row>
        <row r="65">
          <cell r="AW65">
            <v>526.1052631578948</v>
          </cell>
        </row>
        <row r="68">
          <cell r="AW68">
            <v>0.28999999999999998</v>
          </cell>
        </row>
      </sheetData>
      <sheetData sheetId="60">
        <row r="19">
          <cell r="AW19">
            <v>843.86842105263156</v>
          </cell>
        </row>
        <row r="22">
          <cell r="AW22">
            <v>0.47</v>
          </cell>
        </row>
        <row r="64">
          <cell r="D64">
            <v>695.63157894736844</v>
          </cell>
        </row>
        <row r="67">
          <cell r="D67">
            <v>0.39</v>
          </cell>
        </row>
      </sheetData>
      <sheetData sheetId="61">
        <row r="23">
          <cell r="E23">
            <v>230.86842105263159</v>
          </cell>
        </row>
        <row r="26">
          <cell r="E26">
            <v>0.13</v>
          </cell>
        </row>
        <row r="65">
          <cell r="AW65">
            <v>236.63157894736844</v>
          </cell>
        </row>
        <row r="68">
          <cell r="AW68">
            <v>0.13</v>
          </cell>
        </row>
      </sheetData>
      <sheetData sheetId="62">
        <row r="19">
          <cell r="AW19">
            <v>1058.6052631578948</v>
          </cell>
        </row>
        <row r="22">
          <cell r="AW22">
            <v>0.59</v>
          </cell>
        </row>
        <row r="64">
          <cell r="D64">
            <v>1173.8947368421052</v>
          </cell>
        </row>
        <row r="67">
          <cell r="D67">
            <v>0.65</v>
          </cell>
        </row>
      </sheetData>
      <sheetData sheetId="63">
        <row r="18">
          <cell r="AP18">
            <v>543.8947368421052</v>
          </cell>
        </row>
        <row r="21">
          <cell r="AP21">
            <v>0.3</v>
          </cell>
        </row>
        <row r="33">
          <cell r="AP33">
            <v>1838.6315789473686</v>
          </cell>
        </row>
        <row r="36">
          <cell r="AP36">
            <v>1.02</v>
          </cell>
        </row>
        <row r="50">
          <cell r="AP50">
            <v>1657.6842105263158</v>
          </cell>
        </row>
        <row r="53">
          <cell r="AP53">
            <v>0.92</v>
          </cell>
        </row>
        <row r="64">
          <cell r="AP64">
            <v>492.73684210526318</v>
          </cell>
        </row>
        <row r="67">
          <cell r="AP67">
            <v>0.27</v>
          </cell>
        </row>
      </sheetData>
      <sheetData sheetId="64">
        <row r="17">
          <cell r="F17">
            <v>939.6052631578948</v>
          </cell>
          <cell r="T17">
            <v>650.13157894736844</v>
          </cell>
          <cell r="BA17">
            <v>979.86842105263156</v>
          </cell>
          <cell r="BO17">
            <v>883.3947368421052</v>
          </cell>
        </row>
        <row r="20">
          <cell r="F20">
            <v>0.52</v>
          </cell>
          <cell r="T20">
            <v>0.36</v>
          </cell>
          <cell r="BA20">
            <v>0.54</v>
          </cell>
          <cell r="BO20">
            <v>0.49</v>
          </cell>
        </row>
      </sheetData>
      <sheetData sheetId="65">
        <row r="24">
          <cell r="AW24">
            <v>543.8947368421052</v>
          </cell>
        </row>
        <row r="27">
          <cell r="AW27">
            <v>0.3</v>
          </cell>
        </row>
        <row r="31">
          <cell r="E31">
            <v>429.5</v>
          </cell>
        </row>
        <row r="34">
          <cell r="E34">
            <v>0.24</v>
          </cell>
        </row>
        <row r="36">
          <cell r="AW36">
            <v>481.39473684210526</v>
          </cell>
        </row>
        <row r="39">
          <cell r="AW39">
            <v>0.27</v>
          </cell>
        </row>
        <row r="47">
          <cell r="E47">
            <v>526.1052631578948</v>
          </cell>
        </row>
        <row r="50">
          <cell r="E50">
            <v>0.28999999999999998</v>
          </cell>
        </row>
        <row r="53">
          <cell r="AW53">
            <v>482</v>
          </cell>
        </row>
        <row r="56">
          <cell r="AW56">
            <v>0.27</v>
          </cell>
        </row>
        <row r="60">
          <cell r="E60">
            <v>492.73684210526318</v>
          </cell>
        </row>
        <row r="63">
          <cell r="E63">
            <v>0.27</v>
          </cell>
        </row>
      </sheetData>
      <sheetData sheetId="66">
        <row r="17">
          <cell r="D17">
            <v>677.5</v>
          </cell>
          <cell r="Q17">
            <v>1280.5</v>
          </cell>
          <cell r="AD17">
            <v>695.63157894736844</v>
          </cell>
          <cell r="AQ17">
            <v>843.86842105263156</v>
          </cell>
          <cell r="BD17">
            <v>1262</v>
          </cell>
          <cell r="BQ17">
            <v>736.08823529411768</v>
          </cell>
        </row>
        <row r="20">
          <cell r="D20">
            <v>0.38</v>
          </cell>
          <cell r="Q20">
            <v>0.71</v>
          </cell>
          <cell r="AD20">
            <v>0.39</v>
          </cell>
          <cell r="AQ20">
            <v>0.47</v>
          </cell>
          <cell r="BD20">
            <v>0.7</v>
          </cell>
          <cell r="BQ20">
            <v>0.41</v>
          </cell>
        </row>
      </sheetData>
      <sheetData sheetId="67">
        <row r="21">
          <cell r="F21">
            <v>664</v>
          </cell>
        </row>
        <row r="24">
          <cell r="F24">
            <v>0.38</v>
          </cell>
        </row>
        <row r="59">
          <cell r="AU59">
            <v>600</v>
          </cell>
        </row>
        <row r="62">
          <cell r="AU62">
            <v>0.34</v>
          </cell>
        </row>
      </sheetData>
      <sheetData sheetId="68">
        <row r="18">
          <cell r="L18">
            <v>928</v>
          </cell>
          <cell r="BH18">
            <v>1100</v>
          </cell>
        </row>
        <row r="21">
          <cell r="L21">
            <v>0.53</v>
          </cell>
          <cell r="BH21">
            <v>0.63</v>
          </cell>
        </row>
      </sheetData>
      <sheetData sheetId="69">
        <row r="26">
          <cell r="AR26">
            <v>571.88235294117646</v>
          </cell>
        </row>
        <row r="29">
          <cell r="AR29">
            <v>0.32</v>
          </cell>
        </row>
        <row r="40">
          <cell r="AR40">
            <v>618.26315789473688</v>
          </cell>
        </row>
        <row r="43">
          <cell r="AR43">
            <v>0.36</v>
          </cell>
        </row>
        <row r="54">
          <cell r="AR54">
            <v>518</v>
          </cell>
        </row>
        <row r="57">
          <cell r="AR57">
            <v>0.28999999999999998</v>
          </cell>
        </row>
      </sheetData>
      <sheetData sheetId="70">
        <row r="17">
          <cell r="T17">
            <v>677.5</v>
          </cell>
          <cell r="AJ17">
            <v>1031.7631578947369</v>
          </cell>
          <cell r="AZ17">
            <v>736.08823529411768</v>
          </cell>
        </row>
        <row r="20">
          <cell r="T20">
            <v>0.38</v>
          </cell>
          <cell r="AJ20">
            <v>0.61</v>
          </cell>
          <cell r="AZ20">
            <v>0.41</v>
          </cell>
        </row>
      </sheetData>
      <sheetData sheetId="71" refreshError="1"/>
      <sheetData sheetId="72">
        <row r="29">
          <cell r="CN29">
            <v>0.26007016630601454</v>
          </cell>
        </row>
        <row r="32">
          <cell r="CX32">
            <v>0.45853138737107557</v>
          </cell>
        </row>
        <row r="42">
          <cell r="CL42">
            <v>0.36763780587562511</v>
          </cell>
        </row>
        <row r="45">
          <cell r="CY45">
            <v>0.39044234049343701</v>
          </cell>
        </row>
      </sheetData>
      <sheetData sheetId="73">
        <row r="29">
          <cell r="CN29">
            <v>0.29622987216886193</v>
          </cell>
        </row>
        <row r="32">
          <cell r="CX32">
            <v>1.8665957989809578</v>
          </cell>
        </row>
        <row r="42">
          <cell r="CL42">
            <v>1.6186690479636423</v>
          </cell>
        </row>
        <row r="45">
          <cell r="CY45">
            <v>0.81273993088687047</v>
          </cell>
        </row>
      </sheetData>
      <sheetData sheetId="7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troduction"/>
      <sheetName val="Disclaimer"/>
      <sheetName val="Project Information"/>
      <sheetName val="Definitions"/>
      <sheetName val="Control Strategy Selection"/>
      <sheetName val="At-Grade Inputs"/>
      <sheetName val="Ramp-Terminal Inputs"/>
      <sheetName val="RTI_Ranges"/>
      <sheetName val="ExistingData"/>
      <sheetName val="Calibration"/>
      <sheetName val="Results"/>
      <sheetName val="ResultsRTI"/>
      <sheetName val="Notes"/>
      <sheetName val="User Selections"/>
      <sheetName val="Labels"/>
      <sheetName val="CalibrationDefaults"/>
      <sheetName val="Instructions"/>
      <sheetName val="Changelog"/>
    </sheetNames>
    <sheetDataSet>
      <sheetData sheetId="0"/>
      <sheetData sheetId="1"/>
      <sheetData sheetId="2"/>
      <sheetData sheetId="3"/>
      <sheetData sheetId="4">
        <row r="4">
          <cell r="O4" t="str">
            <v>3Leg</v>
          </cell>
          <cell r="P4">
            <v>675</v>
          </cell>
          <cell r="Q4">
            <v>17369</v>
          </cell>
          <cell r="R4">
            <v>409</v>
          </cell>
          <cell r="S4">
            <v>14000</v>
          </cell>
        </row>
        <row r="5">
          <cell r="I5" t="str">
            <v>3ST</v>
          </cell>
          <cell r="J5">
            <v>0</v>
          </cell>
          <cell r="K5">
            <v>19500</v>
          </cell>
          <cell r="L5">
            <v>0</v>
          </cell>
          <cell r="M5">
            <v>4300</v>
          </cell>
          <cell r="O5" t="str">
            <v>4Leg</v>
          </cell>
          <cell r="P5">
            <v>1000</v>
          </cell>
          <cell r="Q5">
            <v>19733</v>
          </cell>
          <cell r="R5">
            <v>280</v>
          </cell>
          <cell r="S5">
            <v>11239</v>
          </cell>
        </row>
        <row r="6">
          <cell r="I6" t="str">
            <v>4ST</v>
          </cell>
          <cell r="J6">
            <v>0</v>
          </cell>
          <cell r="K6">
            <v>14700</v>
          </cell>
          <cell r="L6">
            <v>0</v>
          </cell>
          <cell r="M6">
            <v>3500</v>
          </cell>
        </row>
        <row r="7">
          <cell r="I7" t="str">
            <v>3SG</v>
          </cell>
          <cell r="J7">
            <v>0</v>
          </cell>
          <cell r="K7">
            <v>23591</v>
          </cell>
          <cell r="L7">
            <v>0</v>
          </cell>
          <cell r="M7">
            <v>23320</v>
          </cell>
          <cell r="O7" t="str">
            <v>3Leg</v>
          </cell>
          <cell r="P7">
            <v>1000</v>
          </cell>
          <cell r="Q7">
            <v>22050</v>
          </cell>
          <cell r="R7">
            <v>476</v>
          </cell>
          <cell r="S7">
            <v>15108</v>
          </cell>
        </row>
        <row r="8">
          <cell r="I8" t="str">
            <v>4SG</v>
          </cell>
          <cell r="J8">
            <v>0</v>
          </cell>
          <cell r="K8">
            <v>25200</v>
          </cell>
          <cell r="L8">
            <v>0</v>
          </cell>
          <cell r="M8">
            <v>12500</v>
          </cell>
          <cell r="O8" t="str">
            <v>4Leg</v>
          </cell>
          <cell r="P8">
            <v>1000</v>
          </cell>
          <cell r="Q8">
            <v>28333</v>
          </cell>
          <cell r="R8">
            <v>390</v>
          </cell>
          <cell r="S8">
            <v>19371</v>
          </cell>
        </row>
        <row r="9">
          <cell r="I9" t="str">
            <v>3AWST</v>
          </cell>
          <cell r="J9" t="str">
            <v>-</v>
          </cell>
          <cell r="K9" t="str">
            <v>-</v>
          </cell>
          <cell r="L9" t="str">
            <v>-</v>
          </cell>
          <cell r="M9" t="str">
            <v>-</v>
          </cell>
        </row>
        <row r="10">
          <cell r="I10" t="str">
            <v>4AWST</v>
          </cell>
          <cell r="J10">
            <v>0</v>
          </cell>
          <cell r="K10">
            <v>12983</v>
          </cell>
          <cell r="L10">
            <v>0</v>
          </cell>
          <cell r="M10">
            <v>9985</v>
          </cell>
        </row>
        <row r="14">
          <cell r="I14" t="str">
            <v>3ST</v>
          </cell>
          <cell r="J14">
            <v>0</v>
          </cell>
          <cell r="K14">
            <v>78300</v>
          </cell>
          <cell r="L14">
            <v>0</v>
          </cell>
          <cell r="M14">
            <v>23000</v>
          </cell>
        </row>
        <row r="15">
          <cell r="I15" t="str">
            <v>4ST</v>
          </cell>
          <cell r="J15">
            <v>0</v>
          </cell>
          <cell r="K15">
            <v>78300</v>
          </cell>
          <cell r="L15">
            <v>0</v>
          </cell>
          <cell r="M15">
            <v>7400</v>
          </cell>
        </row>
        <row r="16">
          <cell r="I16" t="str">
            <v>3SG</v>
          </cell>
          <cell r="J16">
            <v>0</v>
          </cell>
          <cell r="K16">
            <v>56000</v>
          </cell>
          <cell r="L16">
            <v>0</v>
          </cell>
          <cell r="M16">
            <v>27000</v>
          </cell>
        </row>
        <row r="17">
          <cell r="I17" t="str">
            <v>4SG</v>
          </cell>
          <cell r="J17">
            <v>0</v>
          </cell>
          <cell r="K17">
            <v>43500</v>
          </cell>
          <cell r="L17">
            <v>0</v>
          </cell>
          <cell r="M17">
            <v>18500</v>
          </cell>
        </row>
        <row r="18">
          <cell r="I18" t="str">
            <v>3AWST</v>
          </cell>
          <cell r="J18" t="str">
            <v>-</v>
          </cell>
          <cell r="K18" t="str">
            <v>-</v>
          </cell>
          <cell r="L18" t="str">
            <v>-</v>
          </cell>
          <cell r="M18" t="str">
            <v>-</v>
          </cell>
        </row>
        <row r="19">
          <cell r="I19" t="str">
            <v>4AWST</v>
          </cell>
          <cell r="J19" t="str">
            <v>-</v>
          </cell>
          <cell r="K19" t="str">
            <v>-</v>
          </cell>
          <cell r="L19" t="str">
            <v>-</v>
          </cell>
          <cell r="M19" t="str">
            <v>-</v>
          </cell>
        </row>
        <row r="23">
          <cell r="I23" t="str">
            <v>3ST</v>
          </cell>
          <cell r="J23">
            <v>0</v>
          </cell>
          <cell r="K23">
            <v>45700</v>
          </cell>
          <cell r="L23">
            <v>0</v>
          </cell>
          <cell r="M23">
            <v>9300</v>
          </cell>
        </row>
        <row r="24">
          <cell r="I24" t="str">
            <v>4ST</v>
          </cell>
          <cell r="J24">
            <v>0</v>
          </cell>
          <cell r="K24">
            <v>46800</v>
          </cell>
          <cell r="L24">
            <v>0</v>
          </cell>
          <cell r="M24">
            <v>5900</v>
          </cell>
        </row>
        <row r="25">
          <cell r="I25" t="str">
            <v>3SG</v>
          </cell>
          <cell r="J25">
            <v>0</v>
          </cell>
          <cell r="K25">
            <v>58100</v>
          </cell>
          <cell r="L25">
            <v>0</v>
          </cell>
          <cell r="M25">
            <v>16400</v>
          </cell>
        </row>
        <row r="26">
          <cell r="I26" t="str">
            <v>4SG</v>
          </cell>
          <cell r="J26">
            <v>0</v>
          </cell>
          <cell r="K26">
            <v>67700</v>
          </cell>
          <cell r="L26">
            <v>0</v>
          </cell>
          <cell r="M26">
            <v>33400</v>
          </cell>
        </row>
        <row r="27">
          <cell r="I27" t="str">
            <v>3AWST</v>
          </cell>
          <cell r="J27">
            <v>0</v>
          </cell>
          <cell r="K27">
            <v>20131</v>
          </cell>
          <cell r="L27">
            <v>0</v>
          </cell>
          <cell r="M27">
            <v>11000</v>
          </cell>
        </row>
        <row r="28">
          <cell r="I28" t="str">
            <v>4AWST</v>
          </cell>
          <cell r="J28">
            <v>0</v>
          </cell>
          <cell r="K28">
            <v>12955</v>
          </cell>
          <cell r="L28">
            <v>0</v>
          </cell>
          <cell r="M28">
            <v>11982</v>
          </cell>
        </row>
        <row r="30">
          <cell r="I30" t="str">
            <v>3ST</v>
          </cell>
          <cell r="J30">
            <v>0</v>
          </cell>
          <cell r="K30">
            <v>66800</v>
          </cell>
          <cell r="L30">
            <v>0</v>
          </cell>
          <cell r="M30">
            <v>8600</v>
          </cell>
        </row>
        <row r="31">
          <cell r="I31" t="str">
            <v>4ST</v>
          </cell>
          <cell r="J31">
            <v>0</v>
          </cell>
          <cell r="K31">
            <v>54600</v>
          </cell>
          <cell r="L31">
            <v>0</v>
          </cell>
          <cell r="M31">
            <v>4600</v>
          </cell>
        </row>
        <row r="32">
          <cell r="I32" t="str">
            <v>3SG</v>
          </cell>
          <cell r="J32">
            <v>0</v>
          </cell>
          <cell r="K32">
            <v>94000</v>
          </cell>
          <cell r="L32">
            <v>0</v>
          </cell>
          <cell r="M32">
            <v>31000</v>
          </cell>
        </row>
        <row r="33">
          <cell r="I33" t="str">
            <v>4SG</v>
          </cell>
          <cell r="J33">
            <v>0</v>
          </cell>
          <cell r="K33">
            <v>137600</v>
          </cell>
          <cell r="L33">
            <v>0</v>
          </cell>
          <cell r="M33">
            <v>68400</v>
          </cell>
        </row>
        <row r="34">
          <cell r="I34" t="str">
            <v>3AWST</v>
          </cell>
          <cell r="J34" t="str">
            <v>-</v>
          </cell>
          <cell r="K34" t="str">
            <v>-</v>
          </cell>
          <cell r="L34" t="str">
            <v>-</v>
          </cell>
          <cell r="M34" t="str">
            <v>-</v>
          </cell>
        </row>
        <row r="35">
          <cell r="I35" t="str">
            <v>4AWST</v>
          </cell>
          <cell r="J35" t="str">
            <v>-</v>
          </cell>
          <cell r="K35" t="str">
            <v>-</v>
          </cell>
          <cell r="L35" t="str">
            <v>-</v>
          </cell>
          <cell r="M35" t="str">
            <v>-</v>
          </cell>
        </row>
        <row r="38">
          <cell r="I38" t="str">
            <v>3ST</v>
          </cell>
          <cell r="J38">
            <v>0</v>
          </cell>
          <cell r="K38">
            <v>42700</v>
          </cell>
          <cell r="L38">
            <v>0</v>
          </cell>
          <cell r="M38">
            <v>13400</v>
          </cell>
        </row>
        <row r="39">
          <cell r="I39" t="str">
            <v>4ST</v>
          </cell>
          <cell r="J39">
            <v>0</v>
          </cell>
          <cell r="K39">
            <v>23400</v>
          </cell>
          <cell r="L39">
            <v>0</v>
          </cell>
          <cell r="M39">
            <v>19200</v>
          </cell>
        </row>
        <row r="40">
          <cell r="I40" t="str">
            <v>3SG</v>
          </cell>
          <cell r="J40">
            <v>0</v>
          </cell>
          <cell r="K40">
            <v>43800</v>
          </cell>
          <cell r="L40">
            <v>0</v>
          </cell>
          <cell r="M40">
            <v>58800</v>
          </cell>
        </row>
        <row r="41">
          <cell r="I41" t="str">
            <v>4SG</v>
          </cell>
          <cell r="J41">
            <v>0</v>
          </cell>
          <cell r="K41">
            <v>77000</v>
          </cell>
          <cell r="L41">
            <v>0</v>
          </cell>
          <cell r="M41">
            <v>98900</v>
          </cell>
        </row>
        <row r="42">
          <cell r="I42" t="str">
            <v>3AWST</v>
          </cell>
          <cell r="J42" t="str">
            <v>-</v>
          </cell>
          <cell r="K42" t="str">
            <v>-</v>
          </cell>
          <cell r="L42" t="str">
            <v>-</v>
          </cell>
          <cell r="M42" t="str">
            <v>-</v>
          </cell>
        </row>
        <row r="43">
          <cell r="I43" t="str">
            <v>4AWST</v>
          </cell>
          <cell r="J43" t="str">
            <v>-</v>
          </cell>
          <cell r="K43" t="str">
            <v>-</v>
          </cell>
          <cell r="L43" t="str">
            <v>-</v>
          </cell>
          <cell r="M43" t="str">
            <v>-</v>
          </cell>
        </row>
        <row r="45">
          <cell r="I45" t="str">
            <v>3ST</v>
          </cell>
          <cell r="J45">
            <v>0</v>
          </cell>
          <cell r="K45">
            <v>16900</v>
          </cell>
          <cell r="L45">
            <v>0</v>
          </cell>
          <cell r="M45">
            <v>11100</v>
          </cell>
        </row>
        <row r="46">
          <cell r="I46" t="str">
            <v>4ST</v>
          </cell>
          <cell r="J46">
            <v>0</v>
          </cell>
          <cell r="K46">
            <v>11000</v>
          </cell>
          <cell r="L46">
            <v>0</v>
          </cell>
          <cell r="M46">
            <v>6800</v>
          </cell>
        </row>
        <row r="47">
          <cell r="I47" t="str">
            <v>3SG</v>
          </cell>
          <cell r="J47">
            <v>0</v>
          </cell>
          <cell r="K47">
            <v>20100</v>
          </cell>
          <cell r="L47">
            <v>0</v>
          </cell>
          <cell r="M47">
            <v>7500</v>
          </cell>
        </row>
        <row r="48">
          <cell r="I48" t="str">
            <v>4SG</v>
          </cell>
          <cell r="J48">
            <v>0</v>
          </cell>
          <cell r="K48">
            <v>24300</v>
          </cell>
          <cell r="L48">
            <v>0</v>
          </cell>
          <cell r="M48">
            <v>16900</v>
          </cell>
        </row>
        <row r="49">
          <cell r="I49" t="str">
            <v>3AWST</v>
          </cell>
          <cell r="J49" t="str">
            <v>-</v>
          </cell>
          <cell r="K49" t="str">
            <v>-</v>
          </cell>
          <cell r="L49" t="str">
            <v>-</v>
          </cell>
          <cell r="M49" t="str">
            <v>-</v>
          </cell>
        </row>
        <row r="50">
          <cell r="I50" t="str">
            <v>4AWST</v>
          </cell>
          <cell r="J50" t="str">
            <v>-</v>
          </cell>
          <cell r="K50" t="str">
            <v>-</v>
          </cell>
          <cell r="L50" t="str">
            <v>-</v>
          </cell>
          <cell r="M50" t="str">
            <v>-</v>
          </cell>
        </row>
        <row r="53">
          <cell r="I53" t="str">
            <v>3ST</v>
          </cell>
          <cell r="J53">
            <v>0</v>
          </cell>
          <cell r="K53">
            <v>58594</v>
          </cell>
          <cell r="L53">
            <v>0</v>
          </cell>
          <cell r="M53">
            <v>11335</v>
          </cell>
        </row>
        <row r="54">
          <cell r="I54" t="str">
            <v>4ST</v>
          </cell>
          <cell r="J54">
            <v>0</v>
          </cell>
          <cell r="K54">
            <v>59000</v>
          </cell>
          <cell r="L54">
            <v>0</v>
          </cell>
          <cell r="M54">
            <v>29800</v>
          </cell>
        </row>
        <row r="55">
          <cell r="I55" t="str">
            <v>3SG</v>
          </cell>
          <cell r="J55">
            <v>0</v>
          </cell>
          <cell r="K55">
            <v>47200</v>
          </cell>
          <cell r="L55">
            <v>0</v>
          </cell>
          <cell r="M55">
            <v>11282</v>
          </cell>
        </row>
        <row r="56">
          <cell r="I56" t="str">
            <v>4SG</v>
          </cell>
          <cell r="J56">
            <v>0</v>
          </cell>
          <cell r="K56">
            <v>59800</v>
          </cell>
          <cell r="L56">
            <v>0</v>
          </cell>
          <cell r="M56">
            <v>30029</v>
          </cell>
        </row>
        <row r="57">
          <cell r="I57" t="str">
            <v>3AWST</v>
          </cell>
          <cell r="J57" t="str">
            <v>-</v>
          </cell>
          <cell r="K57" t="str">
            <v>-</v>
          </cell>
          <cell r="L57" t="str">
            <v>-</v>
          </cell>
          <cell r="M57" t="str">
            <v>-</v>
          </cell>
        </row>
        <row r="58">
          <cell r="I58" t="str">
            <v>4AWST</v>
          </cell>
          <cell r="J58" t="str">
            <v>-</v>
          </cell>
          <cell r="K58" t="str">
            <v>-</v>
          </cell>
          <cell r="L58" t="str">
            <v>-</v>
          </cell>
          <cell r="M58" t="str">
            <v>-</v>
          </cell>
        </row>
      </sheetData>
      <sheetData sheetId="5">
        <row r="4">
          <cell r="D4" t="str">
            <v>Opening and Design Year</v>
          </cell>
        </row>
        <row r="7">
          <cell r="D7" t="str">
            <v>On Urban and Suburban Arterial</v>
          </cell>
        </row>
        <row r="9">
          <cell r="D9" t="str">
            <v>3-leg</v>
          </cell>
        </row>
        <row r="10">
          <cell r="D10" t="str">
            <v>2-way Intersecting 2-way</v>
          </cell>
        </row>
        <row r="11">
          <cell r="D11" t="str">
            <v>5 or fewer</v>
          </cell>
        </row>
        <row r="12">
          <cell r="D12" t="str">
            <v>Less than 55 mph</v>
          </cell>
        </row>
        <row r="19">
          <cell r="B19" t="str">
            <v>Yes</v>
          </cell>
        </row>
        <row r="21">
          <cell r="B21" t="str">
            <v>Yes</v>
          </cell>
        </row>
        <row r="22">
          <cell r="B22" t="str">
            <v>No</v>
          </cell>
        </row>
        <row r="23">
          <cell r="B23" t="str">
            <v>Yes</v>
          </cell>
        </row>
        <row r="24">
          <cell r="B24" t="str">
            <v>Yes</v>
          </cell>
        </row>
        <row r="31">
          <cell r="B31" t="str">
            <v>No</v>
          </cell>
        </row>
        <row r="32">
          <cell r="B32" t="str">
            <v>No</v>
          </cell>
        </row>
        <row r="45">
          <cell r="D45" t="str">
            <v>Rural</v>
          </cell>
        </row>
        <row r="48">
          <cell r="D48">
            <v>10000</v>
          </cell>
          <cell r="E48">
            <v>10000</v>
          </cell>
        </row>
        <row r="49">
          <cell r="D49">
            <v>10000</v>
          </cell>
          <cell r="E49">
            <v>10000</v>
          </cell>
        </row>
        <row r="50">
          <cell r="D50">
            <v>2000</v>
          </cell>
          <cell r="E50">
            <v>2000</v>
          </cell>
        </row>
        <row r="51">
          <cell r="D51">
            <v>2000</v>
          </cell>
          <cell r="E51">
            <v>2000</v>
          </cell>
        </row>
        <row r="53">
          <cell r="D53">
            <v>20000</v>
          </cell>
          <cell r="E53">
            <v>20000</v>
          </cell>
        </row>
        <row r="54">
          <cell r="D54">
            <v>20000</v>
          </cell>
          <cell r="E54">
            <v>20000</v>
          </cell>
        </row>
        <row r="55">
          <cell r="D55">
            <v>3500</v>
          </cell>
          <cell r="E55">
            <v>3500</v>
          </cell>
        </row>
        <row r="56">
          <cell r="D56">
            <v>3500</v>
          </cell>
          <cell r="E56">
            <v>3500</v>
          </cell>
        </row>
        <row r="61">
          <cell r="A61" t="str">
            <v>Conventional Traffic Signal</v>
          </cell>
        </row>
        <row r="62">
          <cell r="A62" t="str">
            <v>Conventional Traffic Signal (Alt)</v>
          </cell>
        </row>
        <row r="63">
          <cell r="A63" t="str">
            <v>Crossover Traffic Signal (of DDI)</v>
          </cell>
        </row>
        <row r="64">
          <cell r="A64" t="str">
            <v>Single-Point Diamond Traffic Signal</v>
          </cell>
        </row>
        <row r="65">
          <cell r="A65" t="str">
            <v>Minor Road (ramp) Stop</v>
          </cell>
        </row>
        <row r="66">
          <cell r="A66" t="str">
            <v>1-lane Roundabout (No SPF/CMF Available)</v>
          </cell>
          <cell r="B66" t="str">
            <v>Yes</v>
          </cell>
          <cell r="D66" t="str">
            <v>Conventional Traffic Signal</v>
          </cell>
        </row>
        <row r="67">
          <cell r="A67" t="str">
            <v>2-lane Roundabout (No SPF/CMF Available)</v>
          </cell>
          <cell r="B67" t="str">
            <v>Yes</v>
          </cell>
        </row>
        <row r="68">
          <cell r="A68" t="str">
            <v>Other 1</v>
          </cell>
          <cell r="B68" t="str">
            <v>Yes</v>
          </cell>
        </row>
        <row r="69">
          <cell r="A69" t="str">
            <v>Other 2</v>
          </cell>
          <cell r="B69" t="str">
            <v>Yes</v>
          </cell>
        </row>
      </sheetData>
      <sheetData sheetId="6">
        <row r="28">
          <cell r="D28" t="str">
            <v>Low (20)</v>
          </cell>
          <cell r="F28" t="str">
            <v>Low (20)</v>
          </cell>
        </row>
        <row r="31">
          <cell r="D31">
            <v>0</v>
          </cell>
        </row>
        <row r="32">
          <cell r="D32" t="str">
            <v>No</v>
          </cell>
        </row>
        <row r="33">
          <cell r="D33">
            <v>0</v>
          </cell>
        </row>
        <row r="37">
          <cell r="L37">
            <v>0</v>
          </cell>
          <cell r="N37">
            <v>0</v>
          </cell>
        </row>
        <row r="51">
          <cell r="L51">
            <v>0</v>
          </cell>
          <cell r="N51">
            <v>0</v>
          </cell>
        </row>
      </sheetData>
      <sheetData sheetId="7">
        <row r="15">
          <cell r="B15">
            <v>4</v>
          </cell>
          <cell r="C15">
            <v>4</v>
          </cell>
          <cell r="D15">
            <v>4</v>
          </cell>
          <cell r="E15">
            <v>4</v>
          </cell>
        </row>
        <row r="16">
          <cell r="B16">
            <v>2</v>
          </cell>
          <cell r="C16">
            <v>2</v>
          </cell>
          <cell r="D16">
            <v>2</v>
          </cell>
          <cell r="E16">
            <v>2</v>
          </cell>
        </row>
      </sheetData>
      <sheetData sheetId="8"/>
      <sheetData sheetId="9"/>
      <sheetData sheetId="10"/>
      <sheetData sheetId="11"/>
      <sheetData sheetId="12"/>
      <sheetData sheetId="13"/>
      <sheetData sheetId="14">
        <row r="3">
          <cell r="B3" t="b">
            <v>1</v>
          </cell>
        </row>
        <row r="4">
          <cell r="B4" t="b">
            <v>1</v>
          </cell>
        </row>
        <row r="5">
          <cell r="B5" t="b">
            <v>1</v>
          </cell>
        </row>
        <row r="6">
          <cell r="B6" t="b">
            <v>0</v>
          </cell>
        </row>
        <row r="7">
          <cell r="B7" t="b">
            <v>1</v>
          </cell>
        </row>
        <row r="8">
          <cell r="B8" t="b">
            <v>1</v>
          </cell>
        </row>
        <row r="9">
          <cell r="B9" t="b">
            <v>1</v>
          </cell>
        </row>
        <row r="10">
          <cell r="B10" t="b">
            <v>1</v>
          </cell>
        </row>
        <row r="11">
          <cell r="B11" t="b">
            <v>1</v>
          </cell>
        </row>
        <row r="12">
          <cell r="B12" t="b">
            <v>1</v>
          </cell>
        </row>
        <row r="13">
          <cell r="B13" t="b">
            <v>1</v>
          </cell>
        </row>
        <row r="14">
          <cell r="B14" t="b">
            <v>0</v>
          </cell>
        </row>
        <row r="15">
          <cell r="B15" t="b">
            <v>0</v>
          </cell>
        </row>
        <row r="16">
          <cell r="B16" t="b">
            <v>0</v>
          </cell>
        </row>
        <row r="21">
          <cell r="B21" t="b">
            <v>1</v>
          </cell>
        </row>
        <row r="22">
          <cell r="B22" t="b">
            <v>1</v>
          </cell>
        </row>
        <row r="25">
          <cell r="B25" t="b">
            <v>1</v>
          </cell>
        </row>
      </sheetData>
      <sheetData sheetId="15">
        <row r="5">
          <cell r="A5" t="str">
            <v>Traffic Signal</v>
          </cell>
        </row>
        <row r="6">
          <cell r="A6" t="str">
            <v>Minor Road Stop</v>
          </cell>
        </row>
        <row r="7">
          <cell r="A7" t="str">
            <v>All Way Stop</v>
          </cell>
        </row>
        <row r="8">
          <cell r="A8" t="str">
            <v>1-lane Roundabout</v>
          </cell>
        </row>
        <row r="9">
          <cell r="A9" t="str">
            <v>2-lane Roundabout</v>
          </cell>
        </row>
        <row r="10">
          <cell r="A10" t="str">
            <v>Displaced Left-Turn (DLT)</v>
          </cell>
        </row>
        <row r="11">
          <cell r="A11" t="str">
            <v>Median U-Turn (MUT)</v>
          </cell>
        </row>
        <row r="12">
          <cell r="A12" t="str">
            <v>Signalized RCUT</v>
          </cell>
        </row>
        <row r="13">
          <cell r="A13" t="str">
            <v>Unsignalized RCUT</v>
          </cell>
        </row>
        <row r="14">
          <cell r="A14" t="str">
            <v>Continuous Green-T (CGT) Intersection</v>
          </cell>
        </row>
        <row r="15">
          <cell r="A15" t="str">
            <v>Jughandle</v>
          </cell>
        </row>
        <row r="34">
          <cell r="A34" t="str">
            <v>On Rural 2-Lane Highway</v>
          </cell>
        </row>
        <row r="35">
          <cell r="A35" t="str">
            <v>On Rural Multilane Highway</v>
          </cell>
        </row>
        <row r="36">
          <cell r="A36" t="str">
            <v>On Urban and Suburban Arterial</v>
          </cell>
        </row>
        <row r="46">
          <cell r="A46" t="str">
            <v>Opening and Design Year</v>
          </cell>
        </row>
      </sheetData>
      <sheetData sheetId="16"/>
      <sheetData sheetId="17"/>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One Leg One Stage"/>
      <sheetName val="One Leg Two Stages"/>
      <sheetName val="Two Legs Two Stage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7E56-0657-4694-86BE-35A1333323D9}">
  <dimension ref="A1:AI33"/>
  <sheetViews>
    <sheetView showRowColHeaders="0" tabSelected="1" zoomScaleNormal="100" workbookViewId="0">
      <selection activeCell="B7" sqref="B7:M7"/>
    </sheetView>
  </sheetViews>
  <sheetFormatPr defaultColWidth="8.85546875" defaultRowHeight="12.75" x14ac:dyDescent="0.2"/>
  <cols>
    <col min="1" max="1" width="3.42578125" style="136" customWidth="1"/>
    <col min="2" max="2" width="12" style="136" customWidth="1"/>
    <col min="3" max="12" width="8.85546875" style="136"/>
    <col min="13" max="13" width="12.140625" style="136" customWidth="1"/>
    <col min="14" max="35" width="8.85546875" style="136"/>
    <col min="36" max="256" width="8.85546875" style="124"/>
    <col min="257" max="257" width="3.42578125" style="124" customWidth="1"/>
    <col min="258" max="512" width="8.85546875" style="124"/>
    <col min="513" max="513" width="3.42578125" style="124" customWidth="1"/>
    <col min="514" max="768" width="8.85546875" style="124"/>
    <col min="769" max="769" width="3.42578125" style="124" customWidth="1"/>
    <col min="770" max="1024" width="8.85546875" style="124"/>
    <col min="1025" max="1025" width="3.42578125" style="124" customWidth="1"/>
    <col min="1026" max="1280" width="8.85546875" style="124"/>
    <col min="1281" max="1281" width="3.42578125" style="124" customWidth="1"/>
    <col min="1282" max="1536" width="8.85546875" style="124"/>
    <col min="1537" max="1537" width="3.42578125" style="124" customWidth="1"/>
    <col min="1538" max="1792" width="8.85546875" style="124"/>
    <col min="1793" max="1793" width="3.42578125" style="124" customWidth="1"/>
    <col min="1794" max="2048" width="8.85546875" style="124"/>
    <col min="2049" max="2049" width="3.42578125" style="124" customWidth="1"/>
    <col min="2050" max="2304" width="8.85546875" style="124"/>
    <col min="2305" max="2305" width="3.42578125" style="124" customWidth="1"/>
    <col min="2306" max="2560" width="8.85546875" style="124"/>
    <col min="2561" max="2561" width="3.42578125" style="124" customWidth="1"/>
    <col min="2562" max="2816" width="8.85546875" style="124"/>
    <col min="2817" max="2817" width="3.42578125" style="124" customWidth="1"/>
    <col min="2818" max="3072" width="8.85546875" style="124"/>
    <col min="3073" max="3073" width="3.42578125" style="124" customWidth="1"/>
    <col min="3074" max="3328" width="8.85546875" style="124"/>
    <col min="3329" max="3329" width="3.42578125" style="124" customWidth="1"/>
    <col min="3330" max="3584" width="8.85546875" style="124"/>
    <col min="3585" max="3585" width="3.42578125" style="124" customWidth="1"/>
    <col min="3586" max="3840" width="8.85546875" style="124"/>
    <col min="3841" max="3841" width="3.42578125" style="124" customWidth="1"/>
    <col min="3842" max="4096" width="8.85546875" style="124"/>
    <col min="4097" max="4097" width="3.42578125" style="124" customWidth="1"/>
    <col min="4098" max="4352" width="8.85546875" style="124"/>
    <col min="4353" max="4353" width="3.42578125" style="124" customWidth="1"/>
    <col min="4354" max="4608" width="8.85546875" style="124"/>
    <col min="4609" max="4609" width="3.42578125" style="124" customWidth="1"/>
    <col min="4610" max="4864" width="8.85546875" style="124"/>
    <col min="4865" max="4865" width="3.42578125" style="124" customWidth="1"/>
    <col min="4866" max="5120" width="8.85546875" style="124"/>
    <col min="5121" max="5121" width="3.42578125" style="124" customWidth="1"/>
    <col min="5122" max="5376" width="8.85546875" style="124"/>
    <col min="5377" max="5377" width="3.42578125" style="124" customWidth="1"/>
    <col min="5378" max="5632" width="8.85546875" style="124"/>
    <col min="5633" max="5633" width="3.42578125" style="124" customWidth="1"/>
    <col min="5634" max="5888" width="8.85546875" style="124"/>
    <col min="5889" max="5889" width="3.42578125" style="124" customWidth="1"/>
    <col min="5890" max="6144" width="8.85546875" style="124"/>
    <col min="6145" max="6145" width="3.42578125" style="124" customWidth="1"/>
    <col min="6146" max="6400" width="8.85546875" style="124"/>
    <col min="6401" max="6401" width="3.42578125" style="124" customWidth="1"/>
    <col min="6402" max="6656" width="8.85546875" style="124"/>
    <col min="6657" max="6657" width="3.42578125" style="124" customWidth="1"/>
    <col min="6658" max="6912" width="8.85546875" style="124"/>
    <col min="6913" max="6913" width="3.42578125" style="124" customWidth="1"/>
    <col min="6914" max="7168" width="8.85546875" style="124"/>
    <col min="7169" max="7169" width="3.42578125" style="124" customWidth="1"/>
    <col min="7170" max="7424" width="8.85546875" style="124"/>
    <col min="7425" max="7425" width="3.42578125" style="124" customWidth="1"/>
    <col min="7426" max="7680" width="8.85546875" style="124"/>
    <col min="7681" max="7681" width="3.42578125" style="124" customWidth="1"/>
    <col min="7682" max="7936" width="8.85546875" style="124"/>
    <col min="7937" max="7937" width="3.42578125" style="124" customWidth="1"/>
    <col min="7938" max="8192" width="8.85546875" style="124"/>
    <col min="8193" max="8193" width="3.42578125" style="124" customWidth="1"/>
    <col min="8194" max="8448" width="8.85546875" style="124"/>
    <col min="8449" max="8449" width="3.42578125" style="124" customWidth="1"/>
    <col min="8450" max="8704" width="8.85546875" style="124"/>
    <col min="8705" max="8705" width="3.42578125" style="124" customWidth="1"/>
    <col min="8706" max="8960" width="8.85546875" style="124"/>
    <col min="8961" max="8961" width="3.42578125" style="124" customWidth="1"/>
    <col min="8962" max="9216" width="8.85546875" style="124"/>
    <col min="9217" max="9217" width="3.42578125" style="124" customWidth="1"/>
    <col min="9218" max="9472" width="8.85546875" style="124"/>
    <col min="9473" max="9473" width="3.42578125" style="124" customWidth="1"/>
    <col min="9474" max="9728" width="8.85546875" style="124"/>
    <col min="9729" max="9729" width="3.42578125" style="124" customWidth="1"/>
    <col min="9730" max="9984" width="8.85546875" style="124"/>
    <col min="9985" max="9985" width="3.42578125" style="124" customWidth="1"/>
    <col min="9986" max="10240" width="8.85546875" style="124"/>
    <col min="10241" max="10241" width="3.42578125" style="124" customWidth="1"/>
    <col min="10242" max="10496" width="8.85546875" style="124"/>
    <col min="10497" max="10497" width="3.42578125" style="124" customWidth="1"/>
    <col min="10498" max="10752" width="8.85546875" style="124"/>
    <col min="10753" max="10753" width="3.42578125" style="124" customWidth="1"/>
    <col min="10754" max="11008" width="8.85546875" style="124"/>
    <col min="11009" max="11009" width="3.42578125" style="124" customWidth="1"/>
    <col min="11010" max="11264" width="8.85546875" style="124"/>
    <col min="11265" max="11265" width="3.42578125" style="124" customWidth="1"/>
    <col min="11266" max="11520" width="8.85546875" style="124"/>
    <col min="11521" max="11521" width="3.42578125" style="124" customWidth="1"/>
    <col min="11522" max="11776" width="8.85546875" style="124"/>
    <col min="11777" max="11777" width="3.42578125" style="124" customWidth="1"/>
    <col min="11778" max="12032" width="8.85546875" style="124"/>
    <col min="12033" max="12033" width="3.42578125" style="124" customWidth="1"/>
    <col min="12034" max="12288" width="8.85546875" style="124"/>
    <col min="12289" max="12289" width="3.42578125" style="124" customWidth="1"/>
    <col min="12290" max="12544" width="8.85546875" style="124"/>
    <col min="12545" max="12545" width="3.42578125" style="124" customWidth="1"/>
    <col min="12546" max="12800" width="8.85546875" style="124"/>
    <col min="12801" max="12801" width="3.42578125" style="124" customWidth="1"/>
    <col min="12802" max="13056" width="8.85546875" style="124"/>
    <col min="13057" max="13057" width="3.42578125" style="124" customWidth="1"/>
    <col min="13058" max="13312" width="8.85546875" style="124"/>
    <col min="13313" max="13313" width="3.42578125" style="124" customWidth="1"/>
    <col min="13314" max="13568" width="8.85546875" style="124"/>
    <col min="13569" max="13569" width="3.42578125" style="124" customWidth="1"/>
    <col min="13570" max="13824" width="8.85546875" style="124"/>
    <col min="13825" max="13825" width="3.42578125" style="124" customWidth="1"/>
    <col min="13826" max="14080" width="8.85546875" style="124"/>
    <col min="14081" max="14081" width="3.42578125" style="124" customWidth="1"/>
    <col min="14082" max="14336" width="8.85546875" style="124"/>
    <col min="14337" max="14337" width="3.42578125" style="124" customWidth="1"/>
    <col min="14338" max="14592" width="8.85546875" style="124"/>
    <col min="14593" max="14593" width="3.42578125" style="124" customWidth="1"/>
    <col min="14594" max="14848" width="8.85546875" style="124"/>
    <col min="14849" max="14849" width="3.42578125" style="124" customWidth="1"/>
    <col min="14850" max="15104" width="8.85546875" style="124"/>
    <col min="15105" max="15105" width="3.42578125" style="124" customWidth="1"/>
    <col min="15106" max="15360" width="8.85546875" style="124"/>
    <col min="15361" max="15361" width="3.42578125" style="124" customWidth="1"/>
    <col min="15362" max="15616" width="8.85546875" style="124"/>
    <col min="15617" max="15617" width="3.42578125" style="124" customWidth="1"/>
    <col min="15618" max="15872" width="8.85546875" style="124"/>
    <col min="15873" max="15873" width="3.42578125" style="124" customWidth="1"/>
    <col min="15874" max="16128" width="8.85546875" style="124"/>
    <col min="16129" max="16129" width="3.42578125" style="124" customWidth="1"/>
    <col min="16130" max="16384" width="8.85546875" style="124"/>
  </cols>
  <sheetData>
    <row r="1" spans="1:35" ht="13.5" thickBot="1" x14ac:dyDescent="0.25"/>
    <row r="2" spans="1:35" ht="13.5" thickTop="1" x14ac:dyDescent="0.2">
      <c r="B2" s="137"/>
      <c r="C2" s="138"/>
      <c r="D2" s="138"/>
      <c r="E2" s="138"/>
      <c r="F2" s="138"/>
      <c r="G2" s="138"/>
      <c r="H2" s="138"/>
      <c r="I2" s="138"/>
      <c r="J2" s="138"/>
      <c r="K2" s="138"/>
      <c r="L2" s="138"/>
      <c r="M2" s="139"/>
    </row>
    <row r="3" spans="1:35" ht="26.25" customHeight="1" x14ac:dyDescent="0.25">
      <c r="B3" s="140"/>
      <c r="C3" s="153" t="s">
        <v>264</v>
      </c>
      <c r="D3" s="153"/>
      <c r="E3" s="153"/>
      <c r="F3" s="153"/>
      <c r="G3" s="153"/>
      <c r="H3" s="153"/>
      <c r="I3" s="153"/>
      <c r="J3" s="153"/>
      <c r="K3" s="153"/>
      <c r="L3" s="153"/>
      <c r="M3" s="141"/>
    </row>
    <row r="4" spans="1:35" ht="56.25" customHeight="1" x14ac:dyDescent="0.2">
      <c r="B4" s="154" t="s">
        <v>286</v>
      </c>
      <c r="C4" s="155"/>
      <c r="D4" s="155"/>
      <c r="E4" s="155"/>
      <c r="F4" s="155"/>
      <c r="G4" s="155"/>
      <c r="H4" s="155"/>
      <c r="I4" s="155"/>
      <c r="J4" s="155"/>
      <c r="K4" s="155"/>
      <c r="L4" s="155"/>
      <c r="M4" s="156"/>
    </row>
    <row r="5" spans="1:35" ht="13.5" thickBot="1" x14ac:dyDescent="0.25">
      <c r="B5" s="142"/>
      <c r="C5" s="143"/>
      <c r="D5" s="143"/>
      <c r="E5" s="143"/>
      <c r="F5" s="143"/>
      <c r="G5" s="143"/>
      <c r="H5" s="143"/>
      <c r="I5" s="143"/>
      <c r="J5" s="143"/>
      <c r="K5" s="143"/>
      <c r="L5" s="143"/>
      <c r="M5" s="144"/>
    </row>
    <row r="6" spans="1:35" ht="13.5" thickTop="1" x14ac:dyDescent="0.2"/>
    <row r="7" spans="1:35" x14ac:dyDescent="0.2">
      <c r="B7" s="157" t="s">
        <v>280</v>
      </c>
      <c r="C7" s="157"/>
      <c r="D7" s="157"/>
      <c r="E7" s="157"/>
      <c r="F7" s="157"/>
      <c r="G7" s="157"/>
      <c r="H7" s="157"/>
      <c r="I7" s="157"/>
      <c r="J7" s="157"/>
      <c r="K7" s="157"/>
      <c r="L7" s="157"/>
      <c r="M7" s="157"/>
    </row>
    <row r="8" spans="1:35" x14ac:dyDescent="0.2">
      <c r="B8" s="145"/>
      <c r="C8" s="145"/>
      <c r="D8" s="145"/>
      <c r="E8" s="145"/>
      <c r="F8" s="145"/>
      <c r="G8" s="145"/>
      <c r="H8" s="145"/>
      <c r="I8" s="145"/>
      <c r="J8" s="145"/>
      <c r="K8" s="145"/>
      <c r="L8" s="145"/>
      <c r="M8" s="145"/>
    </row>
    <row r="9" spans="1:35" s="125" customFormat="1" ht="15.75" customHeight="1" x14ac:dyDescent="0.25">
      <c r="A9" s="146"/>
      <c r="B9" s="158" t="s">
        <v>265</v>
      </c>
      <c r="C9" s="159"/>
      <c r="D9" s="159"/>
      <c r="E9" s="159"/>
      <c r="F9" s="159"/>
      <c r="G9" s="159"/>
      <c r="H9" s="159"/>
      <c r="I9" s="159"/>
      <c r="J9" s="159"/>
      <c r="K9" s="159"/>
      <c r="L9" s="159"/>
      <c r="M9" s="159"/>
      <c r="N9" s="146"/>
      <c r="O9" s="146"/>
      <c r="P9" s="146"/>
      <c r="Q9" s="146"/>
      <c r="R9" s="146"/>
      <c r="S9" s="146"/>
      <c r="T9" s="146"/>
      <c r="U9" s="146"/>
      <c r="V9" s="146"/>
      <c r="W9" s="146"/>
      <c r="X9" s="146"/>
      <c r="Y9" s="146"/>
      <c r="Z9" s="146"/>
      <c r="AA9" s="146"/>
      <c r="AB9" s="146"/>
      <c r="AC9" s="146"/>
      <c r="AD9" s="146"/>
      <c r="AE9" s="146"/>
      <c r="AF9" s="146"/>
      <c r="AG9" s="146"/>
      <c r="AH9" s="146"/>
      <c r="AI9" s="146"/>
    </row>
    <row r="10" spans="1:35" s="125" customFormat="1" ht="14.25" customHeight="1" x14ac:dyDescent="0.25">
      <c r="A10" s="146"/>
      <c r="B10" s="159" t="s">
        <v>291</v>
      </c>
      <c r="C10" s="159"/>
      <c r="D10" s="159"/>
      <c r="E10" s="159"/>
      <c r="F10" s="147"/>
      <c r="G10" s="147"/>
      <c r="H10" s="147"/>
      <c r="I10" s="147"/>
      <c r="J10" s="147"/>
      <c r="K10" s="147"/>
      <c r="L10" s="147"/>
      <c r="M10" s="147"/>
      <c r="N10" s="146"/>
      <c r="O10" s="146"/>
      <c r="P10" s="146"/>
      <c r="Q10" s="146"/>
      <c r="R10" s="146"/>
      <c r="S10" s="146"/>
      <c r="T10" s="146"/>
      <c r="U10" s="146"/>
      <c r="V10" s="146"/>
      <c r="W10" s="146"/>
      <c r="X10" s="146"/>
      <c r="Y10" s="146"/>
      <c r="Z10" s="146"/>
      <c r="AA10" s="146"/>
      <c r="AB10" s="146"/>
      <c r="AC10" s="146"/>
      <c r="AD10" s="146"/>
      <c r="AE10" s="146"/>
      <c r="AF10" s="146"/>
      <c r="AG10" s="146"/>
      <c r="AH10" s="146"/>
      <c r="AI10" s="146"/>
    </row>
    <row r="11" spans="1:35" x14ac:dyDescent="0.2">
      <c r="B11" s="145"/>
      <c r="C11" s="145"/>
      <c r="D11" s="145"/>
      <c r="E11" s="145"/>
      <c r="F11" s="145"/>
      <c r="G11" s="145"/>
      <c r="H11" s="145"/>
      <c r="I11" s="145"/>
      <c r="J11" s="145"/>
      <c r="K11" s="145"/>
      <c r="L11" s="145"/>
      <c r="M11" s="145"/>
    </row>
    <row r="12" spans="1:35" x14ac:dyDescent="0.2">
      <c r="B12" s="148" t="s">
        <v>266</v>
      </c>
    </row>
    <row r="13" spans="1:35" ht="57" customHeight="1" x14ac:dyDescent="0.2">
      <c r="B13" s="159" t="s">
        <v>267</v>
      </c>
      <c r="C13" s="159"/>
      <c r="D13" s="159"/>
      <c r="E13" s="159"/>
      <c r="F13" s="159"/>
      <c r="G13" s="159"/>
      <c r="H13" s="159"/>
      <c r="I13" s="159"/>
      <c r="J13" s="159"/>
      <c r="K13" s="159"/>
      <c r="L13" s="159"/>
      <c r="M13" s="159"/>
    </row>
    <row r="14" spans="1:35" ht="13.5" customHeight="1" x14ac:dyDescent="0.2">
      <c r="B14" s="147"/>
      <c r="C14" s="147"/>
      <c r="D14" s="147"/>
      <c r="E14" s="147"/>
      <c r="F14" s="147"/>
      <c r="G14" s="147"/>
      <c r="H14" s="147"/>
      <c r="I14" s="147"/>
      <c r="J14" s="147"/>
      <c r="K14" s="147"/>
      <c r="L14" s="147"/>
      <c r="M14" s="147"/>
    </row>
    <row r="15" spans="1:35" ht="13.5" customHeight="1" x14ac:dyDescent="0.2">
      <c r="B15" s="148" t="s">
        <v>268</v>
      </c>
    </row>
    <row r="16" spans="1:35" ht="25.5" customHeight="1" x14ac:dyDescent="0.2">
      <c r="B16" s="159" t="s">
        <v>281</v>
      </c>
      <c r="C16" s="159"/>
      <c r="D16" s="159"/>
      <c r="E16" s="159"/>
      <c r="F16" s="159"/>
      <c r="G16" s="159"/>
      <c r="H16" s="159"/>
      <c r="I16" s="159"/>
      <c r="J16" s="159"/>
      <c r="K16" s="159"/>
      <c r="L16" s="159"/>
      <c r="M16" s="159"/>
    </row>
    <row r="17" spans="2:13" ht="15.75" customHeight="1" x14ac:dyDescent="0.2"/>
    <row r="18" spans="2:13" x14ac:dyDescent="0.2">
      <c r="B18" s="148" t="s">
        <v>269</v>
      </c>
    </row>
    <row r="19" spans="2:13" ht="43.5" customHeight="1" x14ac:dyDescent="0.2">
      <c r="B19" s="159" t="s">
        <v>287</v>
      </c>
      <c r="C19" s="159"/>
      <c r="D19" s="159"/>
      <c r="E19" s="159"/>
      <c r="F19" s="159"/>
      <c r="G19" s="159"/>
      <c r="H19" s="159"/>
      <c r="I19" s="159"/>
      <c r="J19" s="159"/>
      <c r="K19" s="159"/>
      <c r="L19" s="159"/>
      <c r="M19" s="159"/>
    </row>
    <row r="20" spans="2:13" ht="24.75" customHeight="1" x14ac:dyDescent="0.2">
      <c r="B20" s="159" t="s">
        <v>288</v>
      </c>
      <c r="C20" s="159"/>
      <c r="D20" s="159"/>
      <c r="E20" s="159"/>
      <c r="F20" s="159"/>
      <c r="G20" s="159"/>
      <c r="H20" s="159"/>
      <c r="I20" s="159"/>
      <c r="J20" s="159"/>
      <c r="K20" s="159"/>
      <c r="L20" s="159"/>
      <c r="M20" s="159"/>
    </row>
    <row r="21" spans="2:13" ht="68.25" customHeight="1" x14ac:dyDescent="0.2">
      <c r="B21" s="159" t="s">
        <v>282</v>
      </c>
      <c r="C21" s="159"/>
      <c r="D21" s="159"/>
      <c r="E21" s="159"/>
      <c r="F21" s="159"/>
      <c r="G21" s="159"/>
      <c r="H21" s="159"/>
      <c r="I21" s="159"/>
      <c r="J21" s="159"/>
      <c r="K21" s="159"/>
      <c r="L21" s="159"/>
      <c r="M21" s="159"/>
    </row>
    <row r="22" spans="2:13" x14ac:dyDescent="0.2">
      <c r="B22" s="160"/>
      <c r="C22" s="160"/>
      <c r="D22" s="160"/>
      <c r="E22" s="160"/>
      <c r="F22" s="160"/>
      <c r="G22" s="160"/>
      <c r="H22" s="160"/>
      <c r="I22" s="160"/>
      <c r="J22" s="160"/>
      <c r="K22" s="160"/>
      <c r="L22" s="160"/>
      <c r="M22" s="160"/>
    </row>
    <row r="23" spans="2:13" x14ac:dyDescent="0.2">
      <c r="B23" s="149" t="s">
        <v>270</v>
      </c>
      <c r="C23" s="146"/>
      <c r="D23" s="146"/>
      <c r="E23" s="146"/>
      <c r="F23" s="146"/>
      <c r="G23" s="146"/>
      <c r="H23" s="146"/>
      <c r="I23" s="146"/>
      <c r="J23" s="146"/>
      <c r="K23" s="146"/>
      <c r="L23" s="146"/>
      <c r="M23" s="146"/>
    </row>
    <row r="24" spans="2:13" ht="54.75" customHeight="1" x14ac:dyDescent="0.2">
      <c r="B24" s="163" t="s">
        <v>289</v>
      </c>
      <c r="C24" s="163"/>
      <c r="D24" s="163"/>
      <c r="E24" s="163"/>
      <c r="F24" s="163"/>
      <c r="G24" s="163"/>
      <c r="H24" s="163"/>
      <c r="I24" s="163"/>
      <c r="J24" s="163"/>
      <c r="K24" s="163"/>
      <c r="L24" s="163"/>
      <c r="M24" s="163"/>
    </row>
    <row r="25" spans="2:13" ht="49.5" customHeight="1" x14ac:dyDescent="0.2">
      <c r="B25" s="164" t="s">
        <v>272</v>
      </c>
      <c r="C25" s="159"/>
      <c r="D25" s="159"/>
      <c r="E25" s="159"/>
      <c r="F25" s="159"/>
      <c r="G25" s="159"/>
      <c r="H25" s="159"/>
      <c r="I25" s="159"/>
      <c r="J25" s="159"/>
      <c r="K25" s="159"/>
      <c r="L25" s="159"/>
      <c r="M25" s="159"/>
    </row>
    <row r="26" spans="2:13" ht="12.75" customHeight="1" x14ac:dyDescent="0.2">
      <c r="B26" s="161" t="s">
        <v>290</v>
      </c>
      <c r="C26" s="162"/>
      <c r="D26" s="162"/>
      <c r="E26" s="162"/>
      <c r="F26" s="162"/>
      <c r="G26" s="162"/>
      <c r="H26" s="162"/>
      <c r="I26" s="162"/>
      <c r="J26" s="162"/>
      <c r="K26" s="162"/>
      <c r="L26" s="162"/>
      <c r="M26" s="162"/>
    </row>
    <row r="27" spans="2:13" ht="43.5" customHeight="1" x14ac:dyDescent="0.2">
      <c r="B27" s="162"/>
      <c r="C27" s="162"/>
      <c r="D27" s="162"/>
      <c r="E27" s="162"/>
      <c r="F27" s="162"/>
      <c r="G27" s="162"/>
      <c r="H27" s="162"/>
      <c r="I27" s="162"/>
      <c r="J27" s="162"/>
      <c r="K27" s="162"/>
      <c r="L27" s="162"/>
      <c r="M27" s="162"/>
    </row>
    <row r="28" spans="2:13" ht="45" customHeight="1" x14ac:dyDescent="0.2">
      <c r="B28" s="159" t="s">
        <v>283</v>
      </c>
      <c r="C28" s="159"/>
      <c r="D28" s="159"/>
      <c r="E28" s="159"/>
      <c r="F28" s="159"/>
      <c r="G28" s="159"/>
      <c r="H28" s="159"/>
      <c r="I28" s="159"/>
      <c r="J28" s="159"/>
      <c r="K28" s="159"/>
      <c r="L28" s="159"/>
      <c r="M28" s="159"/>
    </row>
    <row r="29" spans="2:13" ht="12.75" customHeight="1" x14ac:dyDescent="0.2">
      <c r="B29" s="150"/>
      <c r="C29" s="150"/>
      <c r="D29" s="150"/>
      <c r="E29" s="150"/>
      <c r="F29" s="150"/>
      <c r="G29" s="150"/>
      <c r="H29" s="150"/>
      <c r="I29" s="150"/>
      <c r="J29" s="150"/>
      <c r="K29" s="150"/>
      <c r="L29" s="150"/>
      <c r="M29" s="150"/>
    </row>
    <row r="30" spans="2:13" x14ac:dyDescent="0.2">
      <c r="B30" s="149" t="s">
        <v>271</v>
      </c>
      <c r="C30" s="146"/>
      <c r="D30" s="146"/>
    </row>
    <row r="31" spans="2:13" x14ac:dyDescent="0.2">
      <c r="B31" s="151" t="s">
        <v>284</v>
      </c>
      <c r="C31" s="136" t="s">
        <v>285</v>
      </c>
      <c r="D31" s="146"/>
    </row>
    <row r="32" spans="2:13" x14ac:dyDescent="0.2">
      <c r="B32" s="152"/>
      <c r="C32" s="146"/>
    </row>
    <row r="33" spans="2:2" x14ac:dyDescent="0.2">
      <c r="B33" s="151"/>
    </row>
  </sheetData>
  <sheetProtection algorithmName="SHA-512" hashValue="tO1Sdn/8d/NbZ8dUxINjyoEzrnL54ijIcTe/ABfYJOBTmqSiJrfb168/4lxsUfVSL4WNsXbLh3C1EpqdAd4Uig==" saltValue="opyxMrJ9vdNBznYoWNyBKg==" spinCount="100000" sheet="1" objects="1" scenarios="1"/>
  <mergeCells count="15">
    <mergeCell ref="B22:M22"/>
    <mergeCell ref="B26:M27"/>
    <mergeCell ref="B28:M28"/>
    <mergeCell ref="B13:M13"/>
    <mergeCell ref="B16:M16"/>
    <mergeCell ref="B19:M19"/>
    <mergeCell ref="B21:M21"/>
    <mergeCell ref="B24:M24"/>
    <mergeCell ref="B25:M25"/>
    <mergeCell ref="B20:M20"/>
    <mergeCell ref="C3:L3"/>
    <mergeCell ref="B4:M4"/>
    <mergeCell ref="B7:M7"/>
    <mergeCell ref="B9:M9"/>
    <mergeCell ref="B10:E10"/>
  </mergeCells>
  <pageMargins left="0.75" right="0.75" top="1" bottom="1" header="0.5" footer="0.5"/>
  <pageSetup orientation="portrait" horizontalDpi="4294967293"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86C3-68DF-4CC6-B75A-BD799B60F7F6}">
  <sheetPr>
    <tabColor theme="0" tint="-0.499984740745262"/>
  </sheetPr>
  <dimension ref="A1:BU32"/>
  <sheetViews>
    <sheetView zoomScaleNormal="100" workbookViewId="0">
      <pane xSplit="2" ySplit="3" topLeftCell="C4"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3" bestFit="1" customWidth="1"/>
    <col min="2" max="2" width="13.28515625" bestFit="1" customWidth="1"/>
    <col min="3" max="3" width="9" bestFit="1" customWidth="1"/>
    <col min="4" max="4" width="12" bestFit="1" customWidth="1"/>
    <col min="5" max="5" width="16.140625" bestFit="1" customWidth="1"/>
    <col min="6" max="6" width="14.425781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5.28515625"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103</v>
      </c>
      <c r="C4" t="s">
        <v>56</v>
      </c>
      <c r="D4" s="2" t="s">
        <v>81</v>
      </c>
      <c r="E4" t="s">
        <v>111</v>
      </c>
      <c r="F4" s="7" t="s">
        <v>55</v>
      </c>
      <c r="G4" s="2" t="s">
        <v>82</v>
      </c>
      <c r="H4" t="s">
        <v>110</v>
      </c>
      <c r="J4">
        <f t="shared" ref="J4:J23" si="0">SUMPRODUCT($AN4:$BC4,$AN$32:$BC$32)</f>
        <v>8826.0091992339458</v>
      </c>
      <c r="K4">
        <f>SUMPRODUCT($BE4:$BT4,$BE$32:$BT$32)</f>
        <v>4170.2903861500636</v>
      </c>
      <c r="L4">
        <f>PRODUCT(J4:K4)</f>
        <v>36807021.311637342</v>
      </c>
      <c r="N4">
        <f>VLOOKUP(E4,Inputs!$K$12:$L$25,2,FALSE)</f>
        <v>30</v>
      </c>
      <c r="O4">
        <f>VLOOKUP(H4,Inputs!$K$12:$L$25,2,FALSE)</f>
        <v>20</v>
      </c>
      <c r="P4">
        <f>(VLOOKUP(B4,Inputs!$K$28:$L$32,2,FALSE))</f>
        <v>60</v>
      </c>
      <c r="Q4" s="6">
        <f>(SQRT(N4^2+O4^2-2*N4*O4*COS(RADIANS(P4)))/2)</f>
        <v>13.228756555322953</v>
      </c>
      <c r="R4" s="9">
        <f>((Q4/Inputs!$L$35)^Inputs!$L$36+(Q4/Inputs!$L$35)^Inputs!$L$36-((Q4/Inputs!$L$35)^Inputs!$L$36)*((Q4/Inputs!$L$35)^Inputs!$L$36))</f>
        <v>4.1698027385763175E-3</v>
      </c>
      <c r="T4">
        <v>1</v>
      </c>
      <c r="Z4">
        <v>2</v>
      </c>
      <c r="AB4">
        <f>IF(B4="Diverging","",Inputs!$L$23)</f>
        <v>25</v>
      </c>
      <c r="AC4" s="132">
        <f t="shared" ref="AC4:AC23" si="1">IF(B4="Diverging",1,(AB4/60)^(0.15/0.1))</f>
        <v>0.26895717681995962</v>
      </c>
      <c r="AD4" s="14"/>
      <c r="AI4">
        <f>PRODUCT(Z4,T4,AC4)</f>
        <v>0.53791435363991924</v>
      </c>
      <c r="AK4">
        <f>L4*R4*AI4</f>
        <v>82558.028992470296</v>
      </c>
      <c r="AM4" s="12"/>
      <c r="AN4" s="2" t="str">
        <f>IF(ISNUMBER(SEARCH(AN$3,$D4)),1,"")</f>
        <v/>
      </c>
      <c r="AO4" s="2" t="str">
        <f t="shared" ref="AO4:AY19" si="2">IF(ISNUMBER(SEARCH(AO$3,$D4)),1,"")</f>
        <v/>
      </c>
      <c r="AP4" s="2" t="str">
        <f t="shared" si="2"/>
        <v/>
      </c>
      <c r="AQ4" s="2">
        <f t="shared" si="2"/>
        <v>1</v>
      </c>
      <c r="AR4" s="2" t="str">
        <f t="shared" si="2"/>
        <v/>
      </c>
      <c r="AS4" s="2" t="str">
        <f t="shared" si="2"/>
        <v/>
      </c>
      <c r="AT4" s="2" t="str">
        <f t="shared" si="2"/>
        <v/>
      </c>
      <c r="AU4" s="2">
        <f t="shared" si="2"/>
        <v>1</v>
      </c>
      <c r="AV4" s="2" t="str">
        <f t="shared" si="2"/>
        <v/>
      </c>
      <c r="AW4" s="2" t="str">
        <f t="shared" si="2"/>
        <v/>
      </c>
      <c r="AX4" s="2" t="str">
        <f t="shared" si="2"/>
        <v/>
      </c>
      <c r="AY4" s="2" t="str">
        <f t="shared" si="2"/>
        <v/>
      </c>
      <c r="AZ4" s="2"/>
      <c r="BA4" s="2"/>
      <c r="BB4" s="2"/>
      <c r="BC4" s="2"/>
      <c r="BD4" s="10"/>
      <c r="BE4" s="2" t="str">
        <f>IF(ISNUMBER(SEARCH(BE$3,$G4)),1,"")</f>
        <v/>
      </c>
      <c r="BF4" s="2" t="str">
        <f t="shared" ref="BF4:BP19" si="3">IF(ISNUMBER(SEARCH(BF$3,$G4)),1,"")</f>
        <v/>
      </c>
      <c r="BG4" s="2" t="str">
        <f t="shared" si="3"/>
        <v/>
      </c>
      <c r="BH4" s="2" t="str">
        <f t="shared" si="3"/>
        <v/>
      </c>
      <c r="BI4" s="2" t="str">
        <f t="shared" si="3"/>
        <v/>
      </c>
      <c r="BJ4" s="2" t="str">
        <f t="shared" si="3"/>
        <v/>
      </c>
      <c r="BK4" s="2" t="str">
        <f t="shared" si="3"/>
        <v/>
      </c>
      <c r="BL4" s="2" t="str">
        <f t="shared" si="3"/>
        <v/>
      </c>
      <c r="BM4" s="2" t="str">
        <f t="shared" si="3"/>
        <v/>
      </c>
      <c r="BN4" s="2">
        <f t="shared" si="3"/>
        <v>1</v>
      </c>
      <c r="BO4" s="2">
        <f t="shared" si="3"/>
        <v>1</v>
      </c>
      <c r="BP4" s="2" t="str">
        <f t="shared" si="3"/>
        <v/>
      </c>
      <c r="BQ4" s="2"/>
      <c r="BR4" s="2"/>
      <c r="BS4" s="2"/>
      <c r="BT4" s="2"/>
      <c r="BU4" s="12"/>
    </row>
    <row r="5" spans="1:73" x14ac:dyDescent="0.25">
      <c r="A5">
        <v>2</v>
      </c>
      <c r="B5" t="s">
        <v>103</v>
      </c>
      <c r="C5" t="s">
        <v>57</v>
      </c>
      <c r="D5" s="2" t="s">
        <v>83</v>
      </c>
      <c r="E5" t="s">
        <v>111</v>
      </c>
      <c r="F5" s="7" t="s">
        <v>58</v>
      </c>
      <c r="G5" s="2" t="s">
        <v>87</v>
      </c>
      <c r="H5" t="s">
        <v>110</v>
      </c>
      <c r="J5">
        <f t="shared" si="0"/>
        <v>3036.4646144309172</v>
      </c>
      <c r="K5">
        <f t="shared" ref="K5:K23" si="4">SUMPRODUCT($BE5:$BT5,$BE$32:$BT$32)</f>
        <v>6524.3636960586982</v>
      </c>
      <c r="L5">
        <f t="shared" ref="L5:L23" si="5">PRODUCT(J5:K5)</f>
        <v>19810999.494759951</v>
      </c>
      <c r="N5">
        <f>VLOOKUP(E5,Inputs!$K$12:$L$25,2,FALSE)</f>
        <v>30</v>
      </c>
      <c r="O5">
        <f>VLOOKUP(H5,Inputs!$K$12:$L$25,2,FALSE)</f>
        <v>20</v>
      </c>
      <c r="P5">
        <f>(VLOOKUP(B5,Inputs!$K$28:$L$32,2,FALSE))</f>
        <v>60</v>
      </c>
      <c r="Q5" s="6">
        <f t="shared" ref="Q5:Q23" si="6">(SQRT(N5^2+O5^2-2*N5*O5*COS(RADIANS(P5)))/2)</f>
        <v>13.228756555322953</v>
      </c>
      <c r="R5" s="9">
        <f>((Q5/Inputs!$L$35)^Inputs!$L$36+(Q5/Inputs!$L$35)^Inputs!$L$36-((Q5/Inputs!$L$35)^Inputs!$L$36)*((Q5/Inputs!$L$35)^Inputs!$L$36))</f>
        <v>4.1698027385763175E-3</v>
      </c>
      <c r="T5">
        <v>1</v>
      </c>
      <c r="Z5">
        <v>1</v>
      </c>
      <c r="AB5">
        <f>IF(B5="Diverging","",Inputs!$L$23)</f>
        <v>25</v>
      </c>
      <c r="AC5" s="132">
        <f t="shared" si="1"/>
        <v>0.26895717681995962</v>
      </c>
      <c r="AD5" s="14"/>
      <c r="AI5">
        <f t="shared" ref="AI5:AI23" si="7">PRODUCT(Z5,T5,AC5)</f>
        <v>0.26895717681995962</v>
      </c>
      <c r="AK5">
        <f t="shared" ref="AK5:AK23" si="8">L5*R5*AI5</f>
        <v>22218.003690250935</v>
      </c>
      <c r="AM5" s="12"/>
      <c r="AN5" s="2" t="str">
        <f t="shared" ref="AN5:AY31" si="9">IF(ISNUMBER(SEARCH(AN$3,$D5)),1,"")</f>
        <v/>
      </c>
      <c r="AO5" s="2" t="str">
        <f t="shared" si="2"/>
        <v/>
      </c>
      <c r="AP5" s="2" t="str">
        <f t="shared" si="2"/>
        <v/>
      </c>
      <c r="AQ5" s="2" t="str">
        <f t="shared" si="2"/>
        <v/>
      </c>
      <c r="AR5" s="2">
        <f t="shared" si="2"/>
        <v>1</v>
      </c>
      <c r="AS5" s="2" t="str">
        <f t="shared" si="2"/>
        <v/>
      </c>
      <c r="AT5" s="2" t="str">
        <f t="shared" si="2"/>
        <v/>
      </c>
      <c r="AU5" s="2" t="str">
        <f t="shared" si="2"/>
        <v/>
      </c>
      <c r="AV5" s="2" t="str">
        <f t="shared" si="2"/>
        <v/>
      </c>
      <c r="AW5" s="2">
        <f t="shared" si="2"/>
        <v>1</v>
      </c>
      <c r="AX5" s="2" t="str">
        <f t="shared" si="2"/>
        <v/>
      </c>
      <c r="AY5" s="2" t="str">
        <f t="shared" si="2"/>
        <v/>
      </c>
      <c r="AZ5" s="2"/>
      <c r="BA5" s="2"/>
      <c r="BB5" s="2"/>
      <c r="BC5" s="2"/>
      <c r="BD5" s="10"/>
      <c r="BE5" s="2">
        <f t="shared" ref="BE5:BP31" si="10">IF(ISNUMBER(SEARCH(BE$3,$G5)),1,"")</f>
        <v>1</v>
      </c>
      <c r="BF5" s="2">
        <f t="shared" si="3"/>
        <v>1</v>
      </c>
      <c r="BG5" s="2" t="str">
        <f t="shared" si="3"/>
        <v/>
      </c>
      <c r="BH5" s="2" t="str">
        <f t="shared" si="3"/>
        <v/>
      </c>
      <c r="BI5" s="2" t="str">
        <f t="shared" si="3"/>
        <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103</v>
      </c>
      <c r="C6" t="s">
        <v>59</v>
      </c>
      <c r="D6" s="2" t="s">
        <v>84</v>
      </c>
      <c r="E6" t="s">
        <v>111</v>
      </c>
      <c r="F6" s="7" t="s">
        <v>60</v>
      </c>
      <c r="G6" s="2" t="s">
        <v>88</v>
      </c>
      <c r="H6" t="s">
        <v>110</v>
      </c>
      <c r="J6">
        <f t="shared" si="0"/>
        <v>7602.1613494320418</v>
      </c>
      <c r="K6">
        <f t="shared" si="4"/>
        <v>4239.9380240612463</v>
      </c>
      <c r="L6">
        <f t="shared" si="5"/>
        <v>32232692.97050567</v>
      </c>
      <c r="N6">
        <f>VLOOKUP(E6,Inputs!$K$12:$L$25,2,FALSE)</f>
        <v>30</v>
      </c>
      <c r="O6">
        <f>VLOOKUP(H6,Inputs!$K$12:$L$25,2,FALSE)</f>
        <v>20</v>
      </c>
      <c r="P6">
        <f>(VLOOKUP(B6,Inputs!$K$28:$L$32,2,FALSE))</f>
        <v>60</v>
      </c>
      <c r="Q6" s="6">
        <f t="shared" si="6"/>
        <v>13.228756555322953</v>
      </c>
      <c r="R6" s="9">
        <f>((Q6/Inputs!$L$35)^Inputs!$L$36+(Q6/Inputs!$L$35)^Inputs!$L$36-((Q6/Inputs!$L$35)^Inputs!$L$36)*((Q6/Inputs!$L$35)^Inputs!$L$36))</f>
        <v>4.1698027385763175E-3</v>
      </c>
      <c r="T6">
        <v>1</v>
      </c>
      <c r="Z6">
        <v>2</v>
      </c>
      <c r="AB6">
        <f>IF(B6="Diverging","",Inputs!$L$23)</f>
        <v>25</v>
      </c>
      <c r="AC6" s="132">
        <f t="shared" si="1"/>
        <v>0.26895717681995962</v>
      </c>
      <c r="AD6" s="14"/>
      <c r="AI6">
        <f t="shared" si="7"/>
        <v>0.53791435363991924</v>
      </c>
      <c r="AK6">
        <f t="shared" si="8"/>
        <v>72297.825413083498</v>
      </c>
      <c r="AM6" s="12"/>
      <c r="AN6" s="2">
        <f t="shared" si="9"/>
        <v>1</v>
      </c>
      <c r="AO6" s="2" t="str">
        <f t="shared" si="2"/>
        <v/>
      </c>
      <c r="AP6" s="2" t="str">
        <f t="shared" si="2"/>
        <v/>
      </c>
      <c r="AQ6" s="2" t="str">
        <f t="shared" si="2"/>
        <v/>
      </c>
      <c r="AR6" s="2" t="str">
        <f t="shared" si="2"/>
        <v/>
      </c>
      <c r="AS6" s="2" t="str">
        <f t="shared" si="2"/>
        <v/>
      </c>
      <c r="AT6" s="2" t="str">
        <f t="shared" si="2"/>
        <v/>
      </c>
      <c r="AU6" s="2" t="str">
        <f t="shared" si="2"/>
        <v/>
      </c>
      <c r="AV6" s="2" t="str">
        <f t="shared" si="2"/>
        <v/>
      </c>
      <c r="AW6" s="2" t="str">
        <f t="shared" si="2"/>
        <v/>
      </c>
      <c r="AX6" s="2">
        <f t="shared" si="2"/>
        <v>1</v>
      </c>
      <c r="AY6" s="2" t="str">
        <f t="shared" si="2"/>
        <v/>
      </c>
      <c r="AZ6" s="2"/>
      <c r="BA6" s="2"/>
      <c r="BB6" s="2"/>
      <c r="BC6" s="2"/>
      <c r="BD6" s="10"/>
      <c r="BE6" s="2" t="str">
        <f t="shared" si="10"/>
        <v/>
      </c>
      <c r="BF6" s="2" t="str">
        <f t="shared" si="3"/>
        <v/>
      </c>
      <c r="BG6" s="2" t="str">
        <f t="shared" si="3"/>
        <v/>
      </c>
      <c r="BH6" s="2" t="str">
        <f t="shared" si="3"/>
        <v/>
      </c>
      <c r="BI6" s="2" t="str">
        <f t="shared" si="3"/>
        <v/>
      </c>
      <c r="BJ6" s="2" t="str">
        <f t="shared" si="3"/>
        <v/>
      </c>
      <c r="BK6" s="2">
        <f t="shared" si="3"/>
        <v>1</v>
      </c>
      <c r="BL6" s="2">
        <f t="shared" si="3"/>
        <v>1</v>
      </c>
      <c r="BM6" s="2" t="str">
        <f t="shared" si="3"/>
        <v/>
      </c>
      <c r="BN6" s="2" t="str">
        <f t="shared" si="3"/>
        <v/>
      </c>
      <c r="BO6" s="2" t="str">
        <f t="shared" si="3"/>
        <v/>
      </c>
      <c r="BP6" s="2" t="str">
        <f t="shared" si="3"/>
        <v/>
      </c>
      <c r="BQ6" s="2"/>
      <c r="BR6" s="2"/>
      <c r="BS6" s="2"/>
      <c r="BT6" s="2"/>
      <c r="BU6" s="12"/>
    </row>
    <row r="7" spans="1:73" x14ac:dyDescent="0.25">
      <c r="A7">
        <v>4</v>
      </c>
      <c r="B7" t="s">
        <v>103</v>
      </c>
      <c r="C7" t="s">
        <v>61</v>
      </c>
      <c r="D7" s="2" t="s">
        <v>85</v>
      </c>
      <c r="E7" t="s">
        <v>111</v>
      </c>
      <c r="F7" s="7" t="s">
        <v>62</v>
      </c>
      <c r="G7" s="2" t="s">
        <v>89</v>
      </c>
      <c r="H7" t="s">
        <v>110</v>
      </c>
      <c r="J7">
        <f t="shared" si="0"/>
        <v>2491.2999851433597</v>
      </c>
      <c r="K7">
        <f t="shared" si="4"/>
        <v>7021.3430419702563</v>
      </c>
      <c r="L7">
        <f t="shared" si="5"/>
        <v>17492271.816146933</v>
      </c>
      <c r="N7">
        <f>VLOOKUP(E7,Inputs!$K$12:$L$25,2,FALSE)</f>
        <v>30</v>
      </c>
      <c r="O7">
        <f>VLOOKUP(H7,Inputs!$K$12:$L$25,2,FALSE)</f>
        <v>20</v>
      </c>
      <c r="P7">
        <f>(VLOOKUP(B7,Inputs!$K$28:$L$32,2,FALSE))</f>
        <v>60</v>
      </c>
      <c r="Q7" s="6">
        <f t="shared" si="6"/>
        <v>13.228756555322953</v>
      </c>
      <c r="R7" s="9">
        <f>((Q7/Inputs!$L$35)^Inputs!$L$36+(Q7/Inputs!$L$35)^Inputs!$L$36-((Q7/Inputs!$L$35)^Inputs!$L$36)*((Q7/Inputs!$L$35)^Inputs!$L$36))</f>
        <v>4.1698027385763175E-3</v>
      </c>
      <c r="T7">
        <v>1</v>
      </c>
      <c r="Z7">
        <v>1</v>
      </c>
      <c r="AB7">
        <f>IF(B7="Diverging","",Inputs!$L$23)</f>
        <v>25</v>
      </c>
      <c r="AC7" s="132">
        <f t="shared" si="1"/>
        <v>0.26895717681995962</v>
      </c>
      <c r="AD7" s="14"/>
      <c r="AI7">
        <f t="shared" si="7"/>
        <v>0.26895717681995962</v>
      </c>
      <c r="AK7">
        <f t="shared" si="8"/>
        <v>19617.554372500079</v>
      </c>
      <c r="AM7" s="12"/>
      <c r="AN7" s="2" t="str">
        <f t="shared" si="9"/>
        <v/>
      </c>
      <c r="AO7" s="2">
        <f t="shared" si="2"/>
        <v>1</v>
      </c>
      <c r="AP7" s="2" t="str">
        <f t="shared" si="2"/>
        <v/>
      </c>
      <c r="AQ7" s="2" t="str">
        <f t="shared" si="2"/>
        <v/>
      </c>
      <c r="AR7" s="2" t="str">
        <f t="shared" si="2"/>
        <v/>
      </c>
      <c r="AS7" s="2" t="str">
        <f t="shared" si="2"/>
        <v/>
      </c>
      <c r="AT7" s="2">
        <f t="shared" si="2"/>
        <v>1</v>
      </c>
      <c r="AU7" s="2" t="str">
        <f t="shared" si="2"/>
        <v/>
      </c>
      <c r="AV7" s="2" t="str">
        <f t="shared" si="2"/>
        <v/>
      </c>
      <c r="AW7" s="2" t="str">
        <f t="shared" si="2"/>
        <v/>
      </c>
      <c r="AX7" s="2" t="str">
        <f t="shared" si="2"/>
        <v/>
      </c>
      <c r="AY7" s="2" t="str">
        <f t="shared" si="2"/>
        <v/>
      </c>
      <c r="AZ7" s="2"/>
      <c r="BA7" s="2"/>
      <c r="BB7" s="2"/>
      <c r="BC7" s="2"/>
      <c r="BD7" s="10"/>
      <c r="BE7" s="2" t="str">
        <f t="shared" si="10"/>
        <v/>
      </c>
      <c r="BF7" s="2" t="str">
        <f t="shared" si="3"/>
        <v/>
      </c>
      <c r="BG7" s="2" t="str">
        <f t="shared" si="3"/>
        <v/>
      </c>
      <c r="BH7" s="2">
        <f t="shared" si="3"/>
        <v>1</v>
      </c>
      <c r="BI7" s="2">
        <f t="shared" si="3"/>
        <v>1</v>
      </c>
      <c r="BJ7" s="2" t="str">
        <f t="shared" si="3"/>
        <v/>
      </c>
      <c r="BK7" s="2" t="str">
        <f t="shared" si="3"/>
        <v/>
      </c>
      <c r="BL7" s="2" t="str">
        <f t="shared" si="3"/>
        <v/>
      </c>
      <c r="BM7" s="2" t="str">
        <f t="shared" si="3"/>
        <v/>
      </c>
      <c r="BN7" s="2" t="str">
        <f t="shared" si="3"/>
        <v/>
      </c>
      <c r="BO7" s="2" t="str">
        <f t="shared" si="3"/>
        <v/>
      </c>
      <c r="BP7" s="2" t="str">
        <f t="shared" si="3"/>
        <v/>
      </c>
      <c r="BQ7" s="2"/>
      <c r="BR7" s="2"/>
      <c r="BS7" s="2"/>
      <c r="BT7" s="2"/>
      <c r="BU7" s="12"/>
    </row>
    <row r="8" spans="1:73" x14ac:dyDescent="0.25">
      <c r="A8">
        <v>5</v>
      </c>
      <c r="B8" t="s">
        <v>15</v>
      </c>
      <c r="C8" t="s">
        <v>56</v>
      </c>
      <c r="D8" s="2" t="s">
        <v>81</v>
      </c>
      <c r="E8" t="s">
        <v>111</v>
      </c>
      <c r="F8" s="7" t="s">
        <v>34</v>
      </c>
      <c r="G8" s="2" t="s">
        <v>78</v>
      </c>
      <c r="H8" t="s">
        <v>110</v>
      </c>
      <c r="J8">
        <f t="shared" si="0"/>
        <v>8826.0091992339458</v>
      </c>
      <c r="K8">
        <f t="shared" si="4"/>
        <v>2829.7096138499373</v>
      </c>
      <c r="L8">
        <f t="shared" si="5"/>
        <v>24975043.083000284</v>
      </c>
      <c r="N8">
        <f>VLOOKUP(E8,Inputs!$K$12:$L$25,2,FALSE)</f>
        <v>30</v>
      </c>
      <c r="O8">
        <f>VLOOKUP(H8,Inputs!$K$12:$L$25,2,FALSE)</f>
        <v>20</v>
      </c>
      <c r="P8">
        <f>(VLOOKUP(B8,Inputs!$K$28:$L$32,2,FALSE))</f>
        <v>45</v>
      </c>
      <c r="Q8" s="6">
        <f t="shared" si="6"/>
        <v>10.623933623853066</v>
      </c>
      <c r="R8" s="9">
        <f>((Q8/Inputs!$L$35)^Inputs!$L$36+(Q8/Inputs!$L$35)^Inputs!$L$36-((Q8/Inputs!$L$35)^Inputs!$L$36)*((Q8/Inputs!$L$35)^Inputs!$L$36))</f>
        <v>1.8155470372595668E-3</v>
      </c>
      <c r="T8">
        <v>1</v>
      </c>
      <c r="Z8">
        <v>1.75</v>
      </c>
      <c r="AB8">
        <f>IF(B8="Diverging","",Inputs!$L$23)</f>
        <v>25</v>
      </c>
      <c r="AC8" s="132">
        <f t="shared" si="1"/>
        <v>0.26895717681995962</v>
      </c>
      <c r="AD8" s="14"/>
      <c r="AI8">
        <f t="shared" si="7"/>
        <v>0.47067505943492932</v>
      </c>
      <c r="AK8">
        <f t="shared" si="8"/>
        <v>21341.991239817657</v>
      </c>
      <c r="AM8" s="12"/>
      <c r="AN8" s="2" t="str">
        <f t="shared" si="9"/>
        <v/>
      </c>
      <c r="AO8" s="2" t="str">
        <f t="shared" si="2"/>
        <v/>
      </c>
      <c r="AP8" s="2" t="str">
        <f t="shared" si="2"/>
        <v/>
      </c>
      <c r="AQ8" s="2">
        <f t="shared" si="2"/>
        <v>1</v>
      </c>
      <c r="AR8" s="2" t="str">
        <f t="shared" si="2"/>
        <v/>
      </c>
      <c r="AS8" s="2" t="str">
        <f t="shared" si="2"/>
        <v/>
      </c>
      <c r="AT8" s="2" t="str">
        <f t="shared" si="2"/>
        <v/>
      </c>
      <c r="AU8" s="2">
        <f t="shared" si="2"/>
        <v>1</v>
      </c>
      <c r="AV8" s="2" t="str">
        <f t="shared" si="2"/>
        <v/>
      </c>
      <c r="AW8" s="2" t="str">
        <f t="shared" si="2"/>
        <v/>
      </c>
      <c r="AX8" s="2" t="str">
        <f t="shared" si="2"/>
        <v/>
      </c>
      <c r="AY8" s="2" t="str">
        <f t="shared" si="2"/>
        <v/>
      </c>
      <c r="AZ8" s="2"/>
      <c r="BA8" s="2"/>
      <c r="BB8" s="2"/>
      <c r="BC8" s="2"/>
      <c r="BD8" s="10"/>
      <c r="BE8" s="2" t="str">
        <f t="shared" si="10"/>
        <v/>
      </c>
      <c r="BF8" s="2" t="str">
        <f t="shared" si="3"/>
        <v/>
      </c>
      <c r="BG8" s="2" t="str">
        <f t="shared" si="3"/>
        <v/>
      </c>
      <c r="BH8" s="2" t="str">
        <f t="shared" si="3"/>
        <v/>
      </c>
      <c r="BI8" s="2" t="str">
        <f t="shared" si="3"/>
        <v/>
      </c>
      <c r="BJ8" s="2" t="str">
        <f t="shared" si="3"/>
        <v/>
      </c>
      <c r="BK8" s="2" t="str">
        <f t="shared" si="3"/>
        <v/>
      </c>
      <c r="BL8" s="2" t="str">
        <f t="shared" si="3"/>
        <v/>
      </c>
      <c r="BM8" s="2" t="str">
        <f t="shared" si="3"/>
        <v/>
      </c>
      <c r="BN8" s="2" t="str">
        <f t="shared" si="3"/>
        <v/>
      </c>
      <c r="BO8" s="2" t="str">
        <f t="shared" si="3"/>
        <v/>
      </c>
      <c r="BP8" s="2">
        <f t="shared" si="3"/>
        <v>1</v>
      </c>
      <c r="BQ8" s="2"/>
      <c r="BR8" s="2"/>
      <c r="BS8" s="2"/>
      <c r="BT8" s="2"/>
      <c r="BU8" s="12"/>
    </row>
    <row r="9" spans="1:73" x14ac:dyDescent="0.25">
      <c r="A9">
        <v>6</v>
      </c>
      <c r="B9" t="s">
        <v>15</v>
      </c>
      <c r="C9" t="s">
        <v>27</v>
      </c>
      <c r="D9" s="2" t="s">
        <v>74</v>
      </c>
      <c r="E9" t="s">
        <v>109</v>
      </c>
      <c r="F9" s="7" t="s">
        <v>55</v>
      </c>
      <c r="G9" s="2" t="s">
        <v>82</v>
      </c>
      <c r="H9" t="s">
        <v>110</v>
      </c>
      <c r="J9">
        <f t="shared" si="0"/>
        <v>878.12843098113581</v>
      </c>
      <c r="K9">
        <f t="shared" si="4"/>
        <v>4170.2903861500636</v>
      </c>
      <c r="L9">
        <f t="shared" si="5"/>
        <v>3662050.5535256704</v>
      </c>
      <c r="N9">
        <f>VLOOKUP(E9,Inputs!$K$12:$L$25,2,FALSE)</f>
        <v>25</v>
      </c>
      <c r="O9">
        <f>VLOOKUP(H9,Inputs!$K$12:$L$25,2,FALSE)</f>
        <v>20</v>
      </c>
      <c r="P9">
        <f>(VLOOKUP(B9,Inputs!$K$28:$L$32,2,FALSE))</f>
        <v>45</v>
      </c>
      <c r="Q9" s="6">
        <f t="shared" si="6"/>
        <v>8.9147801264732891</v>
      </c>
      <c r="R9" s="9">
        <f>((Q9/Inputs!$L$35)^Inputs!$L$36+(Q9/Inputs!$L$35)^Inputs!$L$36-((Q9/Inputs!$L$35)^Inputs!$L$36)*((Q9/Inputs!$L$35)^Inputs!$L$36))</f>
        <v>9.3337987230879336E-4</v>
      </c>
      <c r="T9">
        <v>1</v>
      </c>
      <c r="Z9">
        <v>1</v>
      </c>
      <c r="AB9">
        <f>IF(B9="Diverging","",Inputs!$L$23)</f>
        <v>25</v>
      </c>
      <c r="AC9" s="132">
        <f t="shared" si="1"/>
        <v>0.26895717681995962</v>
      </c>
      <c r="AD9" s="14"/>
      <c r="AI9">
        <f t="shared" si="7"/>
        <v>0.26895717681995962</v>
      </c>
      <c r="AK9">
        <f t="shared" si="8"/>
        <v>919.31829755382705</v>
      </c>
      <c r="AM9" s="12"/>
      <c r="AN9" s="2" t="str">
        <f t="shared" si="9"/>
        <v/>
      </c>
      <c r="AO9" s="2" t="str">
        <f t="shared" si="2"/>
        <v/>
      </c>
      <c r="AP9" s="2" t="str">
        <f t="shared" si="2"/>
        <v/>
      </c>
      <c r="AQ9" s="2" t="str">
        <f t="shared" si="2"/>
        <v/>
      </c>
      <c r="AR9" s="2">
        <f t="shared" si="2"/>
        <v>1</v>
      </c>
      <c r="AS9" s="2" t="str">
        <f t="shared" si="2"/>
        <v/>
      </c>
      <c r="AT9" s="2" t="str">
        <f t="shared" si="2"/>
        <v/>
      </c>
      <c r="AU9" s="2" t="str">
        <f t="shared" si="2"/>
        <v/>
      </c>
      <c r="AV9" s="2" t="str">
        <f t="shared" si="2"/>
        <v/>
      </c>
      <c r="AW9" s="2" t="str">
        <f t="shared" si="2"/>
        <v/>
      </c>
      <c r="AX9" s="2" t="str">
        <f t="shared" si="2"/>
        <v/>
      </c>
      <c r="AY9" s="2" t="str">
        <f t="shared" si="2"/>
        <v/>
      </c>
      <c r="AZ9" s="2"/>
      <c r="BA9" s="2"/>
      <c r="BB9" s="2"/>
      <c r="BC9" s="2"/>
      <c r="BD9" s="10"/>
      <c r="BE9" s="2" t="str">
        <f t="shared" si="10"/>
        <v/>
      </c>
      <c r="BF9" s="2" t="str">
        <f t="shared" si="3"/>
        <v/>
      </c>
      <c r="BG9" s="2" t="str">
        <f t="shared" si="3"/>
        <v/>
      </c>
      <c r="BH9" s="2" t="str">
        <f t="shared" si="3"/>
        <v/>
      </c>
      <c r="BI9" s="2" t="str">
        <f t="shared" si="3"/>
        <v/>
      </c>
      <c r="BJ9" s="2" t="str">
        <f t="shared" si="3"/>
        <v/>
      </c>
      <c r="BK9" s="2" t="str">
        <f t="shared" si="3"/>
        <v/>
      </c>
      <c r="BL9" s="2" t="str">
        <f t="shared" si="3"/>
        <v/>
      </c>
      <c r="BM9" s="2" t="str">
        <f t="shared" si="3"/>
        <v/>
      </c>
      <c r="BN9" s="2">
        <f t="shared" si="3"/>
        <v>1</v>
      </c>
      <c r="BO9" s="2">
        <f t="shared" si="3"/>
        <v>1</v>
      </c>
      <c r="BP9" s="2" t="str">
        <f t="shared" si="3"/>
        <v/>
      </c>
      <c r="BQ9" s="2"/>
      <c r="BR9" s="2"/>
      <c r="BS9" s="2"/>
      <c r="BT9" s="2"/>
      <c r="BU9" s="12"/>
    </row>
    <row r="10" spans="1:73" x14ac:dyDescent="0.25">
      <c r="A10">
        <v>7</v>
      </c>
      <c r="B10" t="s">
        <v>15</v>
      </c>
      <c r="C10" t="s">
        <v>57</v>
      </c>
      <c r="D10" s="2" t="s">
        <v>83</v>
      </c>
      <c r="E10" t="s">
        <v>111</v>
      </c>
      <c r="F10" s="7" t="s">
        <v>35</v>
      </c>
      <c r="G10" s="2" t="s">
        <v>70</v>
      </c>
      <c r="H10" t="s">
        <v>110</v>
      </c>
      <c r="J10">
        <f t="shared" si="0"/>
        <v>3036.4646144309172</v>
      </c>
      <c r="K10">
        <f t="shared" si="4"/>
        <v>975.63630394130166</v>
      </c>
      <c r="L10">
        <f t="shared" si="5"/>
        <v>2962485.1134719299</v>
      </c>
      <c r="N10">
        <f>VLOOKUP(E10,Inputs!$K$12:$L$25,2,FALSE)</f>
        <v>30</v>
      </c>
      <c r="O10">
        <f>VLOOKUP(H10,Inputs!$K$12:$L$25,2,FALSE)</f>
        <v>20</v>
      </c>
      <c r="P10">
        <f>(VLOOKUP(B10,Inputs!$K$28:$L$32,2,FALSE))</f>
        <v>45</v>
      </c>
      <c r="Q10" s="6">
        <f t="shared" si="6"/>
        <v>10.623933623853066</v>
      </c>
      <c r="R10" s="9">
        <f>((Q10/Inputs!$L$35)^Inputs!$L$36+(Q10/Inputs!$L$35)^Inputs!$L$36-((Q10/Inputs!$L$35)^Inputs!$L$36)*((Q10/Inputs!$L$35)^Inputs!$L$36))</f>
        <v>1.8155470372595668E-3</v>
      </c>
      <c r="T10">
        <v>1</v>
      </c>
      <c r="Z10">
        <v>1</v>
      </c>
      <c r="AB10">
        <f>IF(B10="Diverging","",Inputs!$L$23)</f>
        <v>25</v>
      </c>
      <c r="AC10" s="132">
        <f t="shared" si="1"/>
        <v>0.26895717681995962</v>
      </c>
      <c r="AD10" s="14"/>
      <c r="AI10">
        <f t="shared" si="7"/>
        <v>0.26895717681995962</v>
      </c>
      <c r="AK10">
        <f t="shared" si="8"/>
        <v>1446.5945322110917</v>
      </c>
      <c r="AM10" s="12"/>
      <c r="AN10" s="2" t="str">
        <f t="shared" si="9"/>
        <v/>
      </c>
      <c r="AO10" s="2" t="str">
        <f t="shared" si="2"/>
        <v/>
      </c>
      <c r="AP10" s="2" t="str">
        <f t="shared" si="2"/>
        <v/>
      </c>
      <c r="AQ10" s="2" t="str">
        <f t="shared" si="2"/>
        <v/>
      </c>
      <c r="AR10" s="2">
        <f t="shared" si="2"/>
        <v>1</v>
      </c>
      <c r="AS10" s="2" t="str">
        <f t="shared" si="2"/>
        <v/>
      </c>
      <c r="AT10" s="2" t="str">
        <f t="shared" si="2"/>
        <v/>
      </c>
      <c r="AU10" s="2" t="str">
        <f t="shared" si="2"/>
        <v/>
      </c>
      <c r="AV10" s="2" t="str">
        <f t="shared" si="2"/>
        <v/>
      </c>
      <c r="AW10" s="2">
        <f t="shared" si="2"/>
        <v>1</v>
      </c>
      <c r="AX10" s="2" t="str">
        <f t="shared" si="2"/>
        <v/>
      </c>
      <c r="AY10" s="2" t="str">
        <f t="shared" si="2"/>
        <v/>
      </c>
      <c r="AZ10" s="2"/>
      <c r="BA10" s="2"/>
      <c r="BB10" s="2"/>
      <c r="BC10" s="2"/>
      <c r="BD10" s="10"/>
      <c r="BE10" s="2" t="str">
        <f t="shared" si="10"/>
        <v/>
      </c>
      <c r="BF10" s="2" t="str">
        <f t="shared" si="3"/>
        <v/>
      </c>
      <c r="BG10" s="2">
        <f t="shared" si="3"/>
        <v>1</v>
      </c>
      <c r="BH10" s="2" t="str">
        <f t="shared" si="3"/>
        <v/>
      </c>
      <c r="BI10" s="2" t="str">
        <f t="shared" si="3"/>
        <v/>
      </c>
      <c r="BJ10" s="2" t="str">
        <f t="shared" si="3"/>
        <v/>
      </c>
      <c r="BK10" s="2" t="str">
        <f t="shared" si="3"/>
        <v/>
      </c>
      <c r="BL10" s="2" t="str">
        <f t="shared" si="3"/>
        <v/>
      </c>
      <c r="BM10" s="2" t="str">
        <f t="shared" si="3"/>
        <v/>
      </c>
      <c r="BN10" s="2" t="str">
        <f t="shared" si="3"/>
        <v/>
      </c>
      <c r="BO10" s="2" t="str">
        <f t="shared" si="3"/>
        <v/>
      </c>
      <c r="BP10" s="2" t="str">
        <f t="shared" si="3"/>
        <v/>
      </c>
      <c r="BQ10" s="2"/>
      <c r="BR10" s="2"/>
      <c r="BS10" s="2"/>
      <c r="BT10" s="2"/>
      <c r="BU10" s="12"/>
    </row>
    <row r="11" spans="1:73" x14ac:dyDescent="0.25">
      <c r="A11">
        <v>8</v>
      </c>
      <c r="B11" t="s">
        <v>15</v>
      </c>
      <c r="C11" t="s">
        <v>25</v>
      </c>
      <c r="D11" s="2" t="s">
        <v>80</v>
      </c>
      <c r="E11" t="s">
        <v>109</v>
      </c>
      <c r="F11" s="7" t="s">
        <v>58</v>
      </c>
      <c r="G11" s="2" t="s">
        <v>87</v>
      </c>
      <c r="H11" t="s">
        <v>110</v>
      </c>
      <c r="J11">
        <f t="shared" si="0"/>
        <v>2011.9542027002817</v>
      </c>
      <c r="K11">
        <f t="shared" si="4"/>
        <v>6524.3636960586982</v>
      </c>
      <c r="L11">
        <f t="shared" si="5"/>
        <v>13126720.958230441</v>
      </c>
      <c r="N11">
        <f>VLOOKUP(E11,Inputs!$K$12:$L$25,2,FALSE)</f>
        <v>25</v>
      </c>
      <c r="O11">
        <f>VLOOKUP(H11,Inputs!$K$12:$L$25,2,FALSE)</f>
        <v>20</v>
      </c>
      <c r="P11">
        <f>(VLOOKUP(B11,Inputs!$K$28:$L$32,2,FALSE))</f>
        <v>45</v>
      </c>
      <c r="Q11" s="6">
        <f t="shared" si="6"/>
        <v>8.9147801264732891</v>
      </c>
      <c r="R11" s="9">
        <f>((Q11/Inputs!$L$35)^Inputs!$L$36+(Q11/Inputs!$L$35)^Inputs!$L$36-((Q11/Inputs!$L$35)^Inputs!$L$36)*((Q11/Inputs!$L$35)^Inputs!$L$36))</f>
        <v>9.3337987230879336E-4</v>
      </c>
      <c r="T11">
        <v>1</v>
      </c>
      <c r="Z11">
        <v>1.75</v>
      </c>
      <c r="AB11">
        <f>IF(B11="Diverging","",Inputs!$L$23)</f>
        <v>25</v>
      </c>
      <c r="AC11" s="132">
        <f t="shared" si="1"/>
        <v>0.26895717681995962</v>
      </c>
      <c r="AD11" s="14"/>
      <c r="AI11">
        <f t="shared" si="7"/>
        <v>0.47067505943492932</v>
      </c>
      <c r="AK11">
        <f t="shared" si="8"/>
        <v>5766.8130267319993</v>
      </c>
      <c r="AM11" s="12"/>
      <c r="AN11" s="2" t="str">
        <f t="shared" si="9"/>
        <v/>
      </c>
      <c r="AO11" s="2" t="str">
        <f t="shared" si="2"/>
        <v/>
      </c>
      <c r="AP11" s="2" t="str">
        <f t="shared" si="2"/>
        <v/>
      </c>
      <c r="AQ11" s="2" t="str">
        <f t="shared" si="2"/>
        <v/>
      </c>
      <c r="AR11" s="2" t="str">
        <f t="shared" si="2"/>
        <v/>
      </c>
      <c r="AS11" s="2" t="str">
        <f t="shared" si="2"/>
        <v/>
      </c>
      <c r="AT11" s="2" t="str">
        <f t="shared" si="2"/>
        <v/>
      </c>
      <c r="AU11" s="2" t="str">
        <f t="shared" si="2"/>
        <v/>
      </c>
      <c r="AV11" s="2" t="str">
        <f t="shared" si="2"/>
        <v/>
      </c>
      <c r="AW11" s="2" t="str">
        <f t="shared" si="2"/>
        <v/>
      </c>
      <c r="AX11" s="2">
        <f t="shared" si="2"/>
        <v>1</v>
      </c>
      <c r="AY11" s="2" t="str">
        <f t="shared" si="2"/>
        <v/>
      </c>
      <c r="AZ11" s="2"/>
      <c r="BA11" s="2"/>
      <c r="BB11" s="2"/>
      <c r="BC11" s="2"/>
      <c r="BD11" s="10"/>
      <c r="BE11" s="2">
        <f t="shared" si="10"/>
        <v>1</v>
      </c>
      <c r="BF11" s="2">
        <f t="shared" si="3"/>
        <v>1</v>
      </c>
      <c r="BG11" s="2" t="str">
        <f t="shared" si="3"/>
        <v/>
      </c>
      <c r="BH11" s="2" t="str">
        <f t="shared" si="3"/>
        <v/>
      </c>
      <c r="BI11" s="2" t="str">
        <f t="shared" si="3"/>
        <v/>
      </c>
      <c r="BJ11" s="2" t="str">
        <f t="shared" si="3"/>
        <v/>
      </c>
      <c r="BK11" s="2" t="str">
        <f t="shared" si="3"/>
        <v/>
      </c>
      <c r="BL11" s="2" t="str">
        <f t="shared" si="3"/>
        <v/>
      </c>
      <c r="BM11" s="2" t="str">
        <f t="shared" si="3"/>
        <v/>
      </c>
      <c r="BN11" s="2" t="str">
        <f t="shared" si="3"/>
        <v/>
      </c>
      <c r="BO11" s="2" t="str">
        <f t="shared" si="3"/>
        <v/>
      </c>
      <c r="BP11" s="2" t="str">
        <f t="shared" si="3"/>
        <v/>
      </c>
      <c r="BQ11" s="2"/>
      <c r="BR11" s="2"/>
      <c r="BS11" s="2"/>
      <c r="BT11" s="2"/>
      <c r="BU11" s="12"/>
    </row>
    <row r="12" spans="1:73" x14ac:dyDescent="0.25">
      <c r="A12">
        <v>9</v>
      </c>
      <c r="B12" t="s">
        <v>15</v>
      </c>
      <c r="C12" t="s">
        <v>59</v>
      </c>
      <c r="D12" s="2" t="s">
        <v>84</v>
      </c>
      <c r="E12" t="s">
        <v>111</v>
      </c>
      <c r="F12" s="7" t="s">
        <v>32</v>
      </c>
      <c r="G12" s="2" t="s">
        <v>77</v>
      </c>
      <c r="H12" t="s">
        <v>110</v>
      </c>
      <c r="J12">
        <f t="shared" si="0"/>
        <v>7602.1613494320418</v>
      </c>
      <c r="K12">
        <f t="shared" si="4"/>
        <v>2760.0619759387532</v>
      </c>
      <c r="L12">
        <f t="shared" si="5"/>
        <v>20982436.475518622</v>
      </c>
      <c r="N12">
        <f>VLOOKUP(E12,Inputs!$K$12:$L$25,2,FALSE)</f>
        <v>30</v>
      </c>
      <c r="O12">
        <f>VLOOKUP(H12,Inputs!$K$12:$L$25,2,FALSE)</f>
        <v>20</v>
      </c>
      <c r="P12">
        <f>(VLOOKUP(B12,Inputs!$K$28:$L$32,2,FALSE))</f>
        <v>45</v>
      </c>
      <c r="Q12" s="6">
        <f t="shared" si="6"/>
        <v>10.623933623853066</v>
      </c>
      <c r="R12" s="9">
        <f>((Q12/Inputs!$L$35)^Inputs!$L$36+(Q12/Inputs!$L$35)^Inputs!$L$36-((Q12/Inputs!$L$35)^Inputs!$L$36)*((Q12/Inputs!$L$35)^Inputs!$L$36))</f>
        <v>1.8155470372595668E-3</v>
      </c>
      <c r="T12">
        <v>1</v>
      </c>
      <c r="Z12">
        <v>1</v>
      </c>
      <c r="AB12">
        <f>IF(B12="Diverging","",Inputs!$L$23)</f>
        <v>25</v>
      </c>
      <c r="AC12" s="132">
        <f t="shared" si="1"/>
        <v>0.26895717681995962</v>
      </c>
      <c r="AD12" s="14"/>
      <c r="AI12">
        <f t="shared" si="7"/>
        <v>0.26895717681995962</v>
      </c>
      <c r="AK12">
        <f t="shared" si="8"/>
        <v>10245.816169647871</v>
      </c>
      <c r="AM12" s="12"/>
      <c r="AN12" s="2">
        <f t="shared" si="9"/>
        <v>1</v>
      </c>
      <c r="AO12" s="2" t="str">
        <f t="shared" si="2"/>
        <v/>
      </c>
      <c r="AP12" s="2" t="str">
        <f t="shared" si="2"/>
        <v/>
      </c>
      <c r="AQ12" s="2" t="str">
        <f t="shared" si="2"/>
        <v/>
      </c>
      <c r="AR12" s="2" t="str">
        <f t="shared" si="2"/>
        <v/>
      </c>
      <c r="AS12" s="2" t="str">
        <f t="shared" si="2"/>
        <v/>
      </c>
      <c r="AT12" s="2" t="str">
        <f t="shared" si="2"/>
        <v/>
      </c>
      <c r="AU12" s="2" t="str">
        <f t="shared" si="2"/>
        <v/>
      </c>
      <c r="AV12" s="2" t="str">
        <f t="shared" si="2"/>
        <v/>
      </c>
      <c r="AW12" s="2" t="str">
        <f t="shared" si="2"/>
        <v/>
      </c>
      <c r="AX12" s="2">
        <f t="shared" si="2"/>
        <v>1</v>
      </c>
      <c r="AY12" s="2" t="str">
        <f t="shared" si="2"/>
        <v/>
      </c>
      <c r="AZ12" s="2"/>
      <c r="BA12" s="2"/>
      <c r="BB12" s="2"/>
      <c r="BC12" s="2"/>
      <c r="BD12" s="10"/>
      <c r="BE12" s="2" t="str">
        <f t="shared" si="10"/>
        <v/>
      </c>
      <c r="BF12" s="2" t="str">
        <f t="shared" si="3"/>
        <v/>
      </c>
      <c r="BG12" s="2" t="str">
        <f t="shared" si="3"/>
        <v/>
      </c>
      <c r="BH12" s="2" t="str">
        <f t="shared" si="3"/>
        <v/>
      </c>
      <c r="BI12" s="2" t="str">
        <f t="shared" si="3"/>
        <v/>
      </c>
      <c r="BJ12" s="2" t="str">
        <f t="shared" si="3"/>
        <v/>
      </c>
      <c r="BK12" s="2" t="str">
        <f t="shared" si="3"/>
        <v/>
      </c>
      <c r="BL12" s="2" t="str">
        <f t="shared" si="3"/>
        <v/>
      </c>
      <c r="BM12" s="2">
        <f t="shared" si="3"/>
        <v>1</v>
      </c>
      <c r="BN12" s="2" t="str">
        <f t="shared" si="3"/>
        <v/>
      </c>
      <c r="BO12" s="2" t="str">
        <f t="shared" si="3"/>
        <v/>
      </c>
      <c r="BP12" s="2" t="str">
        <f t="shared" si="3"/>
        <v/>
      </c>
      <c r="BQ12" s="2"/>
      <c r="BR12" s="2"/>
      <c r="BS12" s="2"/>
      <c r="BT12" s="2"/>
      <c r="BU12" s="12"/>
    </row>
    <row r="13" spans="1:73" x14ac:dyDescent="0.25">
      <c r="A13">
        <v>10</v>
      </c>
      <c r="B13" t="s">
        <v>15</v>
      </c>
      <c r="C13" t="s">
        <v>30</v>
      </c>
      <c r="D13" s="2" t="s">
        <v>71</v>
      </c>
      <c r="E13" t="s">
        <v>109</v>
      </c>
      <c r="F13" s="7" t="s">
        <v>60</v>
      </c>
      <c r="G13" s="2" t="s">
        <v>88</v>
      </c>
      <c r="H13" t="s">
        <v>110</v>
      </c>
      <c r="J13">
        <f t="shared" si="0"/>
        <v>934.15654932693815</v>
      </c>
      <c r="K13">
        <f t="shared" si="4"/>
        <v>4239.9380240612463</v>
      </c>
      <c r="L13">
        <f t="shared" si="5"/>
        <v>3960765.8739171303</v>
      </c>
      <c r="N13">
        <f>VLOOKUP(E13,Inputs!$K$12:$L$25,2,FALSE)</f>
        <v>25</v>
      </c>
      <c r="O13">
        <f>VLOOKUP(H13,Inputs!$K$12:$L$25,2,FALSE)</f>
        <v>20</v>
      </c>
      <c r="P13">
        <f>(VLOOKUP(B13,Inputs!$K$28:$L$32,2,FALSE))</f>
        <v>45</v>
      </c>
      <c r="Q13" s="6">
        <f t="shared" si="6"/>
        <v>8.9147801264732891</v>
      </c>
      <c r="R13" s="9">
        <f>((Q13/Inputs!$L$35)^Inputs!$L$36+(Q13/Inputs!$L$35)^Inputs!$L$36-((Q13/Inputs!$L$35)^Inputs!$L$36)*((Q13/Inputs!$L$35)^Inputs!$L$36))</f>
        <v>9.3337987230879336E-4</v>
      </c>
      <c r="T13">
        <v>1</v>
      </c>
      <c r="Z13">
        <v>1.75</v>
      </c>
      <c r="AB13">
        <f>IF(B13="Diverging","",Inputs!$L$23)</f>
        <v>25</v>
      </c>
      <c r="AC13" s="132">
        <f t="shared" si="1"/>
        <v>0.26895717681995962</v>
      </c>
      <c r="AD13" s="14"/>
      <c r="AI13">
        <f t="shared" si="7"/>
        <v>0.47067505943492932</v>
      </c>
      <c r="AK13">
        <f t="shared" si="8"/>
        <v>1740.0382250998925</v>
      </c>
      <c r="AM13" s="12"/>
      <c r="AN13" s="2" t="str">
        <f t="shared" si="9"/>
        <v/>
      </c>
      <c r="AO13" s="2">
        <f t="shared" si="2"/>
        <v>1</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t="str">
        <f t="shared" si="2"/>
        <v/>
      </c>
      <c r="AY13" s="2" t="str">
        <f t="shared" si="2"/>
        <v/>
      </c>
      <c r="AZ13" s="2"/>
      <c r="BA13" s="2"/>
      <c r="BB13" s="2"/>
      <c r="BC13" s="2"/>
      <c r="BD13" s="10"/>
      <c r="BE13" s="2" t="str">
        <f t="shared" si="10"/>
        <v/>
      </c>
      <c r="BF13" s="2" t="str">
        <f t="shared" si="3"/>
        <v/>
      </c>
      <c r="BG13" s="2" t="str">
        <f t="shared" si="3"/>
        <v/>
      </c>
      <c r="BH13" s="2" t="str">
        <f t="shared" si="3"/>
        <v/>
      </c>
      <c r="BI13" s="2" t="str">
        <f t="shared" si="3"/>
        <v/>
      </c>
      <c r="BJ13" s="2" t="str">
        <f t="shared" si="3"/>
        <v/>
      </c>
      <c r="BK13" s="2">
        <f t="shared" si="3"/>
        <v>1</v>
      </c>
      <c r="BL13" s="2">
        <f t="shared" si="3"/>
        <v>1</v>
      </c>
      <c r="BM13" s="2" t="str">
        <f t="shared" si="3"/>
        <v/>
      </c>
      <c r="BN13" s="2" t="str">
        <f t="shared" si="3"/>
        <v/>
      </c>
      <c r="BO13" s="2" t="str">
        <f t="shared" si="3"/>
        <v/>
      </c>
      <c r="BP13" s="2" t="str">
        <f t="shared" si="3"/>
        <v/>
      </c>
      <c r="BQ13" s="2"/>
      <c r="BR13" s="2"/>
      <c r="BS13" s="2"/>
      <c r="BT13" s="2"/>
      <c r="BU13" s="12"/>
    </row>
    <row r="14" spans="1:73" x14ac:dyDescent="0.25">
      <c r="A14">
        <v>11</v>
      </c>
      <c r="B14" t="s">
        <v>15</v>
      </c>
      <c r="C14" t="s">
        <v>61</v>
      </c>
      <c r="D14" s="2" t="s">
        <v>86</v>
      </c>
      <c r="E14" t="s">
        <v>111</v>
      </c>
      <c r="F14" s="7" t="s">
        <v>33</v>
      </c>
      <c r="G14" s="2" t="s">
        <v>72</v>
      </c>
      <c r="H14" t="s">
        <v>110</v>
      </c>
      <c r="J14">
        <f t="shared" si="0"/>
        <v>2435.2718667975573</v>
      </c>
      <c r="K14">
        <f t="shared" si="4"/>
        <v>478.65695802974352</v>
      </c>
      <c r="L14">
        <f t="shared" si="5"/>
        <v>1165659.8237367335</v>
      </c>
      <c r="N14">
        <f>VLOOKUP(E14,Inputs!$K$12:$L$25,2,FALSE)</f>
        <v>30</v>
      </c>
      <c r="O14">
        <f>VLOOKUP(H14,Inputs!$K$12:$L$25,2,FALSE)</f>
        <v>20</v>
      </c>
      <c r="P14">
        <f>(VLOOKUP(B14,Inputs!$K$28:$L$32,2,FALSE))</f>
        <v>45</v>
      </c>
      <c r="Q14" s="6">
        <f t="shared" si="6"/>
        <v>10.623933623853066</v>
      </c>
      <c r="R14" s="9">
        <f>((Q14/Inputs!$L$35)^Inputs!$L$36+(Q14/Inputs!$L$35)^Inputs!$L$36-((Q14/Inputs!$L$35)^Inputs!$L$36)*((Q14/Inputs!$L$35)^Inputs!$L$36))</f>
        <v>1.8155470372595668E-3</v>
      </c>
      <c r="T14">
        <v>1</v>
      </c>
      <c r="Z14">
        <v>1</v>
      </c>
      <c r="AB14">
        <f>IF(B14="Diverging","",Inputs!$L$23)</f>
        <v>25</v>
      </c>
      <c r="AC14" s="132">
        <f t="shared" si="1"/>
        <v>0.26895717681995962</v>
      </c>
      <c r="AD14" s="14"/>
      <c r="AI14">
        <f t="shared" si="7"/>
        <v>0.26895717681995962</v>
      </c>
      <c r="AK14">
        <f t="shared" si="8"/>
        <v>569.19682727434599</v>
      </c>
      <c r="AM14" s="12"/>
      <c r="AN14" s="2" t="str">
        <f t="shared" si="9"/>
        <v/>
      </c>
      <c r="AO14" s="2" t="str">
        <f t="shared" si="2"/>
        <v/>
      </c>
      <c r="AP14" s="2" t="str">
        <f t="shared" si="2"/>
        <v/>
      </c>
      <c r="AQ14" s="2" t="str">
        <f t="shared" si="2"/>
        <v/>
      </c>
      <c r="AR14" s="2">
        <f t="shared" si="2"/>
        <v>1</v>
      </c>
      <c r="AS14" s="2" t="str">
        <f t="shared" si="2"/>
        <v/>
      </c>
      <c r="AT14" s="2">
        <f t="shared" si="2"/>
        <v>1</v>
      </c>
      <c r="AU14" s="2" t="str">
        <f t="shared" si="2"/>
        <v/>
      </c>
      <c r="AV14" s="2" t="str">
        <f t="shared" si="2"/>
        <v/>
      </c>
      <c r="AW14" s="2" t="str">
        <f t="shared" si="2"/>
        <v/>
      </c>
      <c r="AX14" s="2" t="str">
        <f t="shared" si="2"/>
        <v/>
      </c>
      <c r="AY14" s="2" t="str">
        <f t="shared" si="2"/>
        <v/>
      </c>
      <c r="AZ14" s="2"/>
      <c r="BA14" s="2"/>
      <c r="BB14" s="2"/>
      <c r="BC14" s="2"/>
      <c r="BD14" s="10"/>
      <c r="BE14" s="2" t="str">
        <f t="shared" si="10"/>
        <v/>
      </c>
      <c r="BF14" s="2" t="str">
        <f t="shared" si="3"/>
        <v/>
      </c>
      <c r="BG14" s="2" t="str">
        <f t="shared" si="3"/>
        <v/>
      </c>
      <c r="BH14" s="2" t="str">
        <f t="shared" si="3"/>
        <v/>
      </c>
      <c r="BI14" s="2" t="str">
        <f t="shared" si="3"/>
        <v/>
      </c>
      <c r="BJ14" s="2">
        <f t="shared" si="3"/>
        <v>1</v>
      </c>
      <c r="BK14" s="2" t="str">
        <f t="shared" si="3"/>
        <v/>
      </c>
      <c r="BL14" s="2" t="str">
        <f t="shared" si="3"/>
        <v/>
      </c>
      <c r="BM14" s="2" t="str">
        <f t="shared" si="3"/>
        <v/>
      </c>
      <c r="BN14" s="2" t="str">
        <f t="shared" si="3"/>
        <v/>
      </c>
      <c r="BO14" s="2" t="str">
        <f t="shared" si="3"/>
        <v/>
      </c>
      <c r="BP14" s="2" t="str">
        <f t="shared" si="3"/>
        <v/>
      </c>
      <c r="BQ14" s="2"/>
      <c r="BR14" s="2"/>
      <c r="BS14" s="2"/>
      <c r="BT14" s="2"/>
      <c r="BU14" s="12"/>
    </row>
    <row r="15" spans="1:73" x14ac:dyDescent="0.25">
      <c r="A15">
        <v>12</v>
      </c>
      <c r="B15" t="s">
        <v>15</v>
      </c>
      <c r="C15" t="s">
        <v>31</v>
      </c>
      <c r="D15" s="2" t="s">
        <v>75</v>
      </c>
      <c r="E15" t="s">
        <v>109</v>
      </c>
      <c r="F15" s="7" t="s">
        <v>62</v>
      </c>
      <c r="G15" s="2" t="s">
        <v>89</v>
      </c>
      <c r="H15" t="s">
        <v>110</v>
      </c>
      <c r="J15">
        <f t="shared" si="0"/>
        <v>2682.7945882448253</v>
      </c>
      <c r="K15">
        <f t="shared" si="4"/>
        <v>7021.3430419702563</v>
      </c>
      <c r="L15">
        <f t="shared" si="5"/>
        <v>18836821.115208264</v>
      </c>
      <c r="N15">
        <f>VLOOKUP(E15,Inputs!$K$12:$L$25,2,FALSE)</f>
        <v>25</v>
      </c>
      <c r="O15">
        <f>VLOOKUP(H15,Inputs!$K$12:$L$25,2,FALSE)</f>
        <v>20</v>
      </c>
      <c r="P15">
        <f>(VLOOKUP(B15,Inputs!$K$28:$L$32,2,FALSE))</f>
        <v>45</v>
      </c>
      <c r="Q15" s="6">
        <f t="shared" si="6"/>
        <v>8.9147801264732891</v>
      </c>
      <c r="R15" s="9">
        <f>((Q15/Inputs!$L$35)^Inputs!$L$36+(Q15/Inputs!$L$35)^Inputs!$L$36-((Q15/Inputs!$L$35)^Inputs!$L$36)*((Q15/Inputs!$L$35)^Inputs!$L$36))</f>
        <v>9.3337987230879336E-4</v>
      </c>
      <c r="T15">
        <v>1</v>
      </c>
      <c r="Z15">
        <v>1.75</v>
      </c>
      <c r="AB15">
        <f>IF(B15="Diverging","",Inputs!$L$23)</f>
        <v>25</v>
      </c>
      <c r="AC15" s="132">
        <f t="shared" si="1"/>
        <v>0.26895717681995962</v>
      </c>
      <c r="AD15" s="14"/>
      <c r="AI15">
        <f t="shared" si="7"/>
        <v>0.47067505943492932</v>
      </c>
      <c r="AK15">
        <f t="shared" si="8"/>
        <v>8275.3663870102682</v>
      </c>
      <c r="AM15" s="12"/>
      <c r="AN15" s="2" t="str">
        <f t="shared" si="9"/>
        <v/>
      </c>
      <c r="AO15" s="2" t="str">
        <f t="shared" si="2"/>
        <v/>
      </c>
      <c r="AP15" s="2" t="str">
        <f t="shared" si="2"/>
        <v/>
      </c>
      <c r="AQ15" s="2" t="str">
        <f t="shared" si="2"/>
        <v/>
      </c>
      <c r="AR15" s="2" t="str">
        <f t="shared" si="2"/>
        <v/>
      </c>
      <c r="AS15" s="2" t="str">
        <f t="shared" si="2"/>
        <v/>
      </c>
      <c r="AT15" s="2" t="str">
        <f t="shared" si="2"/>
        <v/>
      </c>
      <c r="AU15" s="2">
        <f t="shared" si="2"/>
        <v>1</v>
      </c>
      <c r="AV15" s="2" t="str">
        <f t="shared" si="2"/>
        <v/>
      </c>
      <c r="AW15" s="2" t="str">
        <f t="shared" si="2"/>
        <v/>
      </c>
      <c r="AX15" s="2" t="str">
        <f t="shared" si="2"/>
        <v/>
      </c>
      <c r="AY15" s="2" t="str">
        <f t="shared" si="2"/>
        <v/>
      </c>
      <c r="AZ15" s="2"/>
      <c r="BA15" s="2"/>
      <c r="BB15" s="2"/>
      <c r="BC15" s="2"/>
      <c r="BD15" s="10"/>
      <c r="BE15" s="2" t="str">
        <f t="shared" si="10"/>
        <v/>
      </c>
      <c r="BF15" s="2" t="str">
        <f t="shared" si="3"/>
        <v/>
      </c>
      <c r="BG15" s="2" t="str">
        <f t="shared" si="3"/>
        <v/>
      </c>
      <c r="BH15" s="2">
        <f t="shared" si="3"/>
        <v>1</v>
      </c>
      <c r="BI15" s="2">
        <f t="shared" si="3"/>
        <v>1</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16</v>
      </c>
      <c r="C16" t="s">
        <v>34</v>
      </c>
      <c r="D16" s="2" t="s">
        <v>78</v>
      </c>
      <c r="E16" t="s">
        <v>110</v>
      </c>
      <c r="F16" t="s">
        <v>55</v>
      </c>
      <c r="G16" s="2" t="s">
        <v>82</v>
      </c>
      <c r="H16" t="s">
        <v>110</v>
      </c>
      <c r="J16">
        <f t="shared" si="0"/>
        <v>2829.7096138499373</v>
      </c>
      <c r="K16">
        <f t="shared" si="4"/>
        <v>4170.2903861500636</v>
      </c>
      <c r="L16">
        <f t="shared" si="5"/>
        <v>11800710.798234802</v>
      </c>
      <c r="N16">
        <f>VLOOKUP(E16,Inputs!$K$12:$L$25,2,FALSE)</f>
        <v>20</v>
      </c>
      <c r="O16">
        <f>VLOOKUP(H16,Inputs!$K$12:$L$25,2,FALSE)</f>
        <v>20</v>
      </c>
      <c r="P16">
        <f>(VLOOKUP(B16,Inputs!$K$28:$L$32,2,FALSE))</f>
        <v>10</v>
      </c>
      <c r="Q16" s="6">
        <f t="shared" si="6"/>
        <v>1.7431148549531654</v>
      </c>
      <c r="R16" s="9">
        <f>((Q16/Inputs!$L$35)^Inputs!$L$36+(Q16/Inputs!$L$35)^Inputs!$L$36-((Q16/Inputs!$L$35)^Inputs!$L$36)*((Q16/Inputs!$L$35)^Inputs!$L$36))</f>
        <v>1.9084300819131358E-6</v>
      </c>
      <c r="T16">
        <v>1</v>
      </c>
      <c r="Z16">
        <v>1</v>
      </c>
      <c r="AB16" t="str">
        <f>IF(B16="Diverging","",Inputs!$L$23)</f>
        <v/>
      </c>
      <c r="AC16" s="132">
        <f t="shared" si="1"/>
        <v>1</v>
      </c>
      <c r="AD16" s="14"/>
      <c r="AI16">
        <f t="shared" si="7"/>
        <v>1</v>
      </c>
      <c r="AK16">
        <f t="shared" si="8"/>
        <v>22.520831475308469</v>
      </c>
      <c r="AM16" s="12"/>
      <c r="AN16" s="2" t="str">
        <f t="shared" si="9"/>
        <v/>
      </c>
      <c r="AO16" s="2" t="str">
        <f t="shared" si="2"/>
        <v/>
      </c>
      <c r="AP16" s="2" t="str">
        <f t="shared" si="2"/>
        <v/>
      </c>
      <c r="AQ16" s="2" t="str">
        <f t="shared" si="2"/>
        <v/>
      </c>
      <c r="AR16" s="2" t="str">
        <f t="shared" si="2"/>
        <v/>
      </c>
      <c r="AS16" s="2" t="str">
        <f t="shared" si="2"/>
        <v/>
      </c>
      <c r="AT16" s="2" t="str">
        <f t="shared" si="2"/>
        <v/>
      </c>
      <c r="AU16" s="2" t="str">
        <f t="shared" si="2"/>
        <v/>
      </c>
      <c r="AV16" s="2" t="str">
        <f t="shared" si="2"/>
        <v/>
      </c>
      <c r="AW16" s="2" t="str">
        <f t="shared" si="2"/>
        <v/>
      </c>
      <c r="AX16" s="2" t="str">
        <f t="shared" si="2"/>
        <v/>
      </c>
      <c r="AY16" s="2">
        <f t="shared" si="2"/>
        <v>1</v>
      </c>
      <c r="AZ16" s="2"/>
      <c r="BA16" s="2"/>
      <c r="BB16" s="2"/>
      <c r="BC16" s="2"/>
      <c r="BD16" s="10"/>
      <c r="BE16" s="2" t="str">
        <f t="shared" si="10"/>
        <v/>
      </c>
      <c r="BF16" s="2" t="str">
        <f t="shared" si="3"/>
        <v/>
      </c>
      <c r="BG16" s="2" t="str">
        <f t="shared" si="3"/>
        <v/>
      </c>
      <c r="BH16" s="2" t="str">
        <f t="shared" si="3"/>
        <v/>
      </c>
      <c r="BI16" s="2" t="str">
        <f t="shared" si="3"/>
        <v/>
      </c>
      <c r="BJ16" s="2" t="str">
        <f t="shared" si="3"/>
        <v/>
      </c>
      <c r="BK16" s="2" t="str">
        <f t="shared" si="3"/>
        <v/>
      </c>
      <c r="BL16" s="2" t="str">
        <f t="shared" si="3"/>
        <v/>
      </c>
      <c r="BM16" s="2" t="str">
        <f t="shared" si="3"/>
        <v/>
      </c>
      <c r="BN16" s="2">
        <f t="shared" si="3"/>
        <v>1</v>
      </c>
      <c r="BO16" s="2">
        <f t="shared" si="3"/>
        <v>1</v>
      </c>
      <c r="BP16" s="2" t="str">
        <f t="shared" si="3"/>
        <v/>
      </c>
      <c r="BQ16" s="2"/>
      <c r="BR16" s="2"/>
      <c r="BS16" s="2"/>
      <c r="BT16" s="2"/>
      <c r="BU16" s="12"/>
    </row>
    <row r="17" spans="1:73" x14ac:dyDescent="0.25">
      <c r="A17">
        <v>14</v>
      </c>
      <c r="B17" t="s">
        <v>16</v>
      </c>
      <c r="C17" t="s">
        <v>27</v>
      </c>
      <c r="D17" s="2" t="s">
        <v>74</v>
      </c>
      <c r="E17" t="s">
        <v>109</v>
      </c>
      <c r="F17" t="s">
        <v>56</v>
      </c>
      <c r="G17" s="2" t="s">
        <v>81</v>
      </c>
      <c r="H17" t="s">
        <v>111</v>
      </c>
      <c r="J17">
        <f t="shared" si="0"/>
        <v>878.12843098113581</v>
      </c>
      <c r="K17">
        <f t="shared" si="4"/>
        <v>8826.0091992339458</v>
      </c>
      <c r="L17">
        <f t="shared" si="5"/>
        <v>7750369.6099483753</v>
      </c>
      <c r="N17">
        <f>VLOOKUP(E17,Inputs!$K$12:$L$25,2,FALSE)</f>
        <v>25</v>
      </c>
      <c r="O17">
        <f>VLOOKUP(H17,Inputs!$K$12:$L$25,2,FALSE)</f>
        <v>30</v>
      </c>
      <c r="P17">
        <f>(VLOOKUP(B17,Inputs!$K$28:$L$32,2,FALSE))</f>
        <v>10</v>
      </c>
      <c r="Q17" s="6">
        <f t="shared" si="6"/>
        <v>3.4564566568122888</v>
      </c>
      <c r="R17" s="9">
        <f>((Q17/Inputs!$L$35)^Inputs!$L$36+(Q17/Inputs!$L$35)^Inputs!$L$36-((Q17/Inputs!$L$35)^Inputs!$L$36)*((Q17/Inputs!$L$35)^Inputs!$L$36))</f>
        <v>2.5632912055290725E-5</v>
      </c>
      <c r="T17">
        <v>1</v>
      </c>
      <c r="Z17">
        <v>1</v>
      </c>
      <c r="AB17" t="str">
        <f>IF(B17="Diverging","",Inputs!$L$23)</f>
        <v/>
      </c>
      <c r="AC17" s="132">
        <f t="shared" si="1"/>
        <v>1</v>
      </c>
      <c r="AD17" s="14"/>
      <c r="AI17">
        <f t="shared" si="7"/>
        <v>1</v>
      </c>
      <c r="AK17">
        <f t="shared" si="8"/>
        <v>198.66454260780458</v>
      </c>
      <c r="AM17" s="12"/>
      <c r="AN17" s="2" t="str">
        <f t="shared" si="9"/>
        <v/>
      </c>
      <c r="AO17" s="2" t="str">
        <f t="shared" si="2"/>
        <v/>
      </c>
      <c r="AP17" s="2" t="str">
        <f t="shared" si="2"/>
        <v/>
      </c>
      <c r="AQ17" s="2" t="str">
        <f t="shared" si="2"/>
        <v/>
      </c>
      <c r="AR17" s="2">
        <f t="shared" si="2"/>
        <v>1</v>
      </c>
      <c r="AS17" s="2" t="str">
        <f t="shared" si="2"/>
        <v/>
      </c>
      <c r="AT17" s="2" t="str">
        <f t="shared" si="2"/>
        <v/>
      </c>
      <c r="AU17" s="2" t="str">
        <f t="shared" si="2"/>
        <v/>
      </c>
      <c r="AV17" s="2" t="str">
        <f t="shared" si="2"/>
        <v/>
      </c>
      <c r="AW17" s="2" t="str">
        <f t="shared" si="2"/>
        <v/>
      </c>
      <c r="AX17" s="2" t="str">
        <f t="shared" si="2"/>
        <v/>
      </c>
      <c r="AY17" s="2" t="str">
        <f t="shared" si="2"/>
        <v/>
      </c>
      <c r="AZ17" s="2"/>
      <c r="BA17" s="2"/>
      <c r="BB17" s="2"/>
      <c r="BC17" s="2"/>
      <c r="BD17" s="10"/>
      <c r="BE17" s="2" t="str">
        <f t="shared" si="10"/>
        <v/>
      </c>
      <c r="BF17" s="2" t="str">
        <f t="shared" si="3"/>
        <v/>
      </c>
      <c r="BG17" s="2" t="str">
        <f t="shared" si="3"/>
        <v/>
      </c>
      <c r="BH17" s="2">
        <f t="shared" si="3"/>
        <v>1</v>
      </c>
      <c r="BI17" s="2" t="str">
        <f t="shared" si="3"/>
        <v/>
      </c>
      <c r="BJ17" s="2" t="str">
        <f t="shared" si="3"/>
        <v/>
      </c>
      <c r="BK17" s="2" t="str">
        <f t="shared" si="3"/>
        <v/>
      </c>
      <c r="BL17" s="2">
        <f t="shared" si="3"/>
        <v>1</v>
      </c>
      <c r="BM17" s="2" t="str">
        <f t="shared" si="3"/>
        <v/>
      </c>
      <c r="BN17" s="2" t="str">
        <f t="shared" si="3"/>
        <v/>
      </c>
      <c r="BO17" s="2" t="str">
        <f t="shared" si="3"/>
        <v/>
      </c>
      <c r="BP17" s="2" t="str">
        <f t="shared" si="3"/>
        <v/>
      </c>
      <c r="BQ17" s="2"/>
      <c r="BR17" s="2"/>
      <c r="BS17" s="2"/>
      <c r="BT17" s="2"/>
      <c r="BU17" s="12"/>
    </row>
    <row r="18" spans="1:73" x14ac:dyDescent="0.25">
      <c r="A18">
        <v>15</v>
      </c>
      <c r="B18" t="s">
        <v>16</v>
      </c>
      <c r="C18" t="s">
        <v>35</v>
      </c>
      <c r="D18" s="2" t="s">
        <v>70</v>
      </c>
      <c r="E18" t="s">
        <v>110</v>
      </c>
      <c r="F18" t="s">
        <v>58</v>
      </c>
      <c r="G18" s="2" t="s">
        <v>87</v>
      </c>
      <c r="H18" t="s">
        <v>110</v>
      </c>
      <c r="J18">
        <f t="shared" si="0"/>
        <v>975.63630394130166</v>
      </c>
      <c r="K18">
        <f t="shared" si="4"/>
        <v>6524.3636960586982</v>
      </c>
      <c r="L18">
        <f t="shared" si="5"/>
        <v>6365406.0819915188</v>
      </c>
      <c r="N18">
        <f>VLOOKUP(E18,Inputs!$K$12:$L$25,2,FALSE)</f>
        <v>20</v>
      </c>
      <c r="O18">
        <f>VLOOKUP(H18,Inputs!$K$12:$L$25,2,FALSE)</f>
        <v>20</v>
      </c>
      <c r="P18">
        <f>(VLOOKUP(B18,Inputs!$K$28:$L$32,2,FALSE))</f>
        <v>10</v>
      </c>
      <c r="Q18" s="6">
        <f t="shared" si="6"/>
        <v>1.7431148549531654</v>
      </c>
      <c r="R18" s="9">
        <f>((Q18/Inputs!$L$35)^Inputs!$L$36+(Q18/Inputs!$L$35)^Inputs!$L$36-((Q18/Inputs!$L$35)^Inputs!$L$36)*((Q18/Inputs!$L$35)^Inputs!$L$36))</f>
        <v>1.9084300819131358E-6</v>
      </c>
      <c r="T18">
        <v>1</v>
      </c>
      <c r="Z18">
        <v>1</v>
      </c>
      <c r="AB18" t="str">
        <f>IF(B18="Diverging","",Inputs!$L$23)</f>
        <v/>
      </c>
      <c r="AC18" s="132">
        <f t="shared" si="1"/>
        <v>1</v>
      </c>
      <c r="AD18" s="14"/>
      <c r="AI18">
        <f t="shared" si="7"/>
        <v>1</v>
      </c>
      <c r="AK18">
        <f t="shared" si="8"/>
        <v>12.147932450465447</v>
      </c>
      <c r="AM18" s="12"/>
      <c r="AN18" s="2" t="str">
        <f t="shared" si="9"/>
        <v/>
      </c>
      <c r="AO18" s="2" t="str">
        <f t="shared" si="2"/>
        <v/>
      </c>
      <c r="AP18" s="2">
        <f t="shared" si="2"/>
        <v>1</v>
      </c>
      <c r="AQ18" s="2" t="str">
        <f t="shared" si="2"/>
        <v/>
      </c>
      <c r="AR18" s="2" t="str">
        <f t="shared" si="2"/>
        <v/>
      </c>
      <c r="AS18" s="2" t="str">
        <f t="shared" si="2"/>
        <v/>
      </c>
      <c r="AT18" s="2" t="str">
        <f t="shared" si="2"/>
        <v/>
      </c>
      <c r="AU18" s="2" t="str">
        <f t="shared" si="2"/>
        <v/>
      </c>
      <c r="AV18" s="2" t="str">
        <f t="shared" si="2"/>
        <v/>
      </c>
      <c r="AW18" s="2" t="str">
        <f t="shared" si="2"/>
        <v/>
      </c>
      <c r="AX18" s="2" t="str">
        <f t="shared" si="2"/>
        <v/>
      </c>
      <c r="AY18" s="2" t="str">
        <f t="shared" si="2"/>
        <v/>
      </c>
      <c r="AZ18" s="2"/>
      <c r="BA18" s="2"/>
      <c r="BB18" s="2"/>
      <c r="BC18" s="2"/>
      <c r="BD18" s="10"/>
      <c r="BE18" s="2">
        <f t="shared" si="10"/>
        <v>1</v>
      </c>
      <c r="BF18" s="2">
        <f t="shared" si="3"/>
        <v>1</v>
      </c>
      <c r="BG18" s="2" t="str">
        <f t="shared" si="3"/>
        <v/>
      </c>
      <c r="BH18" s="2" t="str">
        <f t="shared" si="3"/>
        <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v>16</v>
      </c>
      <c r="B19" t="s">
        <v>16</v>
      </c>
      <c r="C19" t="s">
        <v>25</v>
      </c>
      <c r="D19" s="2" t="s">
        <v>80</v>
      </c>
      <c r="E19" t="s">
        <v>109</v>
      </c>
      <c r="F19" t="s">
        <v>57</v>
      </c>
      <c r="G19" s="2" t="s">
        <v>90</v>
      </c>
      <c r="H19" t="s">
        <v>111</v>
      </c>
      <c r="J19">
        <f t="shared" si="0"/>
        <v>2011.9542027002817</v>
      </c>
      <c r="K19">
        <f t="shared" si="4"/>
        <v>3092.4927327767195</v>
      </c>
      <c r="L19">
        <f t="shared" si="5"/>
        <v>6221953.7505302001</v>
      </c>
      <c r="N19">
        <f>VLOOKUP(E19,Inputs!$K$12:$L$25,2,FALSE)</f>
        <v>25</v>
      </c>
      <c r="O19">
        <f>VLOOKUP(H19,Inputs!$K$12:$L$25,2,FALSE)</f>
        <v>30</v>
      </c>
      <c r="P19">
        <f>(VLOOKUP(B19,Inputs!$K$28:$L$32,2,FALSE))</f>
        <v>10</v>
      </c>
      <c r="Q19" s="6">
        <f t="shared" si="6"/>
        <v>3.4564566568122888</v>
      </c>
      <c r="R19" s="9">
        <f>((Q19/Inputs!$L$35)^Inputs!$L$36+(Q19/Inputs!$L$35)^Inputs!$L$36-((Q19/Inputs!$L$35)^Inputs!$L$36)*((Q19/Inputs!$L$35)^Inputs!$L$36))</f>
        <v>2.5632912055290725E-5</v>
      </c>
      <c r="T19">
        <v>1</v>
      </c>
      <c r="Z19">
        <v>1</v>
      </c>
      <c r="AB19" t="str">
        <f>IF(B19="Diverging","",Inputs!$L$23)</f>
        <v/>
      </c>
      <c r="AC19" s="132">
        <f t="shared" si="1"/>
        <v>1</v>
      </c>
      <c r="AD19" s="14"/>
      <c r="AI19">
        <f t="shared" si="7"/>
        <v>1</v>
      </c>
      <c r="AK19">
        <f t="shared" si="8"/>
        <v>159.48679329942692</v>
      </c>
      <c r="AM19" s="12"/>
      <c r="AN19" s="2" t="str">
        <f t="shared" si="9"/>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f t="shared" si="2"/>
        <v>1</v>
      </c>
      <c r="AY19" s="2" t="str">
        <f t="shared" si="2"/>
        <v/>
      </c>
      <c r="AZ19" s="2"/>
      <c r="BA19" s="2"/>
      <c r="BB19" s="2"/>
      <c r="BC19" s="2"/>
      <c r="BD19" s="10"/>
      <c r="BE19" s="2" t="str">
        <f t="shared" si="10"/>
        <v/>
      </c>
      <c r="BF19" s="2">
        <f t="shared" si="3"/>
        <v>1</v>
      </c>
      <c r="BG19" s="2" t="str">
        <f t="shared" si="3"/>
        <v/>
      </c>
      <c r="BH19" s="2" t="str">
        <f t="shared" si="3"/>
        <v/>
      </c>
      <c r="BI19" s="2" t="str">
        <f t="shared" si="3"/>
        <v/>
      </c>
      <c r="BJ19" s="2" t="str">
        <f t="shared" si="3"/>
        <v/>
      </c>
      <c r="BK19" s="2" t="str">
        <f t="shared" si="3"/>
        <v/>
      </c>
      <c r="BL19" s="2" t="str">
        <f t="shared" si="3"/>
        <v/>
      </c>
      <c r="BM19" s="2" t="str">
        <f t="shared" si="3"/>
        <v/>
      </c>
      <c r="BN19" s="2">
        <f t="shared" si="3"/>
        <v>1</v>
      </c>
      <c r="BO19" s="2" t="str">
        <f t="shared" si="3"/>
        <v/>
      </c>
      <c r="BP19" s="2" t="str">
        <f t="shared" si="3"/>
        <v/>
      </c>
      <c r="BQ19" s="2"/>
      <c r="BR19" s="2"/>
      <c r="BS19" s="2"/>
      <c r="BT19" s="2"/>
      <c r="BU19" s="12"/>
    </row>
    <row r="20" spans="1:73" x14ac:dyDescent="0.25">
      <c r="A20">
        <v>17</v>
      </c>
      <c r="B20" t="s">
        <v>16</v>
      </c>
      <c r="C20" t="s">
        <v>32</v>
      </c>
      <c r="D20" s="2" t="s">
        <v>77</v>
      </c>
      <c r="E20" t="s">
        <v>110</v>
      </c>
      <c r="F20" t="s">
        <v>60</v>
      </c>
      <c r="G20" s="2" t="s">
        <v>88</v>
      </c>
      <c r="H20" t="s">
        <v>110</v>
      </c>
      <c r="J20">
        <f t="shared" si="0"/>
        <v>2760.0619759387532</v>
      </c>
      <c r="K20">
        <f t="shared" si="4"/>
        <v>4239.9380240612463</v>
      </c>
      <c r="L20">
        <f t="shared" si="5"/>
        <v>11702491.720548337</v>
      </c>
      <c r="N20">
        <f>VLOOKUP(E20,Inputs!$K$12:$L$25,2,FALSE)</f>
        <v>20</v>
      </c>
      <c r="O20">
        <f>VLOOKUP(H20,Inputs!$K$12:$L$25,2,FALSE)</f>
        <v>20</v>
      </c>
      <c r="P20">
        <f>(VLOOKUP(B20,Inputs!$K$28:$L$32,2,FALSE))</f>
        <v>10</v>
      </c>
      <c r="Q20" s="6">
        <f t="shared" si="6"/>
        <v>1.7431148549531654</v>
      </c>
      <c r="R20" s="9">
        <f>((Q20/Inputs!$L$35)^Inputs!$L$36+(Q20/Inputs!$L$35)^Inputs!$L$36-((Q20/Inputs!$L$35)^Inputs!$L$36)*((Q20/Inputs!$L$35)^Inputs!$L$36))</f>
        <v>1.9084300819131358E-6</v>
      </c>
      <c r="T20">
        <v>1</v>
      </c>
      <c r="Z20">
        <v>1</v>
      </c>
      <c r="AB20" t="str">
        <f>IF(B20="Diverging","",Inputs!$L$23)</f>
        <v/>
      </c>
      <c r="AC20" s="132">
        <f t="shared" si="1"/>
        <v>1</v>
      </c>
      <c r="AD20" s="14"/>
      <c r="AI20">
        <f t="shared" si="7"/>
        <v>1</v>
      </c>
      <c r="AK20">
        <f t="shared" si="8"/>
        <v>22.333387232833857</v>
      </c>
      <c r="AM20" s="12"/>
      <c r="AN20" s="2" t="str">
        <f t="shared" si="9"/>
        <v/>
      </c>
      <c r="AO20" s="2" t="str">
        <f t="shared" si="9"/>
        <v/>
      </c>
      <c r="AP20" s="2" t="str">
        <f t="shared" si="9"/>
        <v/>
      </c>
      <c r="AQ20" s="2" t="str">
        <f t="shared" si="9"/>
        <v/>
      </c>
      <c r="AR20" s="2" t="str">
        <f t="shared" si="9"/>
        <v/>
      </c>
      <c r="AS20" s="2" t="str">
        <f t="shared" si="9"/>
        <v/>
      </c>
      <c r="AT20" s="2" t="str">
        <f t="shared" si="9"/>
        <v/>
      </c>
      <c r="AU20" s="2" t="str">
        <f t="shared" si="9"/>
        <v/>
      </c>
      <c r="AV20" s="2">
        <f t="shared" si="9"/>
        <v>1</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f t="shared" si="10"/>
        <v>1</v>
      </c>
      <c r="BL20" s="2">
        <f t="shared" si="10"/>
        <v>1</v>
      </c>
      <c r="BM20" s="2" t="str">
        <f t="shared" si="10"/>
        <v/>
      </c>
      <c r="BN20" s="2" t="str">
        <f t="shared" si="10"/>
        <v/>
      </c>
      <c r="BO20" s="2" t="str">
        <f t="shared" si="10"/>
        <v/>
      </c>
      <c r="BP20" s="2" t="str">
        <f t="shared" si="10"/>
        <v/>
      </c>
      <c r="BQ20" s="2"/>
      <c r="BR20" s="2"/>
      <c r="BS20" s="2"/>
      <c r="BT20" s="2"/>
      <c r="BU20" s="12"/>
    </row>
    <row r="21" spans="1:73" x14ac:dyDescent="0.25">
      <c r="A21">
        <v>18</v>
      </c>
      <c r="B21" t="s">
        <v>16</v>
      </c>
      <c r="C21" t="s">
        <v>30</v>
      </c>
      <c r="D21" s="2" t="s">
        <v>71</v>
      </c>
      <c r="E21" t="s">
        <v>109</v>
      </c>
      <c r="F21" t="s">
        <v>59</v>
      </c>
      <c r="G21" s="2" t="s">
        <v>84</v>
      </c>
      <c r="H21" t="s">
        <v>111</v>
      </c>
      <c r="J21">
        <f t="shared" si="0"/>
        <v>934.15654932693815</v>
      </c>
      <c r="K21">
        <f t="shared" si="4"/>
        <v>7602.1613494320418</v>
      </c>
      <c r="L21">
        <f t="shared" si="5"/>
        <v>7101608.813612056</v>
      </c>
      <c r="N21">
        <f>VLOOKUP(E21,Inputs!$K$12:$L$25,2,FALSE)</f>
        <v>25</v>
      </c>
      <c r="O21">
        <f>VLOOKUP(H21,Inputs!$K$12:$L$25,2,FALSE)</f>
        <v>30</v>
      </c>
      <c r="P21">
        <f>(VLOOKUP(B21,Inputs!$K$28:$L$32,2,FALSE))</f>
        <v>10</v>
      </c>
      <c r="Q21" s="6">
        <f t="shared" si="6"/>
        <v>3.4564566568122888</v>
      </c>
      <c r="R21" s="9">
        <f>((Q21/Inputs!$L$35)^Inputs!$L$36+(Q21/Inputs!$L$35)^Inputs!$L$36-((Q21/Inputs!$L$35)^Inputs!$L$36)*((Q21/Inputs!$L$35)^Inputs!$L$36))</f>
        <v>2.5632912055290725E-5</v>
      </c>
      <c r="T21">
        <v>1</v>
      </c>
      <c r="Z21">
        <v>1</v>
      </c>
      <c r="AB21" t="str">
        <f>IF(B21="Diverging","",Inputs!$L$23)</f>
        <v/>
      </c>
      <c r="AC21" s="132">
        <f t="shared" si="1"/>
        <v>1</v>
      </c>
      <c r="AD21" s="14"/>
      <c r="AI21">
        <f t="shared" si="7"/>
        <v>1</v>
      </c>
      <c r="AK21">
        <f t="shared" si="8"/>
        <v>182.03491417039533</v>
      </c>
      <c r="AM21" s="12"/>
      <c r="AN21" s="2" t="str">
        <f t="shared" si="9"/>
        <v/>
      </c>
      <c r="AO21" s="2">
        <f t="shared" si="9"/>
        <v>1</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f t="shared" si="10"/>
        <v>1</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f t="shared" si="10"/>
        <v>1</v>
      </c>
      <c r="BP21" s="2" t="str">
        <f t="shared" si="10"/>
        <v/>
      </c>
      <c r="BQ21" s="2"/>
      <c r="BR21" s="2"/>
      <c r="BS21" s="2"/>
      <c r="BT21" s="2"/>
      <c r="BU21" s="12"/>
    </row>
    <row r="22" spans="1:73" x14ac:dyDescent="0.25">
      <c r="A22">
        <v>19</v>
      </c>
      <c r="B22" t="s">
        <v>16</v>
      </c>
      <c r="C22" t="s">
        <v>33</v>
      </c>
      <c r="D22" s="2" t="s">
        <v>72</v>
      </c>
      <c r="E22" t="s">
        <v>110</v>
      </c>
      <c r="F22" t="s">
        <v>62</v>
      </c>
      <c r="G22" s="2" t="s">
        <v>89</v>
      </c>
      <c r="H22" t="s">
        <v>110</v>
      </c>
      <c r="J22">
        <f t="shared" si="0"/>
        <v>478.65695802974352</v>
      </c>
      <c r="K22">
        <f t="shared" si="4"/>
        <v>7021.3430419702563</v>
      </c>
      <c r="L22">
        <f t="shared" si="5"/>
        <v>3360814.7017527889</v>
      </c>
      <c r="N22">
        <f>VLOOKUP(E22,Inputs!$K$12:$L$25,2,FALSE)</f>
        <v>20</v>
      </c>
      <c r="O22">
        <f>VLOOKUP(H22,Inputs!$K$12:$L$25,2,FALSE)</f>
        <v>20</v>
      </c>
      <c r="P22">
        <f>(VLOOKUP(B22,Inputs!$K$28:$L$32,2,FALSE))</f>
        <v>10</v>
      </c>
      <c r="Q22" s="6">
        <f t="shared" si="6"/>
        <v>1.7431148549531654</v>
      </c>
      <c r="R22" s="9">
        <f>((Q22/Inputs!$L$35)^Inputs!$L$36+(Q22/Inputs!$L$35)^Inputs!$L$36-((Q22/Inputs!$L$35)^Inputs!$L$36)*((Q22/Inputs!$L$35)^Inputs!$L$36))</f>
        <v>1.9084300819131358E-6</v>
      </c>
      <c r="T22">
        <v>1</v>
      </c>
      <c r="Z22">
        <v>1</v>
      </c>
      <c r="AB22" t="str">
        <f>IF(B22="Diverging","",Inputs!$L$23)</f>
        <v/>
      </c>
      <c r="AC22" s="132">
        <f t="shared" si="1"/>
        <v>1</v>
      </c>
      <c r="AD22" s="14"/>
      <c r="AI22">
        <f t="shared" si="7"/>
        <v>1</v>
      </c>
      <c r="AK22">
        <f t="shared" si="8"/>
        <v>6.4138798765609462</v>
      </c>
      <c r="AM22" s="12"/>
      <c r="AN22" s="2" t="str">
        <f t="shared" si="9"/>
        <v/>
      </c>
      <c r="AO22" s="2" t="str">
        <f t="shared" si="9"/>
        <v/>
      </c>
      <c r="AP22" s="2" t="str">
        <f t="shared" si="9"/>
        <v/>
      </c>
      <c r="AQ22" s="2" t="str">
        <f t="shared" si="9"/>
        <v/>
      </c>
      <c r="AR22" s="2" t="str">
        <f t="shared" si="9"/>
        <v/>
      </c>
      <c r="AS22" s="2">
        <f t="shared" si="9"/>
        <v>1</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f t="shared" si="10"/>
        <v>1</v>
      </c>
      <c r="BI22" s="2">
        <f t="shared" si="10"/>
        <v>1</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16</v>
      </c>
      <c r="C23" t="s">
        <v>31</v>
      </c>
      <c r="D23" s="2" t="s">
        <v>75</v>
      </c>
      <c r="E23" t="s">
        <v>109</v>
      </c>
      <c r="F23" t="s">
        <v>61</v>
      </c>
      <c r="G23" s="2" t="s">
        <v>85</v>
      </c>
      <c r="H23" t="s">
        <v>111</v>
      </c>
      <c r="J23">
        <f t="shared" si="0"/>
        <v>2682.7945882448253</v>
      </c>
      <c r="K23">
        <f t="shared" si="4"/>
        <v>2491.2999851433597</v>
      </c>
      <c r="L23">
        <f t="shared" si="5"/>
        <v>6683646.1178370193</v>
      </c>
      <c r="N23">
        <f>VLOOKUP(E23,Inputs!$K$12:$L$25,2,FALSE)</f>
        <v>25</v>
      </c>
      <c r="O23">
        <f>VLOOKUP(H23,Inputs!$K$12:$L$25,2,FALSE)</f>
        <v>30</v>
      </c>
      <c r="P23">
        <f>(VLOOKUP(B23,Inputs!$K$28:$L$32,2,FALSE))</f>
        <v>10</v>
      </c>
      <c r="Q23" s="6">
        <f t="shared" si="6"/>
        <v>3.4564566568122888</v>
      </c>
      <c r="R23" s="9">
        <f>((Q23/Inputs!$L$35)^Inputs!$L$36+(Q23/Inputs!$L$35)^Inputs!$L$36-((Q23/Inputs!$L$35)^Inputs!$L$36)*((Q23/Inputs!$L$35)^Inputs!$L$36))</f>
        <v>2.5632912055290725E-5</v>
      </c>
      <c r="T23">
        <v>1</v>
      </c>
      <c r="Z23">
        <v>1</v>
      </c>
      <c r="AB23" t="str">
        <f>IF(B23="Diverging","",Inputs!$L$23)</f>
        <v/>
      </c>
      <c r="AC23" s="132">
        <f t="shared" si="1"/>
        <v>1</v>
      </c>
      <c r="AD23" s="14"/>
      <c r="AI23">
        <f t="shared" si="7"/>
        <v>1</v>
      </c>
      <c r="AK23">
        <f t="shared" si="8"/>
        <v>171.32131314720158</v>
      </c>
      <c r="AM23" s="12"/>
      <c r="AN23" s="2" t="str">
        <f t="shared" si="9"/>
        <v/>
      </c>
      <c r="AO23" s="2" t="str">
        <f t="shared" si="9"/>
        <v/>
      </c>
      <c r="AP23" s="2" t="str">
        <f t="shared" si="9"/>
        <v/>
      </c>
      <c r="AQ23" s="2" t="str">
        <f t="shared" si="9"/>
        <v/>
      </c>
      <c r="AR23" s="2" t="str">
        <f t="shared" si="9"/>
        <v/>
      </c>
      <c r="AS23" s="2" t="str">
        <f t="shared" si="9"/>
        <v/>
      </c>
      <c r="AT23" s="2" t="str">
        <f t="shared" si="9"/>
        <v/>
      </c>
      <c r="AU23" s="2">
        <f t="shared" si="9"/>
        <v>1</v>
      </c>
      <c r="AV23" s="2" t="str">
        <f t="shared" si="9"/>
        <v/>
      </c>
      <c r="AW23" s="2" t="str">
        <f t="shared" si="9"/>
        <v/>
      </c>
      <c r="AX23" s="2" t="str">
        <f t="shared" si="9"/>
        <v/>
      </c>
      <c r="AY23" s="2" t="str">
        <f t="shared" si="9"/>
        <v/>
      </c>
      <c r="AZ23" s="2"/>
      <c r="BA23" s="2"/>
      <c r="BB23" s="2"/>
      <c r="BC23" s="2"/>
      <c r="BD23" s="10"/>
      <c r="BE23" s="2" t="str">
        <f t="shared" si="10"/>
        <v/>
      </c>
      <c r="BF23" s="2">
        <f t="shared" si="10"/>
        <v>1</v>
      </c>
      <c r="BG23" s="2" t="str">
        <f t="shared" si="10"/>
        <v/>
      </c>
      <c r="BH23" s="2" t="str">
        <f t="shared" si="10"/>
        <v/>
      </c>
      <c r="BI23" s="2" t="str">
        <f t="shared" si="10"/>
        <v/>
      </c>
      <c r="BJ23" s="2" t="str">
        <f t="shared" si="10"/>
        <v/>
      </c>
      <c r="BK23" s="2">
        <f t="shared" si="10"/>
        <v>1</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s="25"/>
      <c r="B24" s="25"/>
      <c r="C24" s="25"/>
      <c r="D24" s="30"/>
      <c r="E24" s="25"/>
      <c r="F24" s="25"/>
      <c r="G24" s="30"/>
      <c r="H24" s="25"/>
      <c r="I24" s="25"/>
      <c r="J24" s="25"/>
      <c r="K24" s="25"/>
      <c r="L24" s="25"/>
      <c r="M24" s="25"/>
      <c r="N24" s="25"/>
      <c r="O24" s="25"/>
      <c r="P24" s="25"/>
      <c r="Q24" s="26"/>
      <c r="R24" s="27"/>
      <c r="S24" s="25"/>
      <c r="T24" s="25"/>
      <c r="U24" s="25"/>
      <c r="V24" s="30"/>
      <c r="W24" s="30"/>
      <c r="X24" s="30"/>
      <c r="Y24" s="30"/>
      <c r="Z24" s="25"/>
      <c r="AA24" s="25"/>
      <c r="AB24" s="25"/>
      <c r="AC24" s="31"/>
      <c r="AD24" s="31"/>
      <c r="AE24" s="30"/>
      <c r="AF24" s="30"/>
      <c r="AG24" s="30"/>
      <c r="AH24" s="25"/>
      <c r="AI24" s="25"/>
      <c r="AJ24" s="25"/>
      <c r="AK24" s="25"/>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s="25"/>
      <c r="B25" s="25"/>
      <c r="C25" s="25"/>
      <c r="D25" s="30"/>
      <c r="E25" s="25"/>
      <c r="F25" s="25"/>
      <c r="G25" s="30"/>
      <c r="H25" s="25"/>
      <c r="I25" s="25"/>
      <c r="J25" s="25"/>
      <c r="K25" s="25"/>
      <c r="L25" s="25"/>
      <c r="M25" s="25"/>
      <c r="N25" s="25"/>
      <c r="O25" s="25"/>
      <c r="P25" s="25"/>
      <c r="Q25" s="26"/>
      <c r="R25" s="27"/>
      <c r="S25" s="25"/>
      <c r="T25" s="25"/>
      <c r="U25" s="25"/>
      <c r="V25" s="30"/>
      <c r="W25" s="30"/>
      <c r="X25" s="30"/>
      <c r="Y25" s="30"/>
      <c r="Z25" s="25"/>
      <c r="AA25" s="25"/>
      <c r="AB25" s="25"/>
      <c r="AC25" s="31"/>
      <c r="AD25" s="31"/>
      <c r="AE25" s="30"/>
      <c r="AF25" s="30"/>
      <c r="AG25" s="30"/>
      <c r="AH25" s="25"/>
      <c r="AI25" s="25"/>
      <c r="AJ25" s="25"/>
      <c r="AK25" s="25"/>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A26" s="25"/>
      <c r="B26" s="25"/>
      <c r="C26" s="25"/>
      <c r="D26" s="30"/>
      <c r="E26" s="25"/>
      <c r="F26" s="25"/>
      <c r="G26" s="30"/>
      <c r="H26" s="25"/>
      <c r="I26" s="25"/>
      <c r="J26" s="25"/>
      <c r="K26" s="25"/>
      <c r="L26" s="25"/>
      <c r="M26" s="25"/>
      <c r="N26" s="25"/>
      <c r="O26" s="25"/>
      <c r="P26" s="25"/>
      <c r="Q26" s="26"/>
      <c r="R26" s="27"/>
      <c r="S26" s="25"/>
      <c r="T26" s="25"/>
      <c r="U26" s="25"/>
      <c r="V26" s="30"/>
      <c r="W26" s="30"/>
      <c r="X26" s="30"/>
      <c r="Y26" s="30"/>
      <c r="Z26" s="25"/>
      <c r="AA26" s="25"/>
      <c r="AB26" s="25"/>
      <c r="AC26" s="31"/>
      <c r="AD26" s="31"/>
      <c r="AE26" s="30"/>
      <c r="AF26" s="30"/>
      <c r="AG26" s="30"/>
      <c r="AH26" s="25"/>
      <c r="AI26" s="25"/>
      <c r="AJ26" s="25"/>
      <c r="AK26" s="25"/>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s="25"/>
      <c r="B27" s="25"/>
      <c r="C27" s="25"/>
      <c r="D27" s="30"/>
      <c r="E27" s="25"/>
      <c r="F27" s="25"/>
      <c r="G27" s="30"/>
      <c r="H27" s="25"/>
      <c r="I27" s="25"/>
      <c r="J27" s="25"/>
      <c r="K27" s="25"/>
      <c r="L27" s="25"/>
      <c r="M27" s="25"/>
      <c r="N27" s="25"/>
      <c r="O27" s="25"/>
      <c r="P27" s="25"/>
      <c r="Q27" s="26"/>
      <c r="R27" s="27"/>
      <c r="S27" s="25"/>
      <c r="T27" s="25"/>
      <c r="U27" s="25"/>
      <c r="V27" s="30"/>
      <c r="W27" s="30"/>
      <c r="X27" s="30"/>
      <c r="Y27" s="30"/>
      <c r="Z27" s="25"/>
      <c r="AA27" s="25"/>
      <c r="AB27" s="25"/>
      <c r="AC27" s="31"/>
      <c r="AD27" s="31"/>
      <c r="AE27" s="30"/>
      <c r="AF27" s="30"/>
      <c r="AG27" s="30"/>
      <c r="AH27" s="25"/>
      <c r="AI27" s="25"/>
      <c r="AJ27" s="25"/>
      <c r="AK27" s="25"/>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s="25"/>
      <c r="B28" s="25"/>
      <c r="C28" s="25"/>
      <c r="D28" s="30"/>
      <c r="E28" s="25"/>
      <c r="F28" s="25"/>
      <c r="G28" s="30"/>
      <c r="H28" s="25"/>
      <c r="I28" s="25"/>
      <c r="J28" s="25"/>
      <c r="K28" s="25"/>
      <c r="L28" s="25"/>
      <c r="M28" s="25"/>
      <c r="N28" s="25"/>
      <c r="O28" s="25"/>
      <c r="P28" s="25"/>
      <c r="Q28" s="26"/>
      <c r="R28" s="27"/>
      <c r="S28" s="25"/>
      <c r="T28" s="25"/>
      <c r="U28" s="25"/>
      <c r="V28" s="30"/>
      <c r="W28" s="30"/>
      <c r="X28" s="30"/>
      <c r="Y28" s="30"/>
      <c r="Z28" s="25"/>
      <c r="AA28" s="25"/>
      <c r="AB28" s="25"/>
      <c r="AC28" s="31"/>
      <c r="AD28" s="31"/>
      <c r="AE28" s="30"/>
      <c r="AF28" s="30"/>
      <c r="AG28" s="30"/>
      <c r="AH28" s="25"/>
      <c r="AI28" s="25"/>
      <c r="AJ28" s="25"/>
      <c r="AK28" s="25"/>
      <c r="AM28" s="12"/>
      <c r="AN28" s="2" t="str">
        <f t="shared" si="9"/>
        <v/>
      </c>
      <c r="AO28" s="2" t="str">
        <f t="shared" si="9"/>
        <v/>
      </c>
      <c r="AP28" s="2" t="str">
        <f t="shared" si="9"/>
        <v/>
      </c>
      <c r="AQ28" s="2" t="str">
        <f t="shared" si="9"/>
        <v/>
      </c>
      <c r="AR28" s="2" t="str">
        <f t="shared" si="9"/>
        <v/>
      </c>
      <c r="AS28" s="2" t="str">
        <f t="shared" si="9"/>
        <v/>
      </c>
      <c r="AT28" s="2" t="str">
        <f t="shared" si="9"/>
        <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A29" s="25"/>
      <c r="B29" s="25"/>
      <c r="C29" s="25"/>
      <c r="D29" s="30"/>
      <c r="E29" s="25"/>
      <c r="F29" s="25"/>
      <c r="G29" s="30"/>
      <c r="H29" s="25"/>
      <c r="I29" s="25"/>
      <c r="J29" s="25"/>
      <c r="K29" s="25"/>
      <c r="L29" s="25"/>
      <c r="M29" s="25"/>
      <c r="N29" s="25"/>
      <c r="O29" s="25"/>
      <c r="P29" s="25"/>
      <c r="Q29" s="26"/>
      <c r="R29" s="27"/>
      <c r="S29" s="25"/>
      <c r="T29" s="25"/>
      <c r="U29" s="25"/>
      <c r="V29" s="30"/>
      <c r="W29" s="30"/>
      <c r="X29" s="30"/>
      <c r="Y29" s="30"/>
      <c r="Z29" s="25"/>
      <c r="AA29" s="25"/>
      <c r="AB29" s="25"/>
      <c r="AC29" s="31"/>
      <c r="AD29" s="31"/>
      <c r="AE29" s="30"/>
      <c r="AF29" s="30"/>
      <c r="AG29" s="30"/>
      <c r="AH29" s="25"/>
      <c r="AI29" s="25"/>
      <c r="AJ29" s="25"/>
      <c r="AK29" s="25"/>
      <c r="AM29" s="12"/>
      <c r="AN29" s="2" t="str">
        <f t="shared" si="9"/>
        <v/>
      </c>
      <c r="AO29" s="2" t="str">
        <f t="shared" si="9"/>
        <v/>
      </c>
      <c r="AP29" s="2" t="str">
        <f t="shared" si="9"/>
        <v/>
      </c>
      <c r="AQ29" s="2" t="str">
        <f t="shared" si="9"/>
        <v/>
      </c>
      <c r="AR29" s="2" t="str">
        <f t="shared" si="9"/>
        <v/>
      </c>
      <c r="AS29" s="2" t="str">
        <f t="shared" si="9"/>
        <v/>
      </c>
      <c r="AT29" s="2" t="str">
        <f t="shared" si="9"/>
        <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t="str">
        <f t="shared" si="10"/>
        <v/>
      </c>
      <c r="BN29" s="2" t="str">
        <f t="shared" si="10"/>
        <v/>
      </c>
      <c r="BO29" s="2" t="str">
        <f t="shared" si="10"/>
        <v/>
      </c>
      <c r="BP29" s="2" t="str">
        <f t="shared" si="10"/>
        <v/>
      </c>
      <c r="BQ29" s="2"/>
      <c r="BR29" s="2"/>
      <c r="BS29" s="2"/>
      <c r="BT29" s="2"/>
      <c r="BU29" s="12"/>
    </row>
    <row r="30" spans="1:73" x14ac:dyDescent="0.25">
      <c r="A30" s="25"/>
      <c r="B30" s="25"/>
      <c r="C30" s="25"/>
      <c r="D30" s="30"/>
      <c r="E30" s="25"/>
      <c r="F30" s="25"/>
      <c r="G30" s="30"/>
      <c r="H30" s="25"/>
      <c r="I30" s="25"/>
      <c r="J30" s="25"/>
      <c r="K30" s="25"/>
      <c r="L30" s="25"/>
      <c r="M30" s="25"/>
      <c r="N30" s="25"/>
      <c r="O30" s="25"/>
      <c r="P30" s="25"/>
      <c r="Q30" s="26"/>
      <c r="R30" s="27"/>
      <c r="S30" s="25"/>
      <c r="T30" s="25"/>
      <c r="U30" s="25"/>
      <c r="V30" s="30"/>
      <c r="W30" s="30"/>
      <c r="X30" s="30"/>
      <c r="Y30" s="30"/>
      <c r="Z30" s="25"/>
      <c r="AA30" s="25"/>
      <c r="AB30" s="25"/>
      <c r="AC30" s="31"/>
      <c r="AD30" s="31"/>
      <c r="AE30" s="30"/>
      <c r="AF30" s="30"/>
      <c r="AG30" s="30"/>
      <c r="AH30" s="25"/>
      <c r="AI30" s="25"/>
      <c r="AJ30" s="25"/>
      <c r="AK30" s="25"/>
      <c r="AM30" s="12"/>
      <c r="AN30" s="2" t="str">
        <f t="shared" si="9"/>
        <v/>
      </c>
      <c r="AO30" s="2" t="str">
        <f t="shared" si="9"/>
        <v/>
      </c>
      <c r="AP30" s="2" t="str">
        <f t="shared" si="9"/>
        <v/>
      </c>
      <c r="AQ30" s="2" t="str">
        <f t="shared" si="9"/>
        <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t="str">
        <f t="shared" si="10"/>
        <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A31" s="25"/>
      <c r="B31" s="25"/>
      <c r="C31" s="25"/>
      <c r="D31" s="30"/>
      <c r="E31" s="25"/>
      <c r="F31" s="25"/>
      <c r="G31" s="30"/>
      <c r="H31" s="25"/>
      <c r="I31" s="25"/>
      <c r="J31" s="25"/>
      <c r="K31" s="25"/>
      <c r="L31" s="25"/>
      <c r="M31" s="25"/>
      <c r="N31" s="25"/>
      <c r="O31" s="25"/>
      <c r="P31" s="25"/>
      <c r="Q31" s="26"/>
      <c r="R31" s="27"/>
      <c r="S31" s="25"/>
      <c r="T31" s="25"/>
      <c r="U31" s="25"/>
      <c r="V31" s="30"/>
      <c r="W31" s="30"/>
      <c r="X31" s="30"/>
      <c r="Y31" s="30"/>
      <c r="Z31" s="25"/>
      <c r="AA31" s="25"/>
      <c r="AB31" s="25"/>
      <c r="AC31" s="31"/>
      <c r="AD31" s="31"/>
      <c r="AE31" s="30"/>
      <c r="AF31" s="30"/>
      <c r="AG31" s="30"/>
      <c r="AH31" s="25"/>
      <c r="AI31" s="25"/>
      <c r="AJ31" s="25"/>
      <c r="AK31" s="25"/>
      <c r="AM31" s="12"/>
      <c r="AN31" s="2" t="str">
        <f t="shared" si="9"/>
        <v/>
      </c>
      <c r="AO31" s="2" t="str">
        <f t="shared" si="9"/>
        <v/>
      </c>
      <c r="AP31" s="2" t="str">
        <f t="shared" si="9"/>
        <v/>
      </c>
      <c r="AQ31" s="2" t="str">
        <f t="shared" si="9"/>
        <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t="str">
        <f t="shared" si="10"/>
        <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M32" s="12"/>
      <c r="AN32" s="12">
        <f>Inputs!U7</f>
        <v>5590.2071467317601</v>
      </c>
      <c r="AO32" s="12">
        <f>Inputs!V7</f>
        <v>934.15654932693815</v>
      </c>
      <c r="AP32" s="12">
        <f>Inputs!W7</f>
        <v>975.63630394130166</v>
      </c>
      <c r="AQ32" s="12">
        <f>Inputs!X7</f>
        <v>6143.214610989121</v>
      </c>
      <c r="AR32" s="12">
        <f>Inputs!Y7</f>
        <v>878.12843098113581</v>
      </c>
      <c r="AS32" s="12">
        <f>Inputs!Z7</f>
        <v>478.65695802974352</v>
      </c>
      <c r="AT32" s="12">
        <f>Inputs!AA7</f>
        <v>1557.1434358164215</v>
      </c>
      <c r="AU32" s="12">
        <f>Inputs!AB7</f>
        <v>2682.7945882448253</v>
      </c>
      <c r="AV32" s="12">
        <f>Inputs!AC7</f>
        <v>2760.0619759387532</v>
      </c>
      <c r="AW32" s="12">
        <f>Inputs!AD7</f>
        <v>2158.3361834497814</v>
      </c>
      <c r="AX32" s="12">
        <f>Inputs!AE7</f>
        <v>2011.9542027002817</v>
      </c>
      <c r="AY32" s="12">
        <f>Inputs!AF7</f>
        <v>2829.7096138499373</v>
      </c>
      <c r="AZ32" s="12"/>
      <c r="BA32" s="12"/>
      <c r="BB32" s="12"/>
      <c r="BC32" s="12"/>
      <c r="BD32" s="12"/>
      <c r="BE32" s="12">
        <f>Inputs!U7</f>
        <v>5590.2071467317601</v>
      </c>
      <c r="BF32" s="12">
        <f>Inputs!V7</f>
        <v>934.15654932693815</v>
      </c>
      <c r="BG32" s="12">
        <f>Inputs!W7</f>
        <v>975.63630394130166</v>
      </c>
      <c r="BH32" s="12">
        <f>Inputs!X7</f>
        <v>6143.214610989121</v>
      </c>
      <c r="BI32" s="12">
        <f>Inputs!Y7</f>
        <v>878.12843098113581</v>
      </c>
      <c r="BJ32" s="12">
        <f>Inputs!Z7</f>
        <v>478.65695802974352</v>
      </c>
      <c r="BK32" s="12">
        <f>Inputs!AA7</f>
        <v>1557.1434358164215</v>
      </c>
      <c r="BL32" s="12">
        <f>Inputs!AB7</f>
        <v>2682.7945882448253</v>
      </c>
      <c r="BM32" s="12">
        <f>Inputs!AC7</f>
        <v>2760.0619759387532</v>
      </c>
      <c r="BN32" s="12">
        <f>Inputs!AD7</f>
        <v>2158.3361834497814</v>
      </c>
      <c r="BO32" s="12">
        <f>Inputs!AE7</f>
        <v>2011.9542027002817</v>
      </c>
      <c r="BP32" s="12">
        <f>Inputs!AF7</f>
        <v>2829.7096138499373</v>
      </c>
      <c r="BQ32" s="12"/>
      <c r="BR32" s="12"/>
      <c r="BS32" s="12"/>
      <c r="BT32" s="12"/>
      <c r="BU32" s="12"/>
    </row>
  </sheetData>
  <sheetProtection algorithmName="SHA-512" hashValue="ErU2SpTYRjgGUapAbyJB4ybf5q+7NCiv+Gsg/wCefbnxoUCZOYIkkSXox3CegAKtx/+kmZuz7TZSS4xn303g1g==" saltValue="Erlk0GIz1UhRspm+wXB1Fg=="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18EF-2B2B-4069-9657-BF61768CBB7C}">
  <sheetPr>
    <tabColor theme="0" tint="-0.499984740745262"/>
  </sheetPr>
  <dimension ref="A1:BU32"/>
  <sheetViews>
    <sheetView zoomScaleNormal="100" workbookViewId="0">
      <pane xSplit="2" ySplit="3" topLeftCell="C4" activePane="bottomRight" state="frozen"/>
      <selection activeCell="H37" sqref="H37"/>
      <selection pane="topRight" activeCell="H37" sqref="H37"/>
      <selection pane="bottomLeft" activeCell="H37" sqref="H37"/>
      <selection pane="bottomRight" activeCell="M38" sqref="M38"/>
    </sheetView>
  </sheetViews>
  <sheetFormatPr defaultRowHeight="15" x14ac:dyDescent="0.25"/>
  <cols>
    <col min="1" max="1" width="2.7109375" bestFit="1" customWidth="1"/>
    <col min="2" max="2" width="13.28515625" bestFit="1" customWidth="1"/>
    <col min="3" max="3" width="9" bestFit="1" customWidth="1"/>
    <col min="4" max="4" width="12" bestFit="1" customWidth="1"/>
    <col min="5" max="5" width="16.140625" bestFit="1" customWidth="1"/>
    <col min="6" max="6" width="14.425781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5.28515625"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5703125" customWidth="1"/>
    <col min="35" max="35" width="19" customWidth="1"/>
    <col min="36" max="36" width="4.5703125" customWidth="1"/>
    <col min="37" max="37" width="19" customWidth="1"/>
    <col min="38" max="38" width="4.57031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103</v>
      </c>
      <c r="C4" t="s">
        <v>56</v>
      </c>
      <c r="D4" s="2" t="s">
        <v>81</v>
      </c>
      <c r="E4" t="s">
        <v>111</v>
      </c>
      <c r="F4" s="7" t="s">
        <v>55</v>
      </c>
      <c r="G4" s="2" t="s">
        <v>82</v>
      </c>
      <c r="H4" t="s">
        <v>110</v>
      </c>
      <c r="J4">
        <f t="shared" ref="J4:J23" si="0">SUMPRODUCT($AN4:$BC4,$AN$32:$BC$32)</f>
        <v>8826.0091992339458</v>
      </c>
      <c r="K4">
        <f>SUMPRODUCT($BE4:$BT4,$BE$32:$BT$32)</f>
        <v>4170.2903861500636</v>
      </c>
      <c r="L4">
        <f>PRODUCT(J4:K4)</f>
        <v>36807021.311637342</v>
      </c>
      <c r="N4">
        <f>VLOOKUP(E4,Inputs!$K$12:$L$25,2,FALSE)</f>
        <v>30</v>
      </c>
      <c r="O4">
        <f>VLOOKUP(H4,Inputs!$K$12:$L$25,2,FALSE)</f>
        <v>20</v>
      </c>
      <c r="P4">
        <f>(VLOOKUP(B4,Inputs!$K$28:$L$32,2,FALSE))</f>
        <v>60</v>
      </c>
      <c r="Q4" s="6">
        <f>(SQRT(N4^2+O4^2-2*N4*O4*COS(RADIANS(P4)))/2)</f>
        <v>13.228756555322953</v>
      </c>
      <c r="R4" s="9">
        <f>((Q4/Inputs!$L$35)^Inputs!$L$36+(Q4/Inputs!$L$35)^Inputs!$L$36-((Q4/Inputs!$L$35)^Inputs!$L$36)*((Q4/Inputs!$L$35)^Inputs!$L$36))</f>
        <v>4.1698027385763175E-3</v>
      </c>
      <c r="T4">
        <v>1</v>
      </c>
      <c r="Z4">
        <v>2</v>
      </c>
      <c r="AB4">
        <f>IF(B4="Diverging","",Inputs!$L$23)</f>
        <v>25</v>
      </c>
      <c r="AC4" s="132">
        <f t="shared" ref="AC4:AC23" si="1">IF(B4="Diverging",1,(AB4/60)^(0.15/0.1))</f>
        <v>0.26895717681995962</v>
      </c>
      <c r="AD4" s="14"/>
      <c r="AI4">
        <f>PRODUCT(Z4,T4,AC4)</f>
        <v>0.53791435363991924</v>
      </c>
      <c r="AK4">
        <f>L4*R4*AI4</f>
        <v>82558.028992470296</v>
      </c>
      <c r="AM4" s="12"/>
      <c r="AN4" s="2" t="str">
        <f>IF(ISNUMBER(SEARCH(AN$3,$D4)),1,"")</f>
        <v/>
      </c>
      <c r="AO4" s="2" t="str">
        <f t="shared" ref="AO4:AY19" si="2">IF(ISNUMBER(SEARCH(AO$3,$D4)),1,"")</f>
        <v/>
      </c>
      <c r="AP4" s="2" t="str">
        <f t="shared" si="2"/>
        <v/>
      </c>
      <c r="AQ4" s="2">
        <f t="shared" si="2"/>
        <v>1</v>
      </c>
      <c r="AR4" s="2" t="str">
        <f t="shared" si="2"/>
        <v/>
      </c>
      <c r="AS4" s="2" t="str">
        <f t="shared" si="2"/>
        <v/>
      </c>
      <c r="AT4" s="2" t="str">
        <f t="shared" si="2"/>
        <v/>
      </c>
      <c r="AU4" s="2">
        <f t="shared" si="2"/>
        <v>1</v>
      </c>
      <c r="AV4" s="2" t="str">
        <f t="shared" si="2"/>
        <v/>
      </c>
      <c r="AW4" s="2" t="str">
        <f t="shared" si="2"/>
        <v/>
      </c>
      <c r="AX4" s="2" t="str">
        <f t="shared" si="2"/>
        <v/>
      </c>
      <c r="AY4" s="2" t="str">
        <f t="shared" si="2"/>
        <v/>
      </c>
      <c r="AZ4" s="2"/>
      <c r="BA4" s="2"/>
      <c r="BB4" s="2"/>
      <c r="BC4" s="2"/>
      <c r="BD4" s="10"/>
      <c r="BE4" s="2" t="str">
        <f>IF(ISNUMBER(SEARCH(BE$3,$G4)),1,"")</f>
        <v/>
      </c>
      <c r="BF4" s="2" t="str">
        <f t="shared" ref="BF4:BP19" si="3">IF(ISNUMBER(SEARCH(BF$3,$G4)),1,"")</f>
        <v/>
      </c>
      <c r="BG4" s="2" t="str">
        <f t="shared" si="3"/>
        <v/>
      </c>
      <c r="BH4" s="2" t="str">
        <f t="shared" si="3"/>
        <v/>
      </c>
      <c r="BI4" s="2" t="str">
        <f t="shared" si="3"/>
        <v/>
      </c>
      <c r="BJ4" s="2" t="str">
        <f t="shared" si="3"/>
        <v/>
      </c>
      <c r="BK4" s="2" t="str">
        <f t="shared" si="3"/>
        <v/>
      </c>
      <c r="BL4" s="2" t="str">
        <f t="shared" si="3"/>
        <v/>
      </c>
      <c r="BM4" s="2" t="str">
        <f t="shared" si="3"/>
        <v/>
      </c>
      <c r="BN4" s="2">
        <f t="shared" si="3"/>
        <v>1</v>
      </c>
      <c r="BO4" s="2">
        <f t="shared" si="3"/>
        <v>1</v>
      </c>
      <c r="BP4" s="2" t="str">
        <f t="shared" si="3"/>
        <v/>
      </c>
      <c r="BQ4" s="2"/>
      <c r="BR4" s="2"/>
      <c r="BS4" s="2"/>
      <c r="BT4" s="2"/>
      <c r="BU4" s="12"/>
    </row>
    <row r="5" spans="1:73" x14ac:dyDescent="0.25">
      <c r="A5">
        <v>2</v>
      </c>
      <c r="B5" t="s">
        <v>103</v>
      </c>
      <c r="C5" t="s">
        <v>57</v>
      </c>
      <c r="D5" s="2" t="s">
        <v>83</v>
      </c>
      <c r="E5" t="s">
        <v>111</v>
      </c>
      <c r="F5" s="7" t="s">
        <v>58</v>
      </c>
      <c r="G5" s="2" t="s">
        <v>87</v>
      </c>
      <c r="H5" t="s">
        <v>110</v>
      </c>
      <c r="J5">
        <f t="shared" si="0"/>
        <v>3036.4646144309172</v>
      </c>
      <c r="K5">
        <f t="shared" ref="K5:K23" si="4">SUMPRODUCT($BE5:$BT5,$BE$32:$BT$32)</f>
        <v>6524.3636960586982</v>
      </c>
      <c r="L5">
        <f t="shared" ref="L5:L23" si="5">PRODUCT(J5:K5)</f>
        <v>19810999.494759951</v>
      </c>
      <c r="N5">
        <f>VLOOKUP(E5,Inputs!$K$12:$L$25,2,FALSE)</f>
        <v>30</v>
      </c>
      <c r="O5">
        <f>VLOOKUP(H5,Inputs!$K$12:$L$25,2,FALSE)</f>
        <v>20</v>
      </c>
      <c r="P5">
        <f>(VLOOKUP(B5,Inputs!$K$28:$L$32,2,FALSE))</f>
        <v>60</v>
      </c>
      <c r="Q5" s="6">
        <f t="shared" ref="Q5:Q23" si="6">(SQRT(N5^2+O5^2-2*N5*O5*COS(RADIANS(P5)))/2)</f>
        <v>13.228756555322953</v>
      </c>
      <c r="R5" s="9">
        <f>((Q5/Inputs!$L$35)^Inputs!$L$36+(Q5/Inputs!$L$35)^Inputs!$L$36-((Q5/Inputs!$L$35)^Inputs!$L$36)*((Q5/Inputs!$L$35)^Inputs!$L$36))</f>
        <v>4.1698027385763175E-3</v>
      </c>
      <c r="T5">
        <v>1</v>
      </c>
      <c r="Z5">
        <v>2</v>
      </c>
      <c r="AB5">
        <f>IF(B5="Diverging","",Inputs!$L$23)</f>
        <v>25</v>
      </c>
      <c r="AC5" s="132">
        <f t="shared" si="1"/>
        <v>0.26895717681995962</v>
      </c>
      <c r="AD5" s="14"/>
      <c r="AI5">
        <f t="shared" ref="AI5:AI23" si="7">PRODUCT(Z5,T5,AC5)</f>
        <v>0.53791435363991924</v>
      </c>
      <c r="AK5">
        <f t="shared" ref="AK5:AK23" si="8">L5*R5*AI5</f>
        <v>44436.007380501869</v>
      </c>
      <c r="AM5" s="12"/>
      <c r="AN5" s="2" t="str">
        <f t="shared" ref="AN5:AY31" si="9">IF(ISNUMBER(SEARCH(AN$3,$D5)),1,"")</f>
        <v/>
      </c>
      <c r="AO5" s="2" t="str">
        <f t="shared" si="2"/>
        <v/>
      </c>
      <c r="AP5" s="2" t="str">
        <f t="shared" si="2"/>
        <v/>
      </c>
      <c r="AQ5" s="2" t="str">
        <f t="shared" si="2"/>
        <v/>
      </c>
      <c r="AR5" s="2">
        <f t="shared" si="2"/>
        <v>1</v>
      </c>
      <c r="AS5" s="2" t="str">
        <f t="shared" si="2"/>
        <v/>
      </c>
      <c r="AT5" s="2" t="str">
        <f t="shared" si="2"/>
        <v/>
      </c>
      <c r="AU5" s="2" t="str">
        <f t="shared" si="2"/>
        <v/>
      </c>
      <c r="AV5" s="2" t="str">
        <f t="shared" si="2"/>
        <v/>
      </c>
      <c r="AW5" s="2">
        <f t="shared" si="2"/>
        <v>1</v>
      </c>
      <c r="AX5" s="2" t="str">
        <f t="shared" si="2"/>
        <v/>
      </c>
      <c r="AY5" s="2" t="str">
        <f t="shared" si="2"/>
        <v/>
      </c>
      <c r="AZ5" s="2"/>
      <c r="BA5" s="2"/>
      <c r="BB5" s="2"/>
      <c r="BC5" s="2"/>
      <c r="BD5" s="10"/>
      <c r="BE5" s="2">
        <f t="shared" ref="BE5:BP31" si="10">IF(ISNUMBER(SEARCH(BE$3,$G5)),1,"")</f>
        <v>1</v>
      </c>
      <c r="BF5" s="2">
        <f t="shared" si="3"/>
        <v>1</v>
      </c>
      <c r="BG5" s="2" t="str">
        <f t="shared" si="3"/>
        <v/>
      </c>
      <c r="BH5" s="2" t="str">
        <f t="shared" si="3"/>
        <v/>
      </c>
      <c r="BI5" s="2" t="str">
        <f t="shared" si="3"/>
        <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103</v>
      </c>
      <c r="C6" t="s">
        <v>59</v>
      </c>
      <c r="D6" s="2" t="s">
        <v>84</v>
      </c>
      <c r="E6" t="s">
        <v>111</v>
      </c>
      <c r="F6" s="7" t="s">
        <v>60</v>
      </c>
      <c r="G6" s="2" t="s">
        <v>88</v>
      </c>
      <c r="H6" t="s">
        <v>110</v>
      </c>
      <c r="J6">
        <f t="shared" si="0"/>
        <v>7602.1613494320418</v>
      </c>
      <c r="K6">
        <f t="shared" si="4"/>
        <v>4239.9380240612463</v>
      </c>
      <c r="L6">
        <f t="shared" si="5"/>
        <v>32232692.97050567</v>
      </c>
      <c r="N6">
        <f>VLOOKUP(E6,Inputs!$K$12:$L$25,2,FALSE)</f>
        <v>30</v>
      </c>
      <c r="O6">
        <f>VLOOKUP(H6,Inputs!$K$12:$L$25,2,FALSE)</f>
        <v>20</v>
      </c>
      <c r="P6">
        <f>(VLOOKUP(B6,Inputs!$K$28:$L$32,2,FALSE))</f>
        <v>60</v>
      </c>
      <c r="Q6" s="6">
        <f t="shared" si="6"/>
        <v>13.228756555322953</v>
      </c>
      <c r="R6" s="9">
        <f>((Q6/Inputs!$L$35)^Inputs!$L$36+(Q6/Inputs!$L$35)^Inputs!$L$36-((Q6/Inputs!$L$35)^Inputs!$L$36)*((Q6/Inputs!$L$35)^Inputs!$L$36))</f>
        <v>4.1698027385763175E-3</v>
      </c>
      <c r="T6">
        <v>1</v>
      </c>
      <c r="Z6">
        <v>2</v>
      </c>
      <c r="AB6">
        <f>IF(B6="Diverging","",Inputs!$L$23)</f>
        <v>25</v>
      </c>
      <c r="AC6" s="132">
        <f t="shared" si="1"/>
        <v>0.26895717681995962</v>
      </c>
      <c r="AD6" s="14"/>
      <c r="AI6">
        <f t="shared" si="7"/>
        <v>0.53791435363991924</v>
      </c>
      <c r="AK6">
        <f t="shared" si="8"/>
        <v>72297.825413083498</v>
      </c>
      <c r="AM6" s="12"/>
      <c r="AN6" s="2">
        <f t="shared" si="9"/>
        <v>1</v>
      </c>
      <c r="AO6" s="2" t="str">
        <f t="shared" si="2"/>
        <v/>
      </c>
      <c r="AP6" s="2" t="str">
        <f t="shared" si="2"/>
        <v/>
      </c>
      <c r="AQ6" s="2" t="str">
        <f t="shared" si="2"/>
        <v/>
      </c>
      <c r="AR6" s="2" t="str">
        <f t="shared" si="2"/>
        <v/>
      </c>
      <c r="AS6" s="2" t="str">
        <f t="shared" si="2"/>
        <v/>
      </c>
      <c r="AT6" s="2" t="str">
        <f t="shared" si="2"/>
        <v/>
      </c>
      <c r="AU6" s="2" t="str">
        <f t="shared" si="2"/>
        <v/>
      </c>
      <c r="AV6" s="2" t="str">
        <f t="shared" si="2"/>
        <v/>
      </c>
      <c r="AW6" s="2" t="str">
        <f t="shared" si="2"/>
        <v/>
      </c>
      <c r="AX6" s="2">
        <f t="shared" si="2"/>
        <v>1</v>
      </c>
      <c r="AY6" s="2" t="str">
        <f t="shared" si="2"/>
        <v/>
      </c>
      <c r="AZ6" s="2"/>
      <c r="BA6" s="2"/>
      <c r="BB6" s="2"/>
      <c r="BC6" s="2"/>
      <c r="BD6" s="10"/>
      <c r="BE6" s="2" t="str">
        <f t="shared" si="10"/>
        <v/>
      </c>
      <c r="BF6" s="2" t="str">
        <f t="shared" si="3"/>
        <v/>
      </c>
      <c r="BG6" s="2" t="str">
        <f t="shared" si="3"/>
        <v/>
      </c>
      <c r="BH6" s="2" t="str">
        <f t="shared" si="3"/>
        <v/>
      </c>
      <c r="BI6" s="2" t="str">
        <f t="shared" si="3"/>
        <v/>
      </c>
      <c r="BJ6" s="2" t="str">
        <f t="shared" si="3"/>
        <v/>
      </c>
      <c r="BK6" s="2">
        <f t="shared" si="3"/>
        <v>1</v>
      </c>
      <c r="BL6" s="2">
        <f t="shared" si="3"/>
        <v>1</v>
      </c>
      <c r="BM6" s="2" t="str">
        <f t="shared" si="3"/>
        <v/>
      </c>
      <c r="BN6" s="2" t="str">
        <f t="shared" si="3"/>
        <v/>
      </c>
      <c r="BO6" s="2" t="str">
        <f t="shared" si="3"/>
        <v/>
      </c>
      <c r="BP6" s="2" t="str">
        <f t="shared" si="3"/>
        <v/>
      </c>
      <c r="BQ6" s="2"/>
      <c r="BR6" s="2"/>
      <c r="BS6" s="2"/>
      <c r="BT6" s="2"/>
      <c r="BU6" s="12"/>
    </row>
    <row r="7" spans="1:73" x14ac:dyDescent="0.25">
      <c r="A7">
        <v>4</v>
      </c>
      <c r="B7" t="s">
        <v>103</v>
      </c>
      <c r="C7" t="s">
        <v>61</v>
      </c>
      <c r="D7" s="2" t="s">
        <v>85</v>
      </c>
      <c r="E7" t="s">
        <v>111</v>
      </c>
      <c r="F7" s="7" t="s">
        <v>62</v>
      </c>
      <c r="G7" s="2" t="s">
        <v>89</v>
      </c>
      <c r="H7" t="s">
        <v>110</v>
      </c>
      <c r="J7">
        <f t="shared" si="0"/>
        <v>2491.2999851433597</v>
      </c>
      <c r="K7">
        <f t="shared" si="4"/>
        <v>7021.3430419702563</v>
      </c>
      <c r="L7">
        <f t="shared" si="5"/>
        <v>17492271.816146933</v>
      </c>
      <c r="N7">
        <f>VLOOKUP(E7,Inputs!$K$12:$L$25,2,FALSE)</f>
        <v>30</v>
      </c>
      <c r="O7">
        <f>VLOOKUP(H7,Inputs!$K$12:$L$25,2,FALSE)</f>
        <v>20</v>
      </c>
      <c r="P7">
        <f>(VLOOKUP(B7,Inputs!$K$28:$L$32,2,FALSE))</f>
        <v>60</v>
      </c>
      <c r="Q7" s="6">
        <f t="shared" si="6"/>
        <v>13.228756555322953</v>
      </c>
      <c r="R7" s="9">
        <f>((Q7/Inputs!$L$35)^Inputs!$L$36+(Q7/Inputs!$L$35)^Inputs!$L$36-((Q7/Inputs!$L$35)^Inputs!$L$36)*((Q7/Inputs!$L$35)^Inputs!$L$36))</f>
        <v>4.1698027385763175E-3</v>
      </c>
      <c r="T7">
        <v>1</v>
      </c>
      <c r="Z7">
        <v>2</v>
      </c>
      <c r="AB7">
        <f>IF(B7="Diverging","",Inputs!$L$23)</f>
        <v>25</v>
      </c>
      <c r="AC7" s="132">
        <f t="shared" si="1"/>
        <v>0.26895717681995962</v>
      </c>
      <c r="AD7" s="14"/>
      <c r="AI7">
        <f t="shared" si="7"/>
        <v>0.53791435363991924</v>
      </c>
      <c r="AK7">
        <f t="shared" si="8"/>
        <v>39235.108745000158</v>
      </c>
      <c r="AM7" s="12"/>
      <c r="AN7" s="2" t="str">
        <f t="shared" si="9"/>
        <v/>
      </c>
      <c r="AO7" s="2">
        <f t="shared" si="2"/>
        <v>1</v>
      </c>
      <c r="AP7" s="2" t="str">
        <f t="shared" si="2"/>
        <v/>
      </c>
      <c r="AQ7" s="2" t="str">
        <f t="shared" si="2"/>
        <v/>
      </c>
      <c r="AR7" s="2" t="str">
        <f t="shared" si="2"/>
        <v/>
      </c>
      <c r="AS7" s="2" t="str">
        <f t="shared" si="2"/>
        <v/>
      </c>
      <c r="AT7" s="2">
        <f t="shared" si="2"/>
        <v>1</v>
      </c>
      <c r="AU7" s="2" t="str">
        <f t="shared" si="2"/>
        <v/>
      </c>
      <c r="AV7" s="2" t="str">
        <f t="shared" si="2"/>
        <v/>
      </c>
      <c r="AW7" s="2" t="str">
        <f t="shared" si="2"/>
        <v/>
      </c>
      <c r="AX7" s="2" t="str">
        <f t="shared" si="2"/>
        <v/>
      </c>
      <c r="AY7" s="2" t="str">
        <f t="shared" si="2"/>
        <v/>
      </c>
      <c r="AZ7" s="2"/>
      <c r="BA7" s="2"/>
      <c r="BB7" s="2"/>
      <c r="BC7" s="2"/>
      <c r="BD7" s="10"/>
      <c r="BE7" s="2" t="str">
        <f t="shared" si="10"/>
        <v/>
      </c>
      <c r="BF7" s="2" t="str">
        <f t="shared" si="3"/>
        <v/>
      </c>
      <c r="BG7" s="2" t="str">
        <f t="shared" si="3"/>
        <v/>
      </c>
      <c r="BH7" s="2">
        <f t="shared" si="3"/>
        <v>1</v>
      </c>
      <c r="BI7" s="2">
        <f t="shared" si="3"/>
        <v>1</v>
      </c>
      <c r="BJ7" s="2" t="str">
        <f t="shared" si="3"/>
        <v/>
      </c>
      <c r="BK7" s="2" t="str">
        <f t="shared" si="3"/>
        <v/>
      </c>
      <c r="BL7" s="2" t="str">
        <f t="shared" si="3"/>
        <v/>
      </c>
      <c r="BM7" s="2" t="str">
        <f t="shared" si="3"/>
        <v/>
      </c>
      <c r="BN7" s="2" t="str">
        <f t="shared" si="3"/>
        <v/>
      </c>
      <c r="BO7" s="2" t="str">
        <f t="shared" si="3"/>
        <v/>
      </c>
      <c r="BP7" s="2" t="str">
        <f t="shared" si="3"/>
        <v/>
      </c>
      <c r="BQ7" s="2"/>
      <c r="BR7" s="2"/>
      <c r="BS7" s="2"/>
      <c r="BT7" s="2"/>
      <c r="BU7" s="12"/>
    </row>
    <row r="8" spans="1:73" x14ac:dyDescent="0.25">
      <c r="A8">
        <v>5</v>
      </c>
      <c r="B8" t="s">
        <v>15</v>
      </c>
      <c r="C8" t="s">
        <v>56</v>
      </c>
      <c r="D8" s="2" t="s">
        <v>81</v>
      </c>
      <c r="E8" t="s">
        <v>111</v>
      </c>
      <c r="F8" s="7" t="s">
        <v>34</v>
      </c>
      <c r="G8" s="2" t="s">
        <v>78</v>
      </c>
      <c r="H8" t="s">
        <v>110</v>
      </c>
      <c r="J8">
        <f t="shared" si="0"/>
        <v>8826.0091992339458</v>
      </c>
      <c r="K8">
        <f t="shared" si="4"/>
        <v>2829.7096138499373</v>
      </c>
      <c r="L8">
        <f t="shared" si="5"/>
        <v>24975043.083000284</v>
      </c>
      <c r="N8">
        <f>VLOOKUP(E8,Inputs!$K$12:$L$25,2,FALSE)</f>
        <v>30</v>
      </c>
      <c r="O8">
        <f>VLOOKUP(H8,Inputs!$K$12:$L$25,2,FALSE)</f>
        <v>20</v>
      </c>
      <c r="P8">
        <f>(VLOOKUP(B8,Inputs!$K$28:$L$32,2,FALSE))</f>
        <v>45</v>
      </c>
      <c r="Q8" s="6">
        <f t="shared" si="6"/>
        <v>10.623933623853066</v>
      </c>
      <c r="R8" s="9">
        <f>((Q8/Inputs!$L$35)^Inputs!$L$36+(Q8/Inputs!$L$35)^Inputs!$L$36-((Q8/Inputs!$L$35)^Inputs!$L$36)*((Q8/Inputs!$L$35)^Inputs!$L$36))</f>
        <v>1.8155470372595668E-3</v>
      </c>
      <c r="T8">
        <v>1</v>
      </c>
      <c r="Z8">
        <v>1.75</v>
      </c>
      <c r="AB8">
        <f>IF(B8="Diverging","",Inputs!$L$23)</f>
        <v>25</v>
      </c>
      <c r="AC8" s="132">
        <f t="shared" si="1"/>
        <v>0.26895717681995962</v>
      </c>
      <c r="AD8" s="14"/>
      <c r="AI8">
        <f t="shared" si="7"/>
        <v>0.47067505943492932</v>
      </c>
      <c r="AK8">
        <f t="shared" si="8"/>
        <v>21341.991239817657</v>
      </c>
      <c r="AM8" s="12"/>
      <c r="AN8" s="2" t="str">
        <f t="shared" si="9"/>
        <v/>
      </c>
      <c r="AO8" s="2" t="str">
        <f t="shared" si="2"/>
        <v/>
      </c>
      <c r="AP8" s="2" t="str">
        <f t="shared" si="2"/>
        <v/>
      </c>
      <c r="AQ8" s="2">
        <f t="shared" si="2"/>
        <v>1</v>
      </c>
      <c r="AR8" s="2" t="str">
        <f t="shared" si="2"/>
        <v/>
      </c>
      <c r="AS8" s="2" t="str">
        <f t="shared" si="2"/>
        <v/>
      </c>
      <c r="AT8" s="2" t="str">
        <f t="shared" si="2"/>
        <v/>
      </c>
      <c r="AU8" s="2">
        <f t="shared" si="2"/>
        <v>1</v>
      </c>
      <c r="AV8" s="2" t="str">
        <f t="shared" si="2"/>
        <v/>
      </c>
      <c r="AW8" s="2" t="str">
        <f t="shared" si="2"/>
        <v/>
      </c>
      <c r="AX8" s="2" t="str">
        <f t="shared" si="2"/>
        <v/>
      </c>
      <c r="AY8" s="2" t="str">
        <f t="shared" si="2"/>
        <v/>
      </c>
      <c r="AZ8" s="2"/>
      <c r="BA8" s="2"/>
      <c r="BB8" s="2"/>
      <c r="BC8" s="2"/>
      <c r="BD8" s="10"/>
      <c r="BE8" s="2" t="str">
        <f t="shared" si="10"/>
        <v/>
      </c>
      <c r="BF8" s="2" t="str">
        <f t="shared" si="3"/>
        <v/>
      </c>
      <c r="BG8" s="2" t="str">
        <f t="shared" si="3"/>
        <v/>
      </c>
      <c r="BH8" s="2" t="str">
        <f t="shared" si="3"/>
        <v/>
      </c>
      <c r="BI8" s="2" t="str">
        <f t="shared" si="3"/>
        <v/>
      </c>
      <c r="BJ8" s="2" t="str">
        <f t="shared" si="3"/>
        <v/>
      </c>
      <c r="BK8" s="2" t="str">
        <f t="shared" si="3"/>
        <v/>
      </c>
      <c r="BL8" s="2" t="str">
        <f t="shared" si="3"/>
        <v/>
      </c>
      <c r="BM8" s="2" t="str">
        <f t="shared" si="3"/>
        <v/>
      </c>
      <c r="BN8" s="2" t="str">
        <f t="shared" si="3"/>
        <v/>
      </c>
      <c r="BO8" s="2" t="str">
        <f t="shared" si="3"/>
        <v/>
      </c>
      <c r="BP8" s="2">
        <f t="shared" si="3"/>
        <v>1</v>
      </c>
      <c r="BQ8" s="2"/>
      <c r="BR8" s="2"/>
      <c r="BS8" s="2"/>
      <c r="BT8" s="2"/>
      <c r="BU8" s="12"/>
    </row>
    <row r="9" spans="1:73" x14ac:dyDescent="0.25">
      <c r="A9">
        <v>6</v>
      </c>
      <c r="B9" t="s">
        <v>15</v>
      </c>
      <c r="C9" t="s">
        <v>27</v>
      </c>
      <c r="D9" s="2" t="s">
        <v>74</v>
      </c>
      <c r="E9" t="s">
        <v>109</v>
      </c>
      <c r="F9" s="7" t="s">
        <v>55</v>
      </c>
      <c r="G9" s="2" t="s">
        <v>82</v>
      </c>
      <c r="H9" s="19" t="s">
        <v>110</v>
      </c>
      <c r="J9">
        <f t="shared" si="0"/>
        <v>878.12843098113581</v>
      </c>
      <c r="K9">
        <f t="shared" si="4"/>
        <v>4170.2903861500636</v>
      </c>
      <c r="L9">
        <f t="shared" si="5"/>
        <v>3662050.5535256704</v>
      </c>
      <c r="N9">
        <f>VLOOKUP(E9,Inputs!$K$12:$L$25,2,FALSE)</f>
        <v>25</v>
      </c>
      <c r="O9">
        <f>VLOOKUP(H9,Inputs!$K$12:$L$25,2,FALSE)</f>
        <v>20</v>
      </c>
      <c r="P9">
        <f>(VLOOKUP(B9,Inputs!$K$28:$L$32,2,FALSE))</f>
        <v>45</v>
      </c>
      <c r="Q9" s="6">
        <f t="shared" si="6"/>
        <v>8.9147801264732891</v>
      </c>
      <c r="R9" s="9">
        <f>((Q9/Inputs!$L$35)^Inputs!$L$36+(Q9/Inputs!$L$35)^Inputs!$L$36-((Q9/Inputs!$L$35)^Inputs!$L$36)*((Q9/Inputs!$L$35)^Inputs!$L$36))</f>
        <v>9.3337987230879336E-4</v>
      </c>
      <c r="T9">
        <v>1</v>
      </c>
      <c r="Z9">
        <v>1.75</v>
      </c>
      <c r="AB9">
        <f>IF(B9="Diverging","",Inputs!$L$23)</f>
        <v>25</v>
      </c>
      <c r="AC9" s="132">
        <f t="shared" si="1"/>
        <v>0.26895717681995962</v>
      </c>
      <c r="AD9" s="14"/>
      <c r="AI9">
        <f t="shared" si="7"/>
        <v>0.47067505943492932</v>
      </c>
      <c r="AK9">
        <f t="shared" si="8"/>
        <v>1608.8070207191972</v>
      </c>
      <c r="AM9" s="12"/>
      <c r="AN9" s="2" t="str">
        <f t="shared" si="9"/>
        <v/>
      </c>
      <c r="AO9" s="2" t="str">
        <f t="shared" si="2"/>
        <v/>
      </c>
      <c r="AP9" s="2" t="str">
        <f t="shared" si="2"/>
        <v/>
      </c>
      <c r="AQ9" s="2" t="str">
        <f t="shared" si="2"/>
        <v/>
      </c>
      <c r="AR9" s="2">
        <f t="shared" si="2"/>
        <v>1</v>
      </c>
      <c r="AS9" s="2" t="str">
        <f t="shared" si="2"/>
        <v/>
      </c>
      <c r="AT9" s="2" t="str">
        <f t="shared" si="2"/>
        <v/>
      </c>
      <c r="AU9" s="2" t="str">
        <f t="shared" si="2"/>
        <v/>
      </c>
      <c r="AV9" s="2" t="str">
        <f t="shared" si="2"/>
        <v/>
      </c>
      <c r="AW9" s="2" t="str">
        <f t="shared" si="2"/>
        <v/>
      </c>
      <c r="AX9" s="2" t="str">
        <f t="shared" si="2"/>
        <v/>
      </c>
      <c r="AY9" s="2" t="str">
        <f t="shared" si="2"/>
        <v/>
      </c>
      <c r="AZ9" s="2"/>
      <c r="BA9" s="2"/>
      <c r="BB9" s="2"/>
      <c r="BC9" s="2"/>
      <c r="BD9" s="10"/>
      <c r="BE9" s="2" t="str">
        <f t="shared" si="10"/>
        <v/>
      </c>
      <c r="BF9" s="2" t="str">
        <f t="shared" si="3"/>
        <v/>
      </c>
      <c r="BG9" s="2" t="str">
        <f t="shared" si="3"/>
        <v/>
      </c>
      <c r="BH9" s="2" t="str">
        <f t="shared" si="3"/>
        <v/>
      </c>
      <c r="BI9" s="2" t="str">
        <f t="shared" si="3"/>
        <v/>
      </c>
      <c r="BJ9" s="2" t="str">
        <f t="shared" si="3"/>
        <v/>
      </c>
      <c r="BK9" s="2" t="str">
        <f t="shared" si="3"/>
        <v/>
      </c>
      <c r="BL9" s="2" t="str">
        <f t="shared" si="3"/>
        <v/>
      </c>
      <c r="BM9" s="2" t="str">
        <f t="shared" si="3"/>
        <v/>
      </c>
      <c r="BN9" s="2">
        <f t="shared" si="3"/>
        <v>1</v>
      </c>
      <c r="BO9" s="2">
        <f t="shared" si="3"/>
        <v>1</v>
      </c>
      <c r="BP9" s="2" t="str">
        <f t="shared" si="3"/>
        <v/>
      </c>
      <c r="BQ9" s="2"/>
      <c r="BR9" s="2"/>
      <c r="BS9" s="2"/>
      <c r="BT9" s="2"/>
      <c r="BU9" s="12"/>
    </row>
    <row r="10" spans="1:73" x14ac:dyDescent="0.25">
      <c r="A10">
        <v>7</v>
      </c>
      <c r="B10" t="s">
        <v>15</v>
      </c>
      <c r="C10" t="s">
        <v>57</v>
      </c>
      <c r="D10" s="2" t="s">
        <v>83</v>
      </c>
      <c r="E10" t="s">
        <v>111</v>
      </c>
      <c r="F10" s="7" t="s">
        <v>35</v>
      </c>
      <c r="G10" s="2" t="s">
        <v>70</v>
      </c>
      <c r="H10" t="s">
        <v>110</v>
      </c>
      <c r="J10">
        <f t="shared" si="0"/>
        <v>3036.4646144309172</v>
      </c>
      <c r="K10">
        <f t="shared" si="4"/>
        <v>975.63630394130166</v>
      </c>
      <c r="L10">
        <f t="shared" si="5"/>
        <v>2962485.1134719299</v>
      </c>
      <c r="N10">
        <f>VLOOKUP(E10,Inputs!$K$12:$L$25,2,FALSE)</f>
        <v>30</v>
      </c>
      <c r="O10">
        <f>VLOOKUP(H10,Inputs!$K$12:$L$25,2,FALSE)</f>
        <v>20</v>
      </c>
      <c r="P10">
        <f>(VLOOKUP(B10,Inputs!$K$28:$L$32,2,FALSE))</f>
        <v>45</v>
      </c>
      <c r="Q10" s="6">
        <f t="shared" si="6"/>
        <v>10.623933623853066</v>
      </c>
      <c r="R10" s="9">
        <f>((Q10/Inputs!$L$35)^Inputs!$L$36+(Q10/Inputs!$L$35)^Inputs!$L$36-((Q10/Inputs!$L$35)^Inputs!$L$36)*((Q10/Inputs!$L$35)^Inputs!$L$36))</f>
        <v>1.8155470372595668E-3</v>
      </c>
      <c r="T10">
        <v>1</v>
      </c>
      <c r="Z10">
        <v>1.75</v>
      </c>
      <c r="AB10">
        <f>IF(B10="Diverging","",Inputs!$L$23)</f>
        <v>25</v>
      </c>
      <c r="AC10" s="132">
        <f t="shared" si="1"/>
        <v>0.26895717681995962</v>
      </c>
      <c r="AD10" s="14"/>
      <c r="AI10">
        <f t="shared" si="7"/>
        <v>0.47067505943492932</v>
      </c>
      <c r="AK10">
        <f t="shared" si="8"/>
        <v>2531.5404313694107</v>
      </c>
      <c r="AM10" s="12"/>
      <c r="AN10" s="2" t="str">
        <f t="shared" si="9"/>
        <v/>
      </c>
      <c r="AO10" s="2" t="str">
        <f t="shared" si="2"/>
        <v/>
      </c>
      <c r="AP10" s="2" t="str">
        <f t="shared" si="2"/>
        <v/>
      </c>
      <c r="AQ10" s="2" t="str">
        <f t="shared" si="2"/>
        <v/>
      </c>
      <c r="AR10" s="2">
        <f t="shared" si="2"/>
        <v>1</v>
      </c>
      <c r="AS10" s="2" t="str">
        <f t="shared" si="2"/>
        <v/>
      </c>
      <c r="AT10" s="2" t="str">
        <f t="shared" si="2"/>
        <v/>
      </c>
      <c r="AU10" s="2" t="str">
        <f t="shared" si="2"/>
        <v/>
      </c>
      <c r="AV10" s="2" t="str">
        <f t="shared" si="2"/>
        <v/>
      </c>
      <c r="AW10" s="2">
        <f t="shared" si="2"/>
        <v>1</v>
      </c>
      <c r="AX10" s="2" t="str">
        <f t="shared" si="2"/>
        <v/>
      </c>
      <c r="AY10" s="2" t="str">
        <f t="shared" si="2"/>
        <v/>
      </c>
      <c r="AZ10" s="2"/>
      <c r="BA10" s="2"/>
      <c r="BB10" s="2"/>
      <c r="BC10" s="2"/>
      <c r="BD10" s="10"/>
      <c r="BE10" s="2" t="str">
        <f t="shared" si="10"/>
        <v/>
      </c>
      <c r="BF10" s="2" t="str">
        <f t="shared" si="3"/>
        <v/>
      </c>
      <c r="BG10" s="2">
        <f t="shared" si="3"/>
        <v>1</v>
      </c>
      <c r="BH10" s="2" t="str">
        <f t="shared" si="3"/>
        <v/>
      </c>
      <c r="BI10" s="2" t="str">
        <f t="shared" si="3"/>
        <v/>
      </c>
      <c r="BJ10" s="2" t="str">
        <f t="shared" si="3"/>
        <v/>
      </c>
      <c r="BK10" s="2" t="str">
        <f t="shared" si="3"/>
        <v/>
      </c>
      <c r="BL10" s="2" t="str">
        <f t="shared" si="3"/>
        <v/>
      </c>
      <c r="BM10" s="2" t="str">
        <f t="shared" si="3"/>
        <v/>
      </c>
      <c r="BN10" s="2" t="str">
        <f t="shared" si="3"/>
        <v/>
      </c>
      <c r="BO10" s="2" t="str">
        <f t="shared" si="3"/>
        <v/>
      </c>
      <c r="BP10" s="2" t="str">
        <f t="shared" si="3"/>
        <v/>
      </c>
      <c r="BQ10" s="2"/>
      <c r="BR10" s="2"/>
      <c r="BS10" s="2"/>
      <c r="BT10" s="2"/>
      <c r="BU10" s="12"/>
    </row>
    <row r="11" spans="1:73" x14ac:dyDescent="0.25">
      <c r="A11">
        <v>8</v>
      </c>
      <c r="B11" t="s">
        <v>15</v>
      </c>
      <c r="C11" t="s">
        <v>25</v>
      </c>
      <c r="D11" s="2" t="s">
        <v>80</v>
      </c>
      <c r="E11" t="s">
        <v>109</v>
      </c>
      <c r="F11" s="7" t="s">
        <v>58</v>
      </c>
      <c r="G11" s="2" t="s">
        <v>87</v>
      </c>
      <c r="H11" s="19" t="s">
        <v>110</v>
      </c>
      <c r="J11">
        <f t="shared" si="0"/>
        <v>2011.9542027002817</v>
      </c>
      <c r="K11">
        <f t="shared" si="4"/>
        <v>6524.3636960586982</v>
      </c>
      <c r="L11">
        <f t="shared" si="5"/>
        <v>13126720.958230441</v>
      </c>
      <c r="N11">
        <f>VLOOKUP(E11,Inputs!$K$12:$L$25,2,FALSE)</f>
        <v>25</v>
      </c>
      <c r="O11">
        <f>VLOOKUP(H11,Inputs!$K$12:$L$25,2,FALSE)</f>
        <v>20</v>
      </c>
      <c r="P11">
        <f>(VLOOKUP(B11,Inputs!$K$28:$L$32,2,FALSE))</f>
        <v>45</v>
      </c>
      <c r="Q11" s="6">
        <f t="shared" si="6"/>
        <v>8.9147801264732891</v>
      </c>
      <c r="R11" s="9">
        <f>((Q11/Inputs!$L$35)^Inputs!$L$36+(Q11/Inputs!$L$35)^Inputs!$L$36-((Q11/Inputs!$L$35)^Inputs!$L$36)*((Q11/Inputs!$L$35)^Inputs!$L$36))</f>
        <v>9.3337987230879336E-4</v>
      </c>
      <c r="T11">
        <v>1</v>
      </c>
      <c r="Z11">
        <v>1.75</v>
      </c>
      <c r="AB11">
        <f>IF(B11="Diverging","",Inputs!$L$23)</f>
        <v>25</v>
      </c>
      <c r="AC11" s="132">
        <f t="shared" si="1"/>
        <v>0.26895717681995962</v>
      </c>
      <c r="AD11" s="14"/>
      <c r="AI11">
        <f t="shared" si="7"/>
        <v>0.47067505943492932</v>
      </c>
      <c r="AK11">
        <f t="shared" si="8"/>
        <v>5766.8130267319993</v>
      </c>
      <c r="AM11" s="12"/>
      <c r="AN11" s="2" t="str">
        <f t="shared" si="9"/>
        <v/>
      </c>
      <c r="AO11" s="2" t="str">
        <f t="shared" si="2"/>
        <v/>
      </c>
      <c r="AP11" s="2" t="str">
        <f t="shared" si="2"/>
        <v/>
      </c>
      <c r="AQ11" s="2" t="str">
        <f t="shared" si="2"/>
        <v/>
      </c>
      <c r="AR11" s="2" t="str">
        <f t="shared" si="2"/>
        <v/>
      </c>
      <c r="AS11" s="2" t="str">
        <f t="shared" si="2"/>
        <v/>
      </c>
      <c r="AT11" s="2" t="str">
        <f t="shared" si="2"/>
        <v/>
      </c>
      <c r="AU11" s="2" t="str">
        <f t="shared" si="2"/>
        <v/>
      </c>
      <c r="AV11" s="2" t="str">
        <f t="shared" si="2"/>
        <v/>
      </c>
      <c r="AW11" s="2" t="str">
        <f t="shared" si="2"/>
        <v/>
      </c>
      <c r="AX11" s="2">
        <f t="shared" si="2"/>
        <v>1</v>
      </c>
      <c r="AY11" s="2" t="str">
        <f t="shared" si="2"/>
        <v/>
      </c>
      <c r="AZ11" s="2"/>
      <c r="BA11" s="2"/>
      <c r="BB11" s="2"/>
      <c r="BC11" s="2"/>
      <c r="BD11" s="10"/>
      <c r="BE11" s="2">
        <f t="shared" si="10"/>
        <v>1</v>
      </c>
      <c r="BF11" s="2">
        <f t="shared" si="3"/>
        <v>1</v>
      </c>
      <c r="BG11" s="2" t="str">
        <f t="shared" si="3"/>
        <v/>
      </c>
      <c r="BH11" s="2" t="str">
        <f t="shared" si="3"/>
        <v/>
      </c>
      <c r="BI11" s="2" t="str">
        <f t="shared" si="3"/>
        <v/>
      </c>
      <c r="BJ11" s="2" t="str">
        <f t="shared" si="3"/>
        <v/>
      </c>
      <c r="BK11" s="2" t="str">
        <f t="shared" si="3"/>
        <v/>
      </c>
      <c r="BL11" s="2" t="str">
        <f t="shared" si="3"/>
        <v/>
      </c>
      <c r="BM11" s="2" t="str">
        <f t="shared" si="3"/>
        <v/>
      </c>
      <c r="BN11" s="2" t="str">
        <f t="shared" si="3"/>
        <v/>
      </c>
      <c r="BO11" s="2" t="str">
        <f t="shared" si="3"/>
        <v/>
      </c>
      <c r="BP11" s="2" t="str">
        <f t="shared" si="3"/>
        <v/>
      </c>
      <c r="BQ11" s="2"/>
      <c r="BR11" s="2"/>
      <c r="BS11" s="2"/>
      <c r="BT11" s="2"/>
      <c r="BU11" s="12"/>
    </row>
    <row r="12" spans="1:73" x14ac:dyDescent="0.25">
      <c r="A12">
        <v>9</v>
      </c>
      <c r="B12" t="s">
        <v>15</v>
      </c>
      <c r="C12" t="s">
        <v>59</v>
      </c>
      <c r="D12" s="2" t="s">
        <v>84</v>
      </c>
      <c r="E12" t="s">
        <v>111</v>
      </c>
      <c r="F12" s="7" t="s">
        <v>32</v>
      </c>
      <c r="G12" s="2" t="s">
        <v>77</v>
      </c>
      <c r="H12" t="s">
        <v>110</v>
      </c>
      <c r="J12">
        <f t="shared" si="0"/>
        <v>7602.1613494320418</v>
      </c>
      <c r="K12">
        <f t="shared" si="4"/>
        <v>2760.0619759387532</v>
      </c>
      <c r="L12">
        <f t="shared" si="5"/>
        <v>20982436.475518622</v>
      </c>
      <c r="N12">
        <f>VLOOKUP(E12,Inputs!$K$12:$L$25,2,FALSE)</f>
        <v>30</v>
      </c>
      <c r="O12">
        <f>VLOOKUP(H12,Inputs!$K$12:$L$25,2,FALSE)</f>
        <v>20</v>
      </c>
      <c r="P12">
        <f>(VLOOKUP(B12,Inputs!$K$28:$L$32,2,FALSE))</f>
        <v>45</v>
      </c>
      <c r="Q12" s="6">
        <f t="shared" si="6"/>
        <v>10.623933623853066</v>
      </c>
      <c r="R12" s="9">
        <f>((Q12/Inputs!$L$35)^Inputs!$L$36+(Q12/Inputs!$L$35)^Inputs!$L$36-((Q12/Inputs!$L$35)^Inputs!$L$36)*((Q12/Inputs!$L$35)^Inputs!$L$36))</f>
        <v>1.8155470372595668E-3</v>
      </c>
      <c r="T12">
        <v>1</v>
      </c>
      <c r="Z12">
        <v>1.75</v>
      </c>
      <c r="AB12">
        <f>IF(B12="Diverging","",Inputs!$L$23)</f>
        <v>25</v>
      </c>
      <c r="AC12" s="132">
        <f t="shared" si="1"/>
        <v>0.26895717681995962</v>
      </c>
      <c r="AD12" s="14"/>
      <c r="AI12">
        <f t="shared" si="7"/>
        <v>0.47067505943492932</v>
      </c>
      <c r="AK12">
        <f t="shared" si="8"/>
        <v>17930.178296883776</v>
      </c>
      <c r="AM12" s="12"/>
      <c r="AN12" s="2">
        <f t="shared" si="9"/>
        <v>1</v>
      </c>
      <c r="AO12" s="2" t="str">
        <f t="shared" si="2"/>
        <v/>
      </c>
      <c r="AP12" s="2" t="str">
        <f t="shared" si="2"/>
        <v/>
      </c>
      <c r="AQ12" s="2" t="str">
        <f t="shared" si="2"/>
        <v/>
      </c>
      <c r="AR12" s="2" t="str">
        <f t="shared" si="2"/>
        <v/>
      </c>
      <c r="AS12" s="2" t="str">
        <f t="shared" si="2"/>
        <v/>
      </c>
      <c r="AT12" s="2" t="str">
        <f t="shared" si="2"/>
        <v/>
      </c>
      <c r="AU12" s="2" t="str">
        <f t="shared" si="2"/>
        <v/>
      </c>
      <c r="AV12" s="2" t="str">
        <f t="shared" si="2"/>
        <v/>
      </c>
      <c r="AW12" s="2" t="str">
        <f t="shared" si="2"/>
        <v/>
      </c>
      <c r="AX12" s="2">
        <f t="shared" si="2"/>
        <v>1</v>
      </c>
      <c r="AY12" s="2" t="str">
        <f t="shared" si="2"/>
        <v/>
      </c>
      <c r="AZ12" s="2"/>
      <c r="BA12" s="2"/>
      <c r="BB12" s="2"/>
      <c r="BC12" s="2"/>
      <c r="BD12" s="10"/>
      <c r="BE12" s="2" t="str">
        <f t="shared" si="10"/>
        <v/>
      </c>
      <c r="BF12" s="2" t="str">
        <f t="shared" si="3"/>
        <v/>
      </c>
      <c r="BG12" s="2" t="str">
        <f t="shared" si="3"/>
        <v/>
      </c>
      <c r="BH12" s="2" t="str">
        <f t="shared" si="3"/>
        <v/>
      </c>
      <c r="BI12" s="2" t="str">
        <f t="shared" si="3"/>
        <v/>
      </c>
      <c r="BJ12" s="2" t="str">
        <f t="shared" si="3"/>
        <v/>
      </c>
      <c r="BK12" s="2" t="str">
        <f t="shared" si="3"/>
        <v/>
      </c>
      <c r="BL12" s="2" t="str">
        <f t="shared" si="3"/>
        <v/>
      </c>
      <c r="BM12" s="2">
        <f t="shared" si="3"/>
        <v>1</v>
      </c>
      <c r="BN12" s="2" t="str">
        <f t="shared" si="3"/>
        <v/>
      </c>
      <c r="BO12" s="2" t="str">
        <f t="shared" si="3"/>
        <v/>
      </c>
      <c r="BP12" s="2" t="str">
        <f t="shared" si="3"/>
        <v/>
      </c>
      <c r="BQ12" s="2"/>
      <c r="BR12" s="2"/>
      <c r="BS12" s="2"/>
      <c r="BT12" s="2"/>
      <c r="BU12" s="12"/>
    </row>
    <row r="13" spans="1:73" x14ac:dyDescent="0.25">
      <c r="A13">
        <v>10</v>
      </c>
      <c r="B13" t="s">
        <v>15</v>
      </c>
      <c r="C13" t="s">
        <v>30</v>
      </c>
      <c r="D13" s="2" t="s">
        <v>71</v>
      </c>
      <c r="E13" t="s">
        <v>109</v>
      </c>
      <c r="F13" s="7" t="s">
        <v>60</v>
      </c>
      <c r="G13" s="2" t="s">
        <v>88</v>
      </c>
      <c r="H13" s="19" t="s">
        <v>110</v>
      </c>
      <c r="J13">
        <f t="shared" si="0"/>
        <v>934.15654932693815</v>
      </c>
      <c r="K13">
        <f t="shared" si="4"/>
        <v>4239.9380240612463</v>
      </c>
      <c r="L13">
        <f t="shared" si="5"/>
        <v>3960765.8739171303</v>
      </c>
      <c r="N13">
        <f>VLOOKUP(E13,Inputs!$K$12:$L$25,2,FALSE)</f>
        <v>25</v>
      </c>
      <c r="O13">
        <f>VLOOKUP(H13,Inputs!$K$12:$L$25,2,FALSE)</f>
        <v>20</v>
      </c>
      <c r="P13">
        <f>(VLOOKUP(B13,Inputs!$K$28:$L$32,2,FALSE))</f>
        <v>45</v>
      </c>
      <c r="Q13" s="6">
        <f t="shared" si="6"/>
        <v>8.9147801264732891</v>
      </c>
      <c r="R13" s="9">
        <f>((Q13/Inputs!$L$35)^Inputs!$L$36+(Q13/Inputs!$L$35)^Inputs!$L$36-((Q13/Inputs!$L$35)^Inputs!$L$36)*((Q13/Inputs!$L$35)^Inputs!$L$36))</f>
        <v>9.3337987230879336E-4</v>
      </c>
      <c r="T13">
        <v>1</v>
      </c>
      <c r="Z13">
        <v>1.75</v>
      </c>
      <c r="AB13">
        <f>IF(B13="Diverging","",Inputs!$L$23)</f>
        <v>25</v>
      </c>
      <c r="AC13" s="132">
        <f t="shared" si="1"/>
        <v>0.26895717681995962</v>
      </c>
      <c r="AD13" s="14"/>
      <c r="AI13">
        <f t="shared" si="7"/>
        <v>0.47067505943492932</v>
      </c>
      <c r="AK13">
        <f t="shared" si="8"/>
        <v>1740.0382250998925</v>
      </c>
      <c r="AM13" s="12"/>
      <c r="AN13" s="2" t="str">
        <f t="shared" si="9"/>
        <v/>
      </c>
      <c r="AO13" s="2">
        <f t="shared" si="2"/>
        <v>1</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t="str">
        <f t="shared" si="2"/>
        <v/>
      </c>
      <c r="AY13" s="2" t="str">
        <f t="shared" si="2"/>
        <v/>
      </c>
      <c r="AZ13" s="2"/>
      <c r="BA13" s="2"/>
      <c r="BB13" s="2"/>
      <c r="BC13" s="2"/>
      <c r="BD13" s="10"/>
      <c r="BE13" s="2" t="str">
        <f t="shared" si="10"/>
        <v/>
      </c>
      <c r="BF13" s="2" t="str">
        <f t="shared" si="3"/>
        <v/>
      </c>
      <c r="BG13" s="2" t="str">
        <f t="shared" si="3"/>
        <v/>
      </c>
      <c r="BH13" s="2" t="str">
        <f t="shared" si="3"/>
        <v/>
      </c>
      <c r="BI13" s="2" t="str">
        <f t="shared" si="3"/>
        <v/>
      </c>
      <c r="BJ13" s="2" t="str">
        <f t="shared" si="3"/>
        <v/>
      </c>
      <c r="BK13" s="2">
        <f t="shared" si="3"/>
        <v>1</v>
      </c>
      <c r="BL13" s="2">
        <f t="shared" si="3"/>
        <v>1</v>
      </c>
      <c r="BM13" s="2" t="str">
        <f t="shared" si="3"/>
        <v/>
      </c>
      <c r="BN13" s="2" t="str">
        <f t="shared" si="3"/>
        <v/>
      </c>
      <c r="BO13" s="2" t="str">
        <f t="shared" si="3"/>
        <v/>
      </c>
      <c r="BP13" s="2" t="str">
        <f t="shared" si="3"/>
        <v/>
      </c>
      <c r="BQ13" s="2"/>
      <c r="BR13" s="2"/>
      <c r="BS13" s="2"/>
      <c r="BT13" s="2"/>
      <c r="BU13" s="12"/>
    </row>
    <row r="14" spans="1:73" x14ac:dyDescent="0.25">
      <c r="A14">
        <v>11</v>
      </c>
      <c r="B14" t="s">
        <v>15</v>
      </c>
      <c r="C14" t="s">
        <v>61</v>
      </c>
      <c r="D14" s="2" t="s">
        <v>86</v>
      </c>
      <c r="E14" t="s">
        <v>111</v>
      </c>
      <c r="F14" s="7" t="s">
        <v>33</v>
      </c>
      <c r="G14" s="2" t="s">
        <v>72</v>
      </c>
      <c r="H14" t="s">
        <v>110</v>
      </c>
      <c r="J14">
        <f t="shared" si="0"/>
        <v>2435.2718667975573</v>
      </c>
      <c r="K14">
        <f t="shared" si="4"/>
        <v>478.65695802974352</v>
      </c>
      <c r="L14">
        <f t="shared" si="5"/>
        <v>1165659.8237367335</v>
      </c>
      <c r="N14">
        <f>VLOOKUP(E14,Inputs!$K$12:$L$25,2,FALSE)</f>
        <v>30</v>
      </c>
      <c r="O14">
        <f>VLOOKUP(H14,Inputs!$K$12:$L$25,2,FALSE)</f>
        <v>20</v>
      </c>
      <c r="P14">
        <f>(VLOOKUP(B14,Inputs!$K$28:$L$32,2,FALSE))</f>
        <v>45</v>
      </c>
      <c r="Q14" s="6">
        <f t="shared" si="6"/>
        <v>10.623933623853066</v>
      </c>
      <c r="R14" s="9">
        <f>((Q14/Inputs!$L$35)^Inputs!$L$36+(Q14/Inputs!$L$35)^Inputs!$L$36-((Q14/Inputs!$L$35)^Inputs!$L$36)*((Q14/Inputs!$L$35)^Inputs!$L$36))</f>
        <v>1.8155470372595668E-3</v>
      </c>
      <c r="T14">
        <v>1</v>
      </c>
      <c r="Z14">
        <v>1.75</v>
      </c>
      <c r="AB14">
        <f>IF(B14="Diverging","",Inputs!$L$23)</f>
        <v>25</v>
      </c>
      <c r="AC14" s="132">
        <f t="shared" si="1"/>
        <v>0.26895717681995962</v>
      </c>
      <c r="AD14" s="14"/>
      <c r="AI14">
        <f t="shared" si="7"/>
        <v>0.47067505943492932</v>
      </c>
      <c r="AK14">
        <f t="shared" si="8"/>
        <v>996.09444773010546</v>
      </c>
      <c r="AM14" s="12"/>
      <c r="AN14" s="2" t="str">
        <f t="shared" si="9"/>
        <v/>
      </c>
      <c r="AO14" s="2" t="str">
        <f t="shared" si="2"/>
        <v/>
      </c>
      <c r="AP14" s="2" t="str">
        <f t="shared" si="2"/>
        <v/>
      </c>
      <c r="AQ14" s="2" t="str">
        <f t="shared" si="2"/>
        <v/>
      </c>
      <c r="AR14" s="2">
        <f t="shared" si="2"/>
        <v>1</v>
      </c>
      <c r="AS14" s="2" t="str">
        <f t="shared" si="2"/>
        <v/>
      </c>
      <c r="AT14" s="2">
        <f t="shared" si="2"/>
        <v>1</v>
      </c>
      <c r="AU14" s="2" t="str">
        <f t="shared" si="2"/>
        <v/>
      </c>
      <c r="AV14" s="2" t="str">
        <f t="shared" si="2"/>
        <v/>
      </c>
      <c r="AW14" s="2" t="str">
        <f t="shared" si="2"/>
        <v/>
      </c>
      <c r="AX14" s="2" t="str">
        <f t="shared" si="2"/>
        <v/>
      </c>
      <c r="AY14" s="2" t="str">
        <f t="shared" si="2"/>
        <v/>
      </c>
      <c r="AZ14" s="2"/>
      <c r="BA14" s="2"/>
      <c r="BB14" s="2"/>
      <c r="BC14" s="2"/>
      <c r="BD14" s="10"/>
      <c r="BE14" s="2" t="str">
        <f t="shared" si="10"/>
        <v/>
      </c>
      <c r="BF14" s="2" t="str">
        <f t="shared" si="3"/>
        <v/>
      </c>
      <c r="BG14" s="2" t="str">
        <f t="shared" si="3"/>
        <v/>
      </c>
      <c r="BH14" s="2" t="str">
        <f t="shared" si="3"/>
        <v/>
      </c>
      <c r="BI14" s="2" t="str">
        <f t="shared" si="3"/>
        <v/>
      </c>
      <c r="BJ14" s="2">
        <f t="shared" si="3"/>
        <v>1</v>
      </c>
      <c r="BK14" s="2" t="str">
        <f t="shared" si="3"/>
        <v/>
      </c>
      <c r="BL14" s="2" t="str">
        <f t="shared" si="3"/>
        <v/>
      </c>
      <c r="BM14" s="2" t="str">
        <f t="shared" si="3"/>
        <v/>
      </c>
      <c r="BN14" s="2" t="str">
        <f t="shared" si="3"/>
        <v/>
      </c>
      <c r="BO14" s="2" t="str">
        <f t="shared" si="3"/>
        <v/>
      </c>
      <c r="BP14" s="2" t="str">
        <f t="shared" si="3"/>
        <v/>
      </c>
      <c r="BQ14" s="2"/>
      <c r="BR14" s="2"/>
      <c r="BS14" s="2"/>
      <c r="BT14" s="2"/>
      <c r="BU14" s="12"/>
    </row>
    <row r="15" spans="1:73" x14ac:dyDescent="0.25">
      <c r="A15">
        <v>12</v>
      </c>
      <c r="B15" t="s">
        <v>15</v>
      </c>
      <c r="C15" t="s">
        <v>31</v>
      </c>
      <c r="D15" s="2" t="s">
        <v>75</v>
      </c>
      <c r="E15" t="s">
        <v>109</v>
      </c>
      <c r="F15" s="7" t="s">
        <v>62</v>
      </c>
      <c r="G15" s="2" t="s">
        <v>89</v>
      </c>
      <c r="H15" s="19" t="s">
        <v>110</v>
      </c>
      <c r="J15">
        <f t="shared" si="0"/>
        <v>2682.7945882448253</v>
      </c>
      <c r="K15">
        <f t="shared" si="4"/>
        <v>7021.3430419702563</v>
      </c>
      <c r="L15">
        <f t="shared" si="5"/>
        <v>18836821.115208264</v>
      </c>
      <c r="N15">
        <f>VLOOKUP(E15,Inputs!$K$12:$L$25,2,FALSE)</f>
        <v>25</v>
      </c>
      <c r="O15">
        <f>VLOOKUP(H15,Inputs!$K$12:$L$25,2,FALSE)</f>
        <v>20</v>
      </c>
      <c r="P15">
        <f>(VLOOKUP(B15,Inputs!$K$28:$L$32,2,FALSE))</f>
        <v>45</v>
      </c>
      <c r="Q15" s="6">
        <f t="shared" si="6"/>
        <v>8.9147801264732891</v>
      </c>
      <c r="R15" s="9">
        <f>((Q15/Inputs!$L$35)^Inputs!$L$36+(Q15/Inputs!$L$35)^Inputs!$L$36-((Q15/Inputs!$L$35)^Inputs!$L$36)*((Q15/Inputs!$L$35)^Inputs!$L$36))</f>
        <v>9.3337987230879336E-4</v>
      </c>
      <c r="T15">
        <v>1</v>
      </c>
      <c r="Z15">
        <v>1.75</v>
      </c>
      <c r="AB15">
        <f>IF(B15="Diverging","",Inputs!$L$23)</f>
        <v>25</v>
      </c>
      <c r="AC15" s="132">
        <f t="shared" si="1"/>
        <v>0.26895717681995962</v>
      </c>
      <c r="AD15" s="14"/>
      <c r="AI15">
        <f t="shared" si="7"/>
        <v>0.47067505943492932</v>
      </c>
      <c r="AK15">
        <f t="shared" si="8"/>
        <v>8275.3663870102682</v>
      </c>
      <c r="AM15" s="12"/>
      <c r="AN15" s="2" t="str">
        <f t="shared" si="9"/>
        <v/>
      </c>
      <c r="AO15" s="2" t="str">
        <f t="shared" si="2"/>
        <v/>
      </c>
      <c r="AP15" s="2" t="str">
        <f t="shared" si="2"/>
        <v/>
      </c>
      <c r="AQ15" s="2" t="str">
        <f t="shared" si="2"/>
        <v/>
      </c>
      <c r="AR15" s="2" t="str">
        <f t="shared" si="2"/>
        <v/>
      </c>
      <c r="AS15" s="2" t="str">
        <f t="shared" si="2"/>
        <v/>
      </c>
      <c r="AT15" s="2" t="str">
        <f t="shared" si="2"/>
        <v/>
      </c>
      <c r="AU15" s="2">
        <f t="shared" si="2"/>
        <v>1</v>
      </c>
      <c r="AV15" s="2" t="str">
        <f t="shared" si="2"/>
        <v/>
      </c>
      <c r="AW15" s="2" t="str">
        <f t="shared" si="2"/>
        <v/>
      </c>
      <c r="AX15" s="2" t="str">
        <f t="shared" si="2"/>
        <v/>
      </c>
      <c r="AY15" s="2" t="str">
        <f t="shared" si="2"/>
        <v/>
      </c>
      <c r="AZ15" s="2"/>
      <c r="BA15" s="2"/>
      <c r="BB15" s="2"/>
      <c r="BC15" s="2"/>
      <c r="BD15" s="10"/>
      <c r="BE15" s="2" t="str">
        <f t="shared" si="10"/>
        <v/>
      </c>
      <c r="BF15" s="2" t="str">
        <f t="shared" si="3"/>
        <v/>
      </c>
      <c r="BG15" s="2" t="str">
        <f t="shared" si="3"/>
        <v/>
      </c>
      <c r="BH15" s="2">
        <f t="shared" si="3"/>
        <v>1</v>
      </c>
      <c r="BI15" s="2">
        <f t="shared" si="3"/>
        <v>1</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16</v>
      </c>
      <c r="C16" t="s">
        <v>34</v>
      </c>
      <c r="D16" s="2" t="s">
        <v>78</v>
      </c>
      <c r="E16" t="s">
        <v>109</v>
      </c>
      <c r="F16" t="s">
        <v>55</v>
      </c>
      <c r="G16" s="2" t="s">
        <v>82</v>
      </c>
      <c r="H16" t="s">
        <v>110</v>
      </c>
      <c r="J16">
        <f t="shared" si="0"/>
        <v>2829.7096138499373</v>
      </c>
      <c r="K16">
        <f t="shared" si="4"/>
        <v>4170.2903861500636</v>
      </c>
      <c r="L16">
        <f t="shared" si="5"/>
        <v>11800710.798234802</v>
      </c>
      <c r="N16">
        <f>VLOOKUP(E16,Inputs!$K$12:$L$25,2,FALSE)</f>
        <v>25</v>
      </c>
      <c r="O16">
        <f>VLOOKUP(H16,Inputs!$K$12:$L$25,2,FALSE)</f>
        <v>20</v>
      </c>
      <c r="P16">
        <f>(VLOOKUP(B16,Inputs!$K$28:$L$32,2,FALSE))</f>
        <v>10</v>
      </c>
      <c r="Q16" s="6">
        <f t="shared" si="6"/>
        <v>3.1698677806728797</v>
      </c>
      <c r="R16" s="9">
        <f>((Q16/Inputs!$L$35)^Inputs!$L$36+(Q16/Inputs!$L$35)^Inputs!$L$36-((Q16/Inputs!$L$35)^Inputs!$L$36)*((Q16/Inputs!$L$35)^Inputs!$L$36))</f>
        <v>1.8457105347369838E-5</v>
      </c>
      <c r="T16">
        <v>1</v>
      </c>
      <c r="Z16">
        <v>1</v>
      </c>
      <c r="AB16" t="str">
        <f>IF(B16="Diverging","",Inputs!$L$23)</f>
        <v/>
      </c>
      <c r="AC16" s="132">
        <f t="shared" si="1"/>
        <v>1</v>
      </c>
      <c r="AD16" s="14"/>
      <c r="AI16">
        <f t="shared" si="7"/>
        <v>1</v>
      </c>
      <c r="AK16">
        <f t="shared" si="8"/>
        <v>217.80696237686456</v>
      </c>
      <c r="AM16" s="12"/>
      <c r="AN16" s="2" t="str">
        <f t="shared" si="9"/>
        <v/>
      </c>
      <c r="AO16" s="2" t="str">
        <f t="shared" si="2"/>
        <v/>
      </c>
      <c r="AP16" s="2" t="str">
        <f t="shared" si="2"/>
        <v/>
      </c>
      <c r="AQ16" s="2" t="str">
        <f t="shared" si="2"/>
        <v/>
      </c>
      <c r="AR16" s="2" t="str">
        <f t="shared" si="2"/>
        <v/>
      </c>
      <c r="AS16" s="2" t="str">
        <f t="shared" si="2"/>
        <v/>
      </c>
      <c r="AT16" s="2" t="str">
        <f t="shared" si="2"/>
        <v/>
      </c>
      <c r="AU16" s="2" t="str">
        <f t="shared" si="2"/>
        <v/>
      </c>
      <c r="AV16" s="2" t="str">
        <f t="shared" si="2"/>
        <v/>
      </c>
      <c r="AW16" s="2" t="str">
        <f t="shared" si="2"/>
        <v/>
      </c>
      <c r="AX16" s="2" t="str">
        <f t="shared" si="2"/>
        <v/>
      </c>
      <c r="AY16" s="2">
        <f t="shared" si="2"/>
        <v>1</v>
      </c>
      <c r="AZ16" s="2"/>
      <c r="BA16" s="2"/>
      <c r="BB16" s="2"/>
      <c r="BC16" s="2"/>
      <c r="BD16" s="10"/>
      <c r="BE16" s="2" t="str">
        <f t="shared" si="10"/>
        <v/>
      </c>
      <c r="BF16" s="2" t="str">
        <f t="shared" si="3"/>
        <v/>
      </c>
      <c r="BG16" s="2" t="str">
        <f t="shared" si="3"/>
        <v/>
      </c>
      <c r="BH16" s="2" t="str">
        <f t="shared" si="3"/>
        <v/>
      </c>
      <c r="BI16" s="2" t="str">
        <f t="shared" si="3"/>
        <v/>
      </c>
      <c r="BJ16" s="2" t="str">
        <f t="shared" si="3"/>
        <v/>
      </c>
      <c r="BK16" s="2" t="str">
        <f t="shared" si="3"/>
        <v/>
      </c>
      <c r="BL16" s="2" t="str">
        <f t="shared" si="3"/>
        <v/>
      </c>
      <c r="BM16" s="2" t="str">
        <f t="shared" si="3"/>
        <v/>
      </c>
      <c r="BN16" s="2">
        <f t="shared" si="3"/>
        <v>1</v>
      </c>
      <c r="BO16" s="2">
        <f t="shared" si="3"/>
        <v>1</v>
      </c>
      <c r="BP16" s="2" t="str">
        <f t="shared" si="3"/>
        <v/>
      </c>
      <c r="BQ16" s="2"/>
      <c r="BR16" s="2"/>
      <c r="BS16" s="2"/>
      <c r="BT16" s="2"/>
      <c r="BU16" s="12"/>
    </row>
    <row r="17" spans="1:73" x14ac:dyDescent="0.25">
      <c r="A17">
        <v>14</v>
      </c>
      <c r="B17" t="s">
        <v>16</v>
      </c>
      <c r="C17" t="s">
        <v>27</v>
      </c>
      <c r="D17" s="2" t="s">
        <v>74</v>
      </c>
      <c r="E17" t="s">
        <v>109</v>
      </c>
      <c r="F17" t="s">
        <v>56</v>
      </c>
      <c r="G17" s="2" t="s">
        <v>81</v>
      </c>
      <c r="H17" t="s">
        <v>111</v>
      </c>
      <c r="J17">
        <f t="shared" si="0"/>
        <v>878.12843098113581</v>
      </c>
      <c r="K17">
        <f t="shared" si="4"/>
        <v>8826.0091992339458</v>
      </c>
      <c r="L17">
        <f t="shared" si="5"/>
        <v>7750369.6099483753</v>
      </c>
      <c r="N17">
        <f>VLOOKUP(E17,Inputs!$K$12:$L$25,2,FALSE)</f>
        <v>25</v>
      </c>
      <c r="O17">
        <f>VLOOKUP(H17,Inputs!$K$12:$L$25,2,FALSE)</f>
        <v>30</v>
      </c>
      <c r="P17">
        <f>(VLOOKUP(B17,Inputs!$K$28:$L$32,2,FALSE))</f>
        <v>10</v>
      </c>
      <c r="Q17" s="6">
        <f t="shared" si="6"/>
        <v>3.4564566568122888</v>
      </c>
      <c r="R17" s="9">
        <f>((Q17/Inputs!$L$35)^Inputs!$L$36+(Q17/Inputs!$L$35)^Inputs!$L$36-((Q17/Inputs!$L$35)^Inputs!$L$36)*((Q17/Inputs!$L$35)^Inputs!$L$36))</f>
        <v>2.5632912055290725E-5</v>
      </c>
      <c r="T17">
        <v>1</v>
      </c>
      <c r="Z17">
        <v>1</v>
      </c>
      <c r="AB17" t="str">
        <f>IF(B17="Diverging","",Inputs!$L$23)</f>
        <v/>
      </c>
      <c r="AC17" s="132">
        <f t="shared" si="1"/>
        <v>1</v>
      </c>
      <c r="AD17" s="14"/>
      <c r="AI17">
        <f t="shared" si="7"/>
        <v>1</v>
      </c>
      <c r="AK17">
        <f t="shared" si="8"/>
        <v>198.66454260780458</v>
      </c>
      <c r="AM17" s="12"/>
      <c r="AN17" s="2" t="str">
        <f t="shared" si="9"/>
        <v/>
      </c>
      <c r="AO17" s="2" t="str">
        <f t="shared" si="2"/>
        <v/>
      </c>
      <c r="AP17" s="2" t="str">
        <f t="shared" si="2"/>
        <v/>
      </c>
      <c r="AQ17" s="2" t="str">
        <f t="shared" si="2"/>
        <v/>
      </c>
      <c r="AR17" s="2">
        <f t="shared" si="2"/>
        <v>1</v>
      </c>
      <c r="AS17" s="2" t="str">
        <f t="shared" si="2"/>
        <v/>
      </c>
      <c r="AT17" s="2" t="str">
        <f t="shared" si="2"/>
        <v/>
      </c>
      <c r="AU17" s="2" t="str">
        <f t="shared" si="2"/>
        <v/>
      </c>
      <c r="AV17" s="2" t="str">
        <f t="shared" si="2"/>
        <v/>
      </c>
      <c r="AW17" s="2" t="str">
        <f t="shared" si="2"/>
        <v/>
      </c>
      <c r="AX17" s="2" t="str">
        <f t="shared" si="2"/>
        <v/>
      </c>
      <c r="AY17" s="2" t="str">
        <f t="shared" si="2"/>
        <v/>
      </c>
      <c r="AZ17" s="2"/>
      <c r="BA17" s="2"/>
      <c r="BB17" s="2"/>
      <c r="BC17" s="2"/>
      <c r="BD17" s="10"/>
      <c r="BE17" s="2" t="str">
        <f t="shared" si="10"/>
        <v/>
      </c>
      <c r="BF17" s="2" t="str">
        <f t="shared" si="3"/>
        <v/>
      </c>
      <c r="BG17" s="2" t="str">
        <f t="shared" si="3"/>
        <v/>
      </c>
      <c r="BH17" s="2">
        <f t="shared" si="3"/>
        <v>1</v>
      </c>
      <c r="BI17" s="2" t="str">
        <f t="shared" si="3"/>
        <v/>
      </c>
      <c r="BJ17" s="2" t="str">
        <f t="shared" si="3"/>
        <v/>
      </c>
      <c r="BK17" s="2" t="str">
        <f t="shared" si="3"/>
        <v/>
      </c>
      <c r="BL17" s="2">
        <f t="shared" si="3"/>
        <v>1</v>
      </c>
      <c r="BM17" s="2" t="str">
        <f t="shared" si="3"/>
        <v/>
      </c>
      <c r="BN17" s="2" t="str">
        <f t="shared" si="3"/>
        <v/>
      </c>
      <c r="BO17" s="2" t="str">
        <f t="shared" si="3"/>
        <v/>
      </c>
      <c r="BP17" s="2" t="str">
        <f t="shared" si="3"/>
        <v/>
      </c>
      <c r="BQ17" s="2"/>
      <c r="BR17" s="2"/>
      <c r="BS17" s="2"/>
      <c r="BT17" s="2"/>
      <c r="BU17" s="12"/>
    </row>
    <row r="18" spans="1:73" x14ac:dyDescent="0.25">
      <c r="A18">
        <v>15</v>
      </c>
      <c r="B18" t="s">
        <v>16</v>
      </c>
      <c r="C18" t="s">
        <v>35</v>
      </c>
      <c r="D18" s="2" t="s">
        <v>70</v>
      </c>
      <c r="E18" t="s">
        <v>109</v>
      </c>
      <c r="F18" t="s">
        <v>58</v>
      </c>
      <c r="G18" s="2" t="s">
        <v>87</v>
      </c>
      <c r="H18" t="s">
        <v>110</v>
      </c>
      <c r="J18">
        <f t="shared" si="0"/>
        <v>975.63630394130166</v>
      </c>
      <c r="K18">
        <f t="shared" si="4"/>
        <v>6524.3636960586982</v>
      </c>
      <c r="L18">
        <f t="shared" si="5"/>
        <v>6365406.0819915188</v>
      </c>
      <c r="N18">
        <f>VLOOKUP(E18,Inputs!$K$12:$L$25,2,FALSE)</f>
        <v>25</v>
      </c>
      <c r="O18">
        <f>VLOOKUP(H18,Inputs!$K$12:$L$25,2,FALSE)</f>
        <v>20</v>
      </c>
      <c r="P18">
        <f>(VLOOKUP(B18,Inputs!$K$28:$L$32,2,FALSE))</f>
        <v>10</v>
      </c>
      <c r="Q18" s="6">
        <f t="shared" si="6"/>
        <v>3.1698677806728797</v>
      </c>
      <c r="R18" s="9">
        <f>((Q18/Inputs!$L$35)^Inputs!$L$36+(Q18/Inputs!$L$35)^Inputs!$L$36-((Q18/Inputs!$L$35)^Inputs!$L$36)*((Q18/Inputs!$L$35)^Inputs!$L$36))</f>
        <v>1.8457105347369838E-5</v>
      </c>
      <c r="T18">
        <v>1</v>
      </c>
      <c r="Z18">
        <v>1</v>
      </c>
      <c r="AB18" t="str">
        <f>IF(B18="Diverging","",Inputs!$L$23)</f>
        <v/>
      </c>
      <c r="AC18" s="132">
        <f t="shared" si="1"/>
        <v>1</v>
      </c>
      <c r="AD18" s="14"/>
      <c r="AI18">
        <f t="shared" si="7"/>
        <v>1</v>
      </c>
      <c r="AK18">
        <f t="shared" si="8"/>
        <v>117.48697063410616</v>
      </c>
      <c r="AM18" s="12"/>
      <c r="AN18" s="2" t="str">
        <f t="shared" si="9"/>
        <v/>
      </c>
      <c r="AO18" s="2" t="str">
        <f t="shared" si="2"/>
        <v/>
      </c>
      <c r="AP18" s="2">
        <f t="shared" si="2"/>
        <v>1</v>
      </c>
      <c r="AQ18" s="2" t="str">
        <f t="shared" si="2"/>
        <v/>
      </c>
      <c r="AR18" s="2" t="str">
        <f t="shared" si="2"/>
        <v/>
      </c>
      <c r="AS18" s="2" t="str">
        <f t="shared" si="2"/>
        <v/>
      </c>
      <c r="AT18" s="2" t="str">
        <f t="shared" si="2"/>
        <v/>
      </c>
      <c r="AU18" s="2" t="str">
        <f t="shared" si="2"/>
        <v/>
      </c>
      <c r="AV18" s="2" t="str">
        <f t="shared" si="2"/>
        <v/>
      </c>
      <c r="AW18" s="2" t="str">
        <f t="shared" si="2"/>
        <v/>
      </c>
      <c r="AX18" s="2" t="str">
        <f t="shared" si="2"/>
        <v/>
      </c>
      <c r="AY18" s="2" t="str">
        <f t="shared" si="2"/>
        <v/>
      </c>
      <c r="AZ18" s="2"/>
      <c r="BA18" s="2"/>
      <c r="BB18" s="2"/>
      <c r="BC18" s="2"/>
      <c r="BD18" s="10"/>
      <c r="BE18" s="2">
        <f t="shared" si="10"/>
        <v>1</v>
      </c>
      <c r="BF18" s="2">
        <f t="shared" si="3"/>
        <v>1</v>
      </c>
      <c r="BG18" s="2" t="str">
        <f t="shared" si="3"/>
        <v/>
      </c>
      <c r="BH18" s="2" t="str">
        <f t="shared" si="3"/>
        <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v>16</v>
      </c>
      <c r="B19" t="s">
        <v>16</v>
      </c>
      <c r="C19" t="s">
        <v>25</v>
      </c>
      <c r="D19" s="2" t="s">
        <v>80</v>
      </c>
      <c r="E19" t="s">
        <v>109</v>
      </c>
      <c r="F19" t="s">
        <v>57</v>
      </c>
      <c r="G19" s="2" t="s">
        <v>90</v>
      </c>
      <c r="H19" t="s">
        <v>111</v>
      </c>
      <c r="J19">
        <f t="shared" si="0"/>
        <v>2011.9542027002817</v>
      </c>
      <c r="K19">
        <f t="shared" si="4"/>
        <v>3092.4927327767195</v>
      </c>
      <c r="L19">
        <f t="shared" si="5"/>
        <v>6221953.7505302001</v>
      </c>
      <c r="N19">
        <f>VLOOKUP(E19,Inputs!$K$12:$L$25,2,FALSE)</f>
        <v>25</v>
      </c>
      <c r="O19">
        <f>VLOOKUP(H19,Inputs!$K$12:$L$25,2,FALSE)</f>
        <v>30</v>
      </c>
      <c r="P19">
        <f>(VLOOKUP(B19,Inputs!$K$28:$L$32,2,FALSE))</f>
        <v>10</v>
      </c>
      <c r="Q19" s="6">
        <f t="shared" si="6"/>
        <v>3.4564566568122888</v>
      </c>
      <c r="R19" s="9">
        <f>((Q19/Inputs!$L$35)^Inputs!$L$36+(Q19/Inputs!$L$35)^Inputs!$L$36-((Q19/Inputs!$L$35)^Inputs!$L$36)*((Q19/Inputs!$L$35)^Inputs!$L$36))</f>
        <v>2.5632912055290725E-5</v>
      </c>
      <c r="T19">
        <v>1</v>
      </c>
      <c r="Z19">
        <v>1</v>
      </c>
      <c r="AB19" t="str">
        <f>IF(B19="Diverging","",Inputs!$L$23)</f>
        <v/>
      </c>
      <c r="AC19" s="132">
        <f t="shared" si="1"/>
        <v>1</v>
      </c>
      <c r="AD19" s="14"/>
      <c r="AI19">
        <f t="shared" si="7"/>
        <v>1</v>
      </c>
      <c r="AK19">
        <f t="shared" si="8"/>
        <v>159.48679329942692</v>
      </c>
      <c r="AM19" s="12"/>
      <c r="AN19" s="2" t="str">
        <f t="shared" si="9"/>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f t="shared" si="2"/>
        <v>1</v>
      </c>
      <c r="AY19" s="2" t="str">
        <f t="shared" si="2"/>
        <v/>
      </c>
      <c r="AZ19" s="2"/>
      <c r="BA19" s="2"/>
      <c r="BB19" s="2"/>
      <c r="BC19" s="2"/>
      <c r="BD19" s="10"/>
      <c r="BE19" s="2" t="str">
        <f t="shared" si="10"/>
        <v/>
      </c>
      <c r="BF19" s="2">
        <f t="shared" si="3"/>
        <v>1</v>
      </c>
      <c r="BG19" s="2" t="str">
        <f t="shared" si="3"/>
        <v/>
      </c>
      <c r="BH19" s="2" t="str">
        <f t="shared" si="3"/>
        <v/>
      </c>
      <c r="BI19" s="2" t="str">
        <f t="shared" si="3"/>
        <v/>
      </c>
      <c r="BJ19" s="2" t="str">
        <f t="shared" si="3"/>
        <v/>
      </c>
      <c r="BK19" s="2" t="str">
        <f t="shared" si="3"/>
        <v/>
      </c>
      <c r="BL19" s="2" t="str">
        <f t="shared" si="3"/>
        <v/>
      </c>
      <c r="BM19" s="2" t="str">
        <f t="shared" si="3"/>
        <v/>
      </c>
      <c r="BN19" s="2">
        <f t="shared" si="3"/>
        <v>1</v>
      </c>
      <c r="BO19" s="2" t="str">
        <f t="shared" si="3"/>
        <v/>
      </c>
      <c r="BP19" s="2" t="str">
        <f t="shared" si="3"/>
        <v/>
      </c>
      <c r="BQ19" s="2"/>
      <c r="BR19" s="2"/>
      <c r="BS19" s="2"/>
      <c r="BT19" s="2"/>
      <c r="BU19" s="12"/>
    </row>
    <row r="20" spans="1:73" x14ac:dyDescent="0.25">
      <c r="A20">
        <v>17</v>
      </c>
      <c r="B20" t="s">
        <v>16</v>
      </c>
      <c r="C20" t="s">
        <v>32</v>
      </c>
      <c r="D20" s="2" t="s">
        <v>77</v>
      </c>
      <c r="E20" t="s">
        <v>109</v>
      </c>
      <c r="F20" t="s">
        <v>60</v>
      </c>
      <c r="G20" s="2" t="s">
        <v>88</v>
      </c>
      <c r="H20" t="s">
        <v>110</v>
      </c>
      <c r="J20">
        <f t="shared" si="0"/>
        <v>2760.0619759387532</v>
      </c>
      <c r="K20">
        <f t="shared" si="4"/>
        <v>4239.9380240612463</v>
      </c>
      <c r="L20">
        <f t="shared" si="5"/>
        <v>11702491.720548337</v>
      </c>
      <c r="N20">
        <f>VLOOKUP(E20,Inputs!$K$12:$L$25,2,FALSE)</f>
        <v>25</v>
      </c>
      <c r="O20">
        <f>VLOOKUP(H20,Inputs!$K$12:$L$25,2,FALSE)</f>
        <v>20</v>
      </c>
      <c r="P20">
        <f>(VLOOKUP(B20,Inputs!$K$28:$L$32,2,FALSE))</f>
        <v>10</v>
      </c>
      <c r="Q20" s="6">
        <f t="shared" si="6"/>
        <v>3.1698677806728797</v>
      </c>
      <c r="R20" s="9">
        <f>((Q20/Inputs!$L$35)^Inputs!$L$36+(Q20/Inputs!$L$35)^Inputs!$L$36-((Q20/Inputs!$L$35)^Inputs!$L$36)*((Q20/Inputs!$L$35)^Inputs!$L$36))</f>
        <v>1.8457105347369838E-5</v>
      </c>
      <c r="T20">
        <v>1</v>
      </c>
      <c r="Z20">
        <v>1</v>
      </c>
      <c r="AB20" t="str">
        <f>IF(B20="Diverging","",Inputs!$L$23)</f>
        <v/>
      </c>
      <c r="AC20" s="132">
        <f t="shared" si="1"/>
        <v>1</v>
      </c>
      <c r="AD20" s="14"/>
      <c r="AI20">
        <f t="shared" si="7"/>
        <v>1</v>
      </c>
      <c r="AK20">
        <f t="shared" si="8"/>
        <v>215.99412251288396</v>
      </c>
      <c r="AM20" s="12"/>
      <c r="AN20" s="2" t="str">
        <f t="shared" si="9"/>
        <v/>
      </c>
      <c r="AO20" s="2" t="str">
        <f t="shared" si="9"/>
        <v/>
      </c>
      <c r="AP20" s="2" t="str">
        <f t="shared" si="9"/>
        <v/>
      </c>
      <c r="AQ20" s="2" t="str">
        <f t="shared" si="9"/>
        <v/>
      </c>
      <c r="AR20" s="2" t="str">
        <f t="shared" si="9"/>
        <v/>
      </c>
      <c r="AS20" s="2" t="str">
        <f t="shared" si="9"/>
        <v/>
      </c>
      <c r="AT20" s="2" t="str">
        <f t="shared" si="9"/>
        <v/>
      </c>
      <c r="AU20" s="2" t="str">
        <f t="shared" si="9"/>
        <v/>
      </c>
      <c r="AV20" s="2">
        <f t="shared" si="9"/>
        <v>1</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f t="shared" si="10"/>
        <v>1</v>
      </c>
      <c r="BL20" s="2">
        <f t="shared" si="10"/>
        <v>1</v>
      </c>
      <c r="BM20" s="2" t="str">
        <f t="shared" si="10"/>
        <v/>
      </c>
      <c r="BN20" s="2" t="str">
        <f t="shared" si="10"/>
        <v/>
      </c>
      <c r="BO20" s="2" t="str">
        <f t="shared" si="10"/>
        <v/>
      </c>
      <c r="BP20" s="2" t="str">
        <f t="shared" si="10"/>
        <v/>
      </c>
      <c r="BQ20" s="2"/>
      <c r="BR20" s="2"/>
      <c r="BS20" s="2"/>
      <c r="BT20" s="2"/>
      <c r="BU20" s="12"/>
    </row>
    <row r="21" spans="1:73" x14ac:dyDescent="0.25">
      <c r="A21">
        <v>18</v>
      </c>
      <c r="B21" t="s">
        <v>16</v>
      </c>
      <c r="C21" t="s">
        <v>30</v>
      </c>
      <c r="D21" s="2" t="s">
        <v>71</v>
      </c>
      <c r="E21" t="s">
        <v>109</v>
      </c>
      <c r="F21" t="s">
        <v>59</v>
      </c>
      <c r="G21" s="2" t="s">
        <v>84</v>
      </c>
      <c r="H21" t="s">
        <v>111</v>
      </c>
      <c r="J21">
        <f t="shared" si="0"/>
        <v>934.15654932693815</v>
      </c>
      <c r="K21">
        <f t="shared" si="4"/>
        <v>7602.1613494320418</v>
      </c>
      <c r="L21">
        <f t="shared" si="5"/>
        <v>7101608.813612056</v>
      </c>
      <c r="N21">
        <f>VLOOKUP(E21,Inputs!$K$12:$L$25,2,FALSE)</f>
        <v>25</v>
      </c>
      <c r="O21">
        <f>VLOOKUP(H21,Inputs!$K$12:$L$25,2,FALSE)</f>
        <v>30</v>
      </c>
      <c r="P21">
        <f>(VLOOKUP(B21,Inputs!$K$28:$L$32,2,FALSE))</f>
        <v>10</v>
      </c>
      <c r="Q21" s="6">
        <f t="shared" si="6"/>
        <v>3.4564566568122888</v>
      </c>
      <c r="R21" s="9">
        <f>((Q21/Inputs!$L$35)^Inputs!$L$36+(Q21/Inputs!$L$35)^Inputs!$L$36-((Q21/Inputs!$L$35)^Inputs!$L$36)*((Q21/Inputs!$L$35)^Inputs!$L$36))</f>
        <v>2.5632912055290725E-5</v>
      </c>
      <c r="T21">
        <v>1</v>
      </c>
      <c r="Z21">
        <v>1</v>
      </c>
      <c r="AB21" t="str">
        <f>IF(B21="Diverging","",Inputs!$L$23)</f>
        <v/>
      </c>
      <c r="AC21" s="132">
        <f t="shared" si="1"/>
        <v>1</v>
      </c>
      <c r="AD21" s="14"/>
      <c r="AI21">
        <f t="shared" si="7"/>
        <v>1</v>
      </c>
      <c r="AK21">
        <f t="shared" si="8"/>
        <v>182.03491417039533</v>
      </c>
      <c r="AM21" s="12"/>
      <c r="AN21" s="2" t="str">
        <f t="shared" si="9"/>
        <v/>
      </c>
      <c r="AO21" s="2">
        <f t="shared" si="9"/>
        <v>1</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f t="shared" si="10"/>
        <v>1</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f t="shared" si="10"/>
        <v>1</v>
      </c>
      <c r="BP21" s="2" t="str">
        <f t="shared" si="10"/>
        <v/>
      </c>
      <c r="BQ21" s="2"/>
      <c r="BR21" s="2"/>
      <c r="BS21" s="2"/>
      <c r="BT21" s="2"/>
      <c r="BU21" s="12"/>
    </row>
    <row r="22" spans="1:73" x14ac:dyDescent="0.25">
      <c r="A22">
        <v>19</v>
      </c>
      <c r="B22" t="s">
        <v>16</v>
      </c>
      <c r="C22" t="s">
        <v>33</v>
      </c>
      <c r="D22" s="2" t="s">
        <v>72</v>
      </c>
      <c r="E22" t="s">
        <v>109</v>
      </c>
      <c r="F22" t="s">
        <v>62</v>
      </c>
      <c r="G22" s="2" t="s">
        <v>89</v>
      </c>
      <c r="H22" t="s">
        <v>110</v>
      </c>
      <c r="J22">
        <f t="shared" si="0"/>
        <v>478.65695802974352</v>
      </c>
      <c r="K22">
        <f t="shared" si="4"/>
        <v>7021.3430419702563</v>
      </c>
      <c r="L22">
        <f t="shared" si="5"/>
        <v>3360814.7017527889</v>
      </c>
      <c r="N22">
        <f>VLOOKUP(E22,Inputs!$K$12:$L$25,2,FALSE)</f>
        <v>25</v>
      </c>
      <c r="O22">
        <f>VLOOKUP(H22,Inputs!$K$12:$L$25,2,FALSE)</f>
        <v>20</v>
      </c>
      <c r="P22">
        <f>(VLOOKUP(B22,Inputs!$K$28:$L$32,2,FALSE))</f>
        <v>10</v>
      </c>
      <c r="Q22" s="6">
        <f t="shared" si="6"/>
        <v>3.1698677806728797</v>
      </c>
      <c r="R22" s="9">
        <f>((Q22/Inputs!$L$35)^Inputs!$L$36+(Q22/Inputs!$L$35)^Inputs!$L$36-((Q22/Inputs!$L$35)^Inputs!$L$36)*((Q22/Inputs!$L$35)^Inputs!$L$36))</f>
        <v>1.8457105347369838E-5</v>
      </c>
      <c r="T22">
        <v>1</v>
      </c>
      <c r="Z22">
        <v>1</v>
      </c>
      <c r="AB22" t="str">
        <f>IF(B22="Diverging","",Inputs!$L$23)</f>
        <v/>
      </c>
      <c r="AC22" s="132">
        <f t="shared" si="1"/>
        <v>1</v>
      </c>
      <c r="AD22" s="14"/>
      <c r="AI22">
        <f t="shared" si="7"/>
        <v>1</v>
      </c>
      <c r="AK22">
        <f t="shared" si="8"/>
        <v>62.030911003240568</v>
      </c>
      <c r="AM22" s="12"/>
      <c r="AN22" s="2" t="str">
        <f t="shared" si="9"/>
        <v/>
      </c>
      <c r="AO22" s="2" t="str">
        <f t="shared" si="9"/>
        <v/>
      </c>
      <c r="AP22" s="2" t="str">
        <f t="shared" si="9"/>
        <v/>
      </c>
      <c r="AQ22" s="2" t="str">
        <f t="shared" si="9"/>
        <v/>
      </c>
      <c r="AR22" s="2" t="str">
        <f t="shared" si="9"/>
        <v/>
      </c>
      <c r="AS22" s="2">
        <f t="shared" si="9"/>
        <v>1</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f t="shared" si="10"/>
        <v>1</v>
      </c>
      <c r="BI22" s="2">
        <f t="shared" si="10"/>
        <v>1</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16</v>
      </c>
      <c r="C23" t="s">
        <v>31</v>
      </c>
      <c r="D23" s="2" t="s">
        <v>75</v>
      </c>
      <c r="E23" t="s">
        <v>109</v>
      </c>
      <c r="F23" t="s">
        <v>61</v>
      </c>
      <c r="G23" s="2" t="s">
        <v>85</v>
      </c>
      <c r="H23" t="s">
        <v>111</v>
      </c>
      <c r="J23">
        <f t="shared" si="0"/>
        <v>2682.7945882448253</v>
      </c>
      <c r="K23">
        <f t="shared" si="4"/>
        <v>2491.2999851433597</v>
      </c>
      <c r="L23">
        <f t="shared" si="5"/>
        <v>6683646.1178370193</v>
      </c>
      <c r="N23">
        <f>VLOOKUP(E23,Inputs!$K$12:$L$25,2,FALSE)</f>
        <v>25</v>
      </c>
      <c r="O23">
        <f>VLOOKUP(H23,Inputs!$K$12:$L$25,2,FALSE)</f>
        <v>30</v>
      </c>
      <c r="P23">
        <f>(VLOOKUP(B23,Inputs!$K$28:$L$32,2,FALSE))</f>
        <v>10</v>
      </c>
      <c r="Q23" s="6">
        <f t="shared" si="6"/>
        <v>3.4564566568122888</v>
      </c>
      <c r="R23" s="9">
        <f>((Q23/Inputs!$L$35)^Inputs!$L$36+(Q23/Inputs!$L$35)^Inputs!$L$36-((Q23/Inputs!$L$35)^Inputs!$L$36)*((Q23/Inputs!$L$35)^Inputs!$L$36))</f>
        <v>2.5632912055290725E-5</v>
      </c>
      <c r="T23">
        <v>1</v>
      </c>
      <c r="Z23">
        <v>1</v>
      </c>
      <c r="AB23" t="str">
        <f>IF(B23="Diverging","",Inputs!$L$23)</f>
        <v/>
      </c>
      <c r="AC23" s="132">
        <f t="shared" si="1"/>
        <v>1</v>
      </c>
      <c r="AD23" s="14"/>
      <c r="AI23">
        <f t="shared" si="7"/>
        <v>1</v>
      </c>
      <c r="AK23">
        <f t="shared" si="8"/>
        <v>171.32131314720158</v>
      </c>
      <c r="AM23" s="12"/>
      <c r="AN23" s="2" t="str">
        <f t="shared" si="9"/>
        <v/>
      </c>
      <c r="AO23" s="2" t="str">
        <f t="shared" si="9"/>
        <v/>
      </c>
      <c r="AP23" s="2" t="str">
        <f t="shared" si="9"/>
        <v/>
      </c>
      <c r="AQ23" s="2" t="str">
        <f t="shared" si="9"/>
        <v/>
      </c>
      <c r="AR23" s="2" t="str">
        <f t="shared" si="9"/>
        <v/>
      </c>
      <c r="AS23" s="2" t="str">
        <f t="shared" si="9"/>
        <v/>
      </c>
      <c r="AT23" s="2" t="str">
        <f t="shared" si="9"/>
        <v/>
      </c>
      <c r="AU23" s="2">
        <f t="shared" si="9"/>
        <v>1</v>
      </c>
      <c r="AV23" s="2" t="str">
        <f t="shared" si="9"/>
        <v/>
      </c>
      <c r="AW23" s="2" t="str">
        <f t="shared" si="9"/>
        <v/>
      </c>
      <c r="AX23" s="2" t="str">
        <f t="shared" si="9"/>
        <v/>
      </c>
      <c r="AY23" s="2" t="str">
        <f t="shared" si="9"/>
        <v/>
      </c>
      <c r="AZ23" s="2"/>
      <c r="BA23" s="2"/>
      <c r="BB23" s="2"/>
      <c r="BC23" s="2"/>
      <c r="BD23" s="10"/>
      <c r="BE23" s="2" t="str">
        <f t="shared" si="10"/>
        <v/>
      </c>
      <c r="BF23" s="2">
        <f t="shared" si="10"/>
        <v>1</v>
      </c>
      <c r="BG23" s="2" t="str">
        <f t="shared" si="10"/>
        <v/>
      </c>
      <c r="BH23" s="2" t="str">
        <f t="shared" si="10"/>
        <v/>
      </c>
      <c r="BI23" s="2" t="str">
        <f t="shared" si="10"/>
        <v/>
      </c>
      <c r="BJ23" s="2" t="str">
        <f t="shared" si="10"/>
        <v/>
      </c>
      <c r="BK23" s="2">
        <f t="shared" si="10"/>
        <v>1</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s="25"/>
      <c r="B24" s="25"/>
      <c r="C24" s="25"/>
      <c r="D24" s="30"/>
      <c r="E24" s="25"/>
      <c r="F24" s="25"/>
      <c r="G24" s="30"/>
      <c r="H24" s="25"/>
      <c r="I24" s="25"/>
      <c r="J24" s="25"/>
      <c r="K24" s="25"/>
      <c r="L24" s="25"/>
      <c r="M24" s="25"/>
      <c r="N24" s="25"/>
      <c r="O24" s="25"/>
      <c r="P24" s="25"/>
      <c r="Q24" s="26"/>
      <c r="R24" s="27"/>
      <c r="S24" s="25"/>
      <c r="T24" s="25"/>
      <c r="U24" s="25"/>
      <c r="V24" s="30"/>
      <c r="W24" s="30"/>
      <c r="X24" s="30"/>
      <c r="Y24" s="30"/>
      <c r="Z24" s="25"/>
      <c r="AA24" s="25"/>
      <c r="AB24" s="25"/>
      <c r="AC24" s="31"/>
      <c r="AD24" s="31"/>
      <c r="AE24" s="30"/>
      <c r="AF24" s="30"/>
      <c r="AG24" s="30"/>
      <c r="AH24" s="25"/>
      <c r="AI24" s="25"/>
      <c r="AJ24" s="25"/>
      <c r="AK24" s="25"/>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s="25"/>
      <c r="B25" s="25"/>
      <c r="C25" s="25"/>
      <c r="D25" s="30"/>
      <c r="E25" s="25"/>
      <c r="F25" s="25"/>
      <c r="G25" s="30"/>
      <c r="H25" s="25"/>
      <c r="I25" s="25"/>
      <c r="J25" s="25"/>
      <c r="K25" s="25"/>
      <c r="L25" s="25"/>
      <c r="M25" s="25"/>
      <c r="N25" s="25"/>
      <c r="O25" s="25"/>
      <c r="P25" s="25"/>
      <c r="Q25" s="26"/>
      <c r="R25" s="27"/>
      <c r="S25" s="25"/>
      <c r="T25" s="25"/>
      <c r="U25" s="25"/>
      <c r="V25" s="30"/>
      <c r="W25" s="30"/>
      <c r="X25" s="30"/>
      <c r="Y25" s="30"/>
      <c r="Z25" s="25"/>
      <c r="AA25" s="25"/>
      <c r="AB25" s="25"/>
      <c r="AC25" s="31"/>
      <c r="AD25" s="31"/>
      <c r="AE25" s="30"/>
      <c r="AF25" s="30"/>
      <c r="AG25" s="30"/>
      <c r="AH25" s="25"/>
      <c r="AI25" s="25"/>
      <c r="AJ25" s="25"/>
      <c r="AK25" s="25"/>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A26" s="25"/>
      <c r="B26" s="25"/>
      <c r="C26" s="25"/>
      <c r="D26" s="30"/>
      <c r="E26" s="25"/>
      <c r="F26" s="25"/>
      <c r="G26" s="30"/>
      <c r="H26" s="25"/>
      <c r="I26" s="25"/>
      <c r="J26" s="25"/>
      <c r="K26" s="25"/>
      <c r="L26" s="25"/>
      <c r="M26" s="25"/>
      <c r="N26" s="25"/>
      <c r="O26" s="25"/>
      <c r="P26" s="25"/>
      <c r="Q26" s="26"/>
      <c r="R26" s="27"/>
      <c r="S26" s="25"/>
      <c r="T26" s="25"/>
      <c r="U26" s="25"/>
      <c r="V26" s="30"/>
      <c r="W26" s="30"/>
      <c r="X26" s="30"/>
      <c r="Y26" s="30"/>
      <c r="Z26" s="25"/>
      <c r="AA26" s="25"/>
      <c r="AB26" s="25"/>
      <c r="AC26" s="31"/>
      <c r="AD26" s="31"/>
      <c r="AE26" s="30"/>
      <c r="AF26" s="30"/>
      <c r="AG26" s="30"/>
      <c r="AH26" s="25"/>
      <c r="AI26" s="25"/>
      <c r="AJ26" s="25"/>
      <c r="AK26" s="25"/>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s="25"/>
      <c r="B27" s="25"/>
      <c r="C27" s="25"/>
      <c r="D27" s="30"/>
      <c r="E27" s="25"/>
      <c r="F27" s="25"/>
      <c r="G27" s="30"/>
      <c r="H27" s="25"/>
      <c r="I27" s="25"/>
      <c r="J27" s="25"/>
      <c r="K27" s="25"/>
      <c r="L27" s="25"/>
      <c r="M27" s="25"/>
      <c r="N27" s="25"/>
      <c r="O27" s="25"/>
      <c r="P27" s="25"/>
      <c r="Q27" s="26"/>
      <c r="R27" s="27"/>
      <c r="S27" s="25"/>
      <c r="T27" s="25"/>
      <c r="U27" s="25"/>
      <c r="V27" s="30"/>
      <c r="W27" s="30"/>
      <c r="X27" s="30"/>
      <c r="Y27" s="30"/>
      <c r="Z27" s="25"/>
      <c r="AA27" s="25"/>
      <c r="AB27" s="25"/>
      <c r="AC27" s="31"/>
      <c r="AD27" s="31"/>
      <c r="AE27" s="30"/>
      <c r="AF27" s="30"/>
      <c r="AG27" s="30"/>
      <c r="AH27" s="25"/>
      <c r="AI27" s="25"/>
      <c r="AJ27" s="25"/>
      <c r="AK27" s="25"/>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s="25"/>
      <c r="B28" s="25"/>
      <c r="C28" s="25"/>
      <c r="D28" s="30"/>
      <c r="E28" s="25"/>
      <c r="F28" s="25"/>
      <c r="G28" s="30"/>
      <c r="H28" s="25"/>
      <c r="I28" s="25"/>
      <c r="J28" s="25"/>
      <c r="K28" s="25"/>
      <c r="L28" s="25"/>
      <c r="M28" s="25"/>
      <c r="N28" s="25"/>
      <c r="O28" s="25"/>
      <c r="P28" s="25"/>
      <c r="Q28" s="26"/>
      <c r="R28" s="27"/>
      <c r="S28" s="25"/>
      <c r="T28" s="25"/>
      <c r="U28" s="25"/>
      <c r="V28" s="30"/>
      <c r="W28" s="30"/>
      <c r="X28" s="30"/>
      <c r="Y28" s="30"/>
      <c r="Z28" s="25"/>
      <c r="AA28" s="25"/>
      <c r="AB28" s="25"/>
      <c r="AC28" s="31"/>
      <c r="AD28" s="31"/>
      <c r="AE28" s="30"/>
      <c r="AF28" s="30"/>
      <c r="AG28" s="30"/>
      <c r="AH28" s="25"/>
      <c r="AI28" s="25"/>
      <c r="AJ28" s="25"/>
      <c r="AK28" s="25"/>
      <c r="AM28" s="12"/>
      <c r="AN28" s="2" t="str">
        <f t="shared" si="9"/>
        <v/>
      </c>
      <c r="AO28" s="2" t="str">
        <f t="shared" si="9"/>
        <v/>
      </c>
      <c r="AP28" s="2" t="str">
        <f t="shared" si="9"/>
        <v/>
      </c>
      <c r="AQ28" s="2" t="str">
        <f t="shared" si="9"/>
        <v/>
      </c>
      <c r="AR28" s="2" t="str">
        <f t="shared" si="9"/>
        <v/>
      </c>
      <c r="AS28" s="2" t="str">
        <f t="shared" si="9"/>
        <v/>
      </c>
      <c r="AT28" s="2" t="str">
        <f t="shared" si="9"/>
        <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A29" s="25"/>
      <c r="B29" s="25"/>
      <c r="C29" s="25"/>
      <c r="D29" s="30"/>
      <c r="E29" s="25"/>
      <c r="F29" s="25"/>
      <c r="G29" s="30"/>
      <c r="H29" s="25"/>
      <c r="I29" s="25"/>
      <c r="J29" s="25"/>
      <c r="K29" s="25"/>
      <c r="L29" s="25"/>
      <c r="M29" s="25"/>
      <c r="N29" s="25"/>
      <c r="O29" s="25"/>
      <c r="P29" s="25"/>
      <c r="Q29" s="26"/>
      <c r="R29" s="27"/>
      <c r="S29" s="25"/>
      <c r="T29" s="25"/>
      <c r="U29" s="25"/>
      <c r="V29" s="30"/>
      <c r="W29" s="30"/>
      <c r="X29" s="30"/>
      <c r="Y29" s="30"/>
      <c r="Z29" s="25"/>
      <c r="AA29" s="25"/>
      <c r="AB29" s="25"/>
      <c r="AC29" s="31"/>
      <c r="AD29" s="31"/>
      <c r="AE29" s="30"/>
      <c r="AF29" s="30"/>
      <c r="AG29" s="30"/>
      <c r="AH29" s="25"/>
      <c r="AI29" s="25"/>
      <c r="AJ29" s="25"/>
      <c r="AK29" s="25"/>
      <c r="AM29" s="12"/>
      <c r="AN29" s="2" t="str">
        <f t="shared" si="9"/>
        <v/>
      </c>
      <c r="AO29" s="2" t="str">
        <f t="shared" si="9"/>
        <v/>
      </c>
      <c r="AP29" s="2" t="str">
        <f t="shared" si="9"/>
        <v/>
      </c>
      <c r="AQ29" s="2" t="str">
        <f t="shared" si="9"/>
        <v/>
      </c>
      <c r="AR29" s="2" t="str">
        <f t="shared" si="9"/>
        <v/>
      </c>
      <c r="AS29" s="2" t="str">
        <f t="shared" si="9"/>
        <v/>
      </c>
      <c r="AT29" s="2" t="str">
        <f t="shared" si="9"/>
        <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t="str">
        <f t="shared" si="10"/>
        <v/>
      </c>
      <c r="BN29" s="2" t="str">
        <f t="shared" si="10"/>
        <v/>
      </c>
      <c r="BO29" s="2" t="str">
        <f t="shared" si="10"/>
        <v/>
      </c>
      <c r="BP29" s="2" t="str">
        <f t="shared" si="10"/>
        <v/>
      </c>
      <c r="BQ29" s="2"/>
      <c r="BR29" s="2"/>
      <c r="BS29" s="2"/>
      <c r="BT29" s="2"/>
      <c r="BU29" s="12"/>
    </row>
    <row r="30" spans="1:73" x14ac:dyDescent="0.25">
      <c r="A30" s="25"/>
      <c r="B30" s="25"/>
      <c r="C30" s="25"/>
      <c r="D30" s="30"/>
      <c r="E30" s="25"/>
      <c r="F30" s="25"/>
      <c r="G30" s="30"/>
      <c r="H30" s="25"/>
      <c r="I30" s="25"/>
      <c r="J30" s="25"/>
      <c r="K30" s="25"/>
      <c r="L30" s="25"/>
      <c r="M30" s="25"/>
      <c r="N30" s="25"/>
      <c r="O30" s="25"/>
      <c r="P30" s="25"/>
      <c r="Q30" s="26"/>
      <c r="R30" s="27"/>
      <c r="S30" s="25"/>
      <c r="T30" s="25"/>
      <c r="U30" s="25"/>
      <c r="V30" s="30"/>
      <c r="W30" s="30"/>
      <c r="X30" s="30"/>
      <c r="Y30" s="30"/>
      <c r="Z30" s="25"/>
      <c r="AA30" s="25"/>
      <c r="AB30" s="25"/>
      <c r="AC30" s="31"/>
      <c r="AD30" s="31"/>
      <c r="AE30" s="30"/>
      <c r="AF30" s="30"/>
      <c r="AG30" s="30"/>
      <c r="AH30" s="25"/>
      <c r="AI30" s="25"/>
      <c r="AJ30" s="25"/>
      <c r="AK30" s="25"/>
      <c r="AM30" s="12"/>
      <c r="AN30" s="2" t="str">
        <f t="shared" si="9"/>
        <v/>
      </c>
      <c r="AO30" s="2" t="str">
        <f t="shared" si="9"/>
        <v/>
      </c>
      <c r="AP30" s="2" t="str">
        <f t="shared" si="9"/>
        <v/>
      </c>
      <c r="AQ30" s="2" t="str">
        <f t="shared" si="9"/>
        <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t="str">
        <f t="shared" si="10"/>
        <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A31" s="25"/>
      <c r="B31" s="25"/>
      <c r="C31" s="25"/>
      <c r="D31" s="30"/>
      <c r="E31" s="25"/>
      <c r="F31" s="25"/>
      <c r="G31" s="30"/>
      <c r="H31" s="25"/>
      <c r="I31" s="25"/>
      <c r="J31" s="25"/>
      <c r="K31" s="25"/>
      <c r="L31" s="25"/>
      <c r="M31" s="25"/>
      <c r="N31" s="25"/>
      <c r="O31" s="25"/>
      <c r="P31" s="25"/>
      <c r="Q31" s="26"/>
      <c r="R31" s="27"/>
      <c r="S31" s="25"/>
      <c r="T31" s="25"/>
      <c r="U31" s="25"/>
      <c r="V31" s="30"/>
      <c r="W31" s="30"/>
      <c r="X31" s="30"/>
      <c r="Y31" s="30"/>
      <c r="Z31" s="25"/>
      <c r="AA31" s="25"/>
      <c r="AB31" s="25"/>
      <c r="AC31" s="31"/>
      <c r="AD31" s="31"/>
      <c r="AE31" s="30"/>
      <c r="AF31" s="30"/>
      <c r="AG31" s="30"/>
      <c r="AH31" s="25"/>
      <c r="AI31" s="25"/>
      <c r="AJ31" s="25"/>
      <c r="AK31" s="25"/>
      <c r="AM31" s="12"/>
      <c r="AN31" s="2" t="str">
        <f t="shared" si="9"/>
        <v/>
      </c>
      <c r="AO31" s="2" t="str">
        <f t="shared" si="9"/>
        <v/>
      </c>
      <c r="AP31" s="2" t="str">
        <f t="shared" si="9"/>
        <v/>
      </c>
      <c r="AQ31" s="2" t="str">
        <f t="shared" si="9"/>
        <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t="str">
        <f t="shared" si="10"/>
        <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M32" s="12"/>
      <c r="AN32" s="12">
        <f>Inputs!U7</f>
        <v>5590.2071467317601</v>
      </c>
      <c r="AO32" s="12">
        <f>Inputs!V7</f>
        <v>934.15654932693815</v>
      </c>
      <c r="AP32" s="12">
        <f>Inputs!W7</f>
        <v>975.63630394130166</v>
      </c>
      <c r="AQ32" s="12">
        <f>Inputs!X7</f>
        <v>6143.214610989121</v>
      </c>
      <c r="AR32" s="12">
        <f>Inputs!Y7</f>
        <v>878.12843098113581</v>
      </c>
      <c r="AS32" s="12">
        <f>Inputs!Z7</f>
        <v>478.65695802974352</v>
      </c>
      <c r="AT32" s="12">
        <f>Inputs!AA7</f>
        <v>1557.1434358164215</v>
      </c>
      <c r="AU32" s="12">
        <f>Inputs!AB7</f>
        <v>2682.7945882448253</v>
      </c>
      <c r="AV32" s="12">
        <f>Inputs!AC7</f>
        <v>2760.0619759387532</v>
      </c>
      <c r="AW32" s="12">
        <f>Inputs!AD7</f>
        <v>2158.3361834497814</v>
      </c>
      <c r="AX32" s="12">
        <f>Inputs!AE7</f>
        <v>2011.9542027002817</v>
      </c>
      <c r="AY32" s="12">
        <f>Inputs!AF7</f>
        <v>2829.7096138499373</v>
      </c>
      <c r="AZ32" s="12"/>
      <c r="BA32" s="12"/>
      <c r="BB32" s="12"/>
      <c r="BC32" s="12"/>
      <c r="BD32" s="12"/>
      <c r="BE32" s="12">
        <f>Inputs!U7</f>
        <v>5590.2071467317601</v>
      </c>
      <c r="BF32" s="12">
        <f>Inputs!V7</f>
        <v>934.15654932693815</v>
      </c>
      <c r="BG32" s="12">
        <f>Inputs!W7</f>
        <v>975.63630394130166</v>
      </c>
      <c r="BH32" s="12">
        <f>Inputs!X7</f>
        <v>6143.214610989121</v>
      </c>
      <c r="BI32" s="12">
        <f>Inputs!Y7</f>
        <v>878.12843098113581</v>
      </c>
      <c r="BJ32" s="12">
        <f>Inputs!Z7</f>
        <v>478.65695802974352</v>
      </c>
      <c r="BK32" s="12">
        <f>Inputs!AA7</f>
        <v>1557.1434358164215</v>
      </c>
      <c r="BL32" s="12">
        <f>Inputs!AB7</f>
        <v>2682.7945882448253</v>
      </c>
      <c r="BM32" s="12">
        <f>Inputs!AC7</f>
        <v>2760.0619759387532</v>
      </c>
      <c r="BN32" s="12">
        <f>Inputs!AD7</f>
        <v>2158.3361834497814</v>
      </c>
      <c r="BO32" s="12">
        <f>Inputs!AE7</f>
        <v>2011.9542027002817</v>
      </c>
      <c r="BP32" s="12">
        <f>Inputs!AF7</f>
        <v>2829.7096138499373</v>
      </c>
      <c r="BQ32" s="12"/>
      <c r="BR32" s="12"/>
      <c r="BS32" s="12"/>
      <c r="BT32" s="12"/>
      <c r="BU32" s="12"/>
    </row>
  </sheetData>
  <sheetProtection algorithmName="SHA-512" hashValue="ydX1jJssUukFsJPVBpbiWuK5+oOfB3DNBFL30vx11z4bZLOfs3/h3vJ6E3tyGEsfX5OJ/kXlOy0ynhyCf6kyGQ==" saltValue="csFs2LVpVZaGM1gZn2fQqQ=="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A329-0A5A-4C82-A596-454AF9BE2408}">
  <sheetPr>
    <tabColor theme="0" tint="-0.499984740745262"/>
  </sheetPr>
  <dimension ref="A1:BU36"/>
  <sheetViews>
    <sheetView zoomScaleNormal="100" workbookViewId="0">
      <pane xSplit="2" ySplit="3" topLeftCell="O7" activePane="bottomRight" state="frozen"/>
      <selection activeCell="H37" sqref="H37"/>
      <selection pane="topRight" activeCell="H37" sqref="H37"/>
      <selection pane="bottomLeft" activeCell="H37" sqref="H37"/>
      <selection pane="bottomRight" activeCell="AI29" sqref="AI29"/>
    </sheetView>
  </sheetViews>
  <sheetFormatPr defaultRowHeight="15" x14ac:dyDescent="0.25"/>
  <cols>
    <col min="1" max="1" width="2.7109375" bestFit="1" customWidth="1"/>
    <col min="2" max="2" width="23.28515625" customWidth="1"/>
    <col min="3" max="3" width="18.5703125" bestFit="1" customWidth="1"/>
    <col min="4" max="4" width="24.7109375" bestFit="1" customWidth="1"/>
    <col min="5" max="5" width="16.140625" bestFit="1" customWidth="1"/>
    <col min="6" max="6" width="13.285156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E2" s="196"/>
      <c r="AF2" s="196"/>
      <c r="AG2" s="196"/>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E3" s="196"/>
      <c r="AF3" s="196"/>
      <c r="AG3" s="196"/>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t="s">
        <v>202</v>
      </c>
      <c r="D4" s="2" t="s">
        <v>210</v>
      </c>
      <c r="E4" t="s">
        <v>148</v>
      </c>
      <c r="F4" s="7" t="s">
        <v>29</v>
      </c>
      <c r="G4" s="2" t="s">
        <v>79</v>
      </c>
      <c r="H4" t="s">
        <v>143</v>
      </c>
      <c r="J4">
        <f>SUMPRODUCT($AN4:$BC4,$AN$36:$BC$36)</f>
        <v>8536.3178987589799</v>
      </c>
      <c r="K4">
        <f>SUMPRODUCT($BE4:$BT4,$BE$36:$BT$36)</f>
        <v>2158.3361834497814</v>
      </c>
      <c r="L4">
        <f>PRODUCT(J4:K4)</f>
        <v>18424243.794321515</v>
      </c>
      <c r="N4">
        <f>VLOOKUP(E4,Inputs!$K$12:$L$25,2,FALSE)</f>
        <v>70</v>
      </c>
      <c r="O4">
        <f>VLOOKUP(H4,Inputs!$K$12:$L$25,2,FALSE)</f>
        <v>25</v>
      </c>
      <c r="P4">
        <f>(VLOOKUP(B4,Inputs!$K$28:$L$32,2,FALSE))</f>
        <v>90</v>
      </c>
      <c r="Q4" s="6">
        <f>(SQRT(N4^2+O4^2-2*N4*O4*COS(RADIANS(P4)))/2)</f>
        <v>37.165171868296262</v>
      </c>
      <c r="R4" s="9">
        <f>((Q4/Inputs!$L$35)^Inputs!$L$36+(Q4/Inputs!$L$35)^Inputs!$L$36-((Q4/Inputs!$L$35)^Inputs!$L$36)*((Q4/Inputs!$L$35)^Inputs!$L$36))</f>
        <v>0.19924667610946173</v>
      </c>
      <c r="T4">
        <f>Inputs!$O$25</f>
        <v>0.505</v>
      </c>
      <c r="V4" s="2">
        <v>1</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4</v>
      </c>
      <c r="AB4">
        <f>IF(B4="Diverging","",Inputs!$L$12)</f>
        <v>70</v>
      </c>
      <c r="AC4" s="14">
        <f t="shared" ref="AC4:AC19" si="0">IF(B4="Diverging",1,(AB4/60)^(0.15/0.1))</f>
        <v>1.2601440246904174</v>
      </c>
      <c r="AD4" s="14"/>
      <c r="AE4" s="2"/>
      <c r="AF4" s="2"/>
      <c r="AG4" s="2"/>
      <c r="AI4">
        <f>PRODUCT(Z4,T4,AC4)</f>
        <v>2.5454909298746431</v>
      </c>
      <c r="AK4">
        <f>L4*R4*AI4</f>
        <v>9344419.1482514162</v>
      </c>
      <c r="AM4" s="12"/>
      <c r="AN4" s="2">
        <f>IF(ISNUMBER(SEARCH(AN$3,$D4)),1,"")</f>
        <v>1</v>
      </c>
      <c r="AO4" s="2">
        <f t="shared" ref="AO4:AY19" si="1">IF(ISNUMBER(SEARCH(AO$3,$D4)),1,"")</f>
        <v>1</v>
      </c>
      <c r="AP4" s="2" t="str">
        <f t="shared" si="1"/>
        <v/>
      </c>
      <c r="AQ4" s="2" t="str">
        <f t="shared" si="1"/>
        <v/>
      </c>
      <c r="AR4" s="2" t="str">
        <f t="shared" si="1"/>
        <v/>
      </c>
      <c r="AS4" s="2" t="str">
        <f t="shared" si="1"/>
        <v/>
      </c>
      <c r="AT4" s="2" t="str">
        <f t="shared" si="1"/>
        <v/>
      </c>
      <c r="AU4" s="2" t="str">
        <f t="shared" si="1"/>
        <v/>
      </c>
      <c r="AV4" s="2" t="str">
        <f t="shared" si="1"/>
        <v/>
      </c>
      <c r="AW4" s="2" t="str">
        <f t="shared" si="1"/>
        <v/>
      </c>
      <c r="AX4" s="2">
        <f t="shared" si="1"/>
        <v>1</v>
      </c>
      <c r="AY4" s="2" t="str">
        <f t="shared" si="1"/>
        <v/>
      </c>
      <c r="AZ4" s="2"/>
      <c r="BA4" s="2"/>
      <c r="BB4" s="2"/>
      <c r="BC4" s="2"/>
      <c r="BD4" s="10"/>
      <c r="BE4" s="2" t="str">
        <f>IF(ISNUMBER(SEARCH(BE$3,$G4)),1,"")</f>
        <v/>
      </c>
      <c r="BF4" s="2" t="str">
        <f t="shared" ref="BF4:BP19" si="2">IF(ISNUMBER(SEARCH(BF$3,$G4)),1,"")</f>
        <v/>
      </c>
      <c r="BG4" s="2" t="str">
        <f t="shared" si="2"/>
        <v/>
      </c>
      <c r="BH4" s="2" t="str">
        <f t="shared" si="2"/>
        <v/>
      </c>
      <c r="BI4" s="2" t="str">
        <f t="shared" si="2"/>
        <v/>
      </c>
      <c r="BJ4" s="2" t="str">
        <f t="shared" si="2"/>
        <v/>
      </c>
      <c r="BK4" s="2" t="str">
        <f t="shared" si="2"/>
        <v/>
      </c>
      <c r="BL4" s="2" t="str">
        <f t="shared" si="2"/>
        <v/>
      </c>
      <c r="BM4" s="2" t="str">
        <f t="shared" si="2"/>
        <v/>
      </c>
      <c r="BN4" s="2">
        <f t="shared" si="2"/>
        <v>1</v>
      </c>
      <c r="BO4" s="2" t="str">
        <f t="shared" si="2"/>
        <v/>
      </c>
      <c r="BP4" s="2" t="str">
        <f t="shared" si="2"/>
        <v/>
      </c>
      <c r="BQ4" s="2"/>
      <c r="BR4" s="2"/>
      <c r="BS4" s="2"/>
      <c r="BT4" s="2"/>
      <c r="BU4" s="12"/>
    </row>
    <row r="5" spans="1:73" x14ac:dyDescent="0.25">
      <c r="A5">
        <v>2</v>
      </c>
      <c r="B5" t="s">
        <v>14</v>
      </c>
      <c r="C5" t="s">
        <v>202</v>
      </c>
      <c r="D5" s="2" t="s">
        <v>210</v>
      </c>
      <c r="E5" t="s">
        <v>148</v>
      </c>
      <c r="F5" s="7" t="s">
        <v>23</v>
      </c>
      <c r="G5" s="2" t="s">
        <v>76</v>
      </c>
      <c r="H5" t="s">
        <v>142</v>
      </c>
      <c r="J5">
        <f t="shared" ref="J5:J19" si="3">SUMPRODUCT($AN5:$BC5,$AN$36:$BC$36)</f>
        <v>8536.3178987589799</v>
      </c>
      <c r="K5">
        <f t="shared" ref="K5:K19" si="4">SUMPRODUCT($BE5:$BT5,$BE$36:$BT$36)</f>
        <v>1557.1434358164215</v>
      </c>
      <c r="L5">
        <f t="shared" ref="L5:L19" si="5">PRODUCT(J5:K5)</f>
        <v>13292271.382094774</v>
      </c>
      <c r="N5">
        <f>VLOOKUP(E5,Inputs!$K$12:$L$25,2,FALSE)</f>
        <v>70</v>
      </c>
      <c r="O5">
        <f>VLOOKUP(H5,Inputs!$K$12:$L$25,2,FALSE)</f>
        <v>15</v>
      </c>
      <c r="P5">
        <f>(VLOOKUP(B5,Inputs!$K$28:$L$32,2,FALSE))</f>
        <v>90</v>
      </c>
      <c r="Q5" s="6">
        <f t="shared" ref="Q5:Q19" si="6">(SQRT(N5^2+O5^2-2*N5*O5*COS(RADIANS(P5)))/2)</f>
        <v>35.794552658190881</v>
      </c>
      <c r="R5" s="9">
        <f>((Q5/Inputs!$L$35)^Inputs!$L$36+(Q5/Inputs!$L$35)^Inputs!$L$36-((Q5/Inputs!$L$35)^Inputs!$L$36)*((Q5/Inputs!$L$35)^Inputs!$L$36))</f>
        <v>0.17404385728488758</v>
      </c>
      <c r="T5">
        <f>Inputs!$O$25</f>
        <v>0.505</v>
      </c>
      <c r="V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4</v>
      </c>
      <c r="AB5">
        <f>IF(B5="Diverging","",Inputs!$L$12)</f>
        <v>70</v>
      </c>
      <c r="AC5" s="14">
        <f t="shared" si="0"/>
        <v>1.2601440246904174</v>
      </c>
      <c r="AD5" s="14"/>
      <c r="AE5" s="2"/>
      <c r="AF5" s="2"/>
      <c r="AG5" s="2"/>
      <c r="AI5">
        <f t="shared" ref="AI5:AI19" si="7">PRODUCT(Z5,T5,AC5)</f>
        <v>2.5454909298746431</v>
      </c>
      <c r="AK5">
        <f t="shared" ref="AK5:AK19" si="8">L5*R5*AI5</f>
        <v>5888835.9127144041</v>
      </c>
      <c r="AM5" s="12"/>
      <c r="AN5" s="2">
        <f t="shared" ref="AN5:AN19" si="9">IF(ISNUMBER(SEARCH(AN$3,$D5)),1,"")</f>
        <v>1</v>
      </c>
      <c r="AO5" s="2">
        <f t="shared" si="1"/>
        <v>1</v>
      </c>
      <c r="AP5" s="2" t="str">
        <f t="shared" si="1"/>
        <v/>
      </c>
      <c r="AQ5" s="2" t="str">
        <f t="shared" si="1"/>
        <v/>
      </c>
      <c r="AR5" s="2" t="str">
        <f t="shared" si="1"/>
        <v/>
      </c>
      <c r="AS5" s="2" t="str">
        <f t="shared" si="1"/>
        <v/>
      </c>
      <c r="AT5" s="2" t="str">
        <f t="shared" si="1"/>
        <v/>
      </c>
      <c r="AU5" s="2" t="str">
        <f t="shared" si="1"/>
        <v/>
      </c>
      <c r="AV5" s="2" t="str">
        <f t="shared" si="1"/>
        <v/>
      </c>
      <c r="AW5" s="2" t="str">
        <f t="shared" si="1"/>
        <v/>
      </c>
      <c r="AX5" s="2">
        <f t="shared" si="1"/>
        <v>1</v>
      </c>
      <c r="AY5" s="2" t="str">
        <f t="shared" si="1"/>
        <v/>
      </c>
      <c r="AZ5" s="2"/>
      <c r="BA5" s="2"/>
      <c r="BB5" s="2"/>
      <c r="BC5" s="2"/>
      <c r="BD5" s="10"/>
      <c r="BE5" s="2" t="str">
        <f t="shared" ref="BE5:BE19" si="10">IF(ISNUMBER(SEARCH(BE$3,$G5)),1,"")</f>
        <v/>
      </c>
      <c r="BF5" s="2" t="str">
        <f t="shared" si="2"/>
        <v/>
      </c>
      <c r="BG5" s="2" t="str">
        <f t="shared" si="2"/>
        <v/>
      </c>
      <c r="BH5" s="2" t="str">
        <f t="shared" si="2"/>
        <v/>
      </c>
      <c r="BI5" s="2" t="str">
        <f t="shared" si="2"/>
        <v/>
      </c>
      <c r="BJ5" s="2" t="str">
        <f t="shared" si="2"/>
        <v/>
      </c>
      <c r="BK5" s="2">
        <f t="shared" si="2"/>
        <v>1</v>
      </c>
      <c r="BL5" s="2" t="str">
        <f t="shared" si="2"/>
        <v/>
      </c>
      <c r="BM5" s="2" t="str">
        <f t="shared" si="2"/>
        <v/>
      </c>
      <c r="BN5" s="2" t="str">
        <f t="shared" si="2"/>
        <v/>
      </c>
      <c r="BO5" s="2" t="str">
        <f t="shared" si="2"/>
        <v/>
      </c>
      <c r="BP5" s="2" t="str">
        <f t="shared" si="2"/>
        <v/>
      </c>
      <c r="BQ5" s="2"/>
      <c r="BR5" s="2"/>
      <c r="BS5" s="2"/>
      <c r="BT5" s="2"/>
      <c r="BU5" s="12"/>
    </row>
    <row r="6" spans="1:73" x14ac:dyDescent="0.25">
      <c r="A6">
        <v>3</v>
      </c>
      <c r="B6" t="s">
        <v>14</v>
      </c>
      <c r="C6" t="s">
        <v>203</v>
      </c>
      <c r="D6" s="2" t="s">
        <v>211</v>
      </c>
      <c r="E6" t="s">
        <v>148</v>
      </c>
      <c r="F6" s="7" t="s">
        <v>23</v>
      </c>
      <c r="G6" s="2" t="s">
        <v>76</v>
      </c>
      <c r="H6" t="s">
        <v>143</v>
      </c>
      <c r="J6">
        <f t="shared" si="3"/>
        <v>9704.137630215082</v>
      </c>
      <c r="K6">
        <f t="shared" si="4"/>
        <v>1557.1434358164215</v>
      </c>
      <c r="L6">
        <f t="shared" si="5"/>
        <v>15110734.21114854</v>
      </c>
      <c r="N6">
        <f>VLOOKUP(E6,Inputs!$K$12:$L$25,2,FALSE)</f>
        <v>70</v>
      </c>
      <c r="O6">
        <f>VLOOKUP(H6,Inputs!$K$12:$L$25,2,FALSE)</f>
        <v>25</v>
      </c>
      <c r="P6">
        <f>(VLOOKUP(B6,Inputs!$K$28:$L$32,2,FALSE))</f>
        <v>90</v>
      </c>
      <c r="Q6" s="6">
        <f t="shared" si="6"/>
        <v>37.165171868296262</v>
      </c>
      <c r="R6" s="9">
        <f>((Q6/Inputs!$L$35)^Inputs!$L$36+(Q6/Inputs!$L$35)^Inputs!$L$36-((Q6/Inputs!$L$35)^Inputs!$L$36)*((Q6/Inputs!$L$35)^Inputs!$L$36))</f>
        <v>0.19924667610946173</v>
      </c>
      <c r="T6">
        <f>Inputs!$O$25</f>
        <v>0.505</v>
      </c>
      <c r="V6" s="2">
        <v>1</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4</v>
      </c>
      <c r="AB6">
        <f>IF(B6="Diverging","",Inputs!$L$12)</f>
        <v>70</v>
      </c>
      <c r="AC6" s="14">
        <f t="shared" si="0"/>
        <v>1.2601440246904174</v>
      </c>
      <c r="AD6" s="14"/>
      <c r="AE6" s="2"/>
      <c r="AF6" s="2"/>
      <c r="AG6" s="2"/>
      <c r="AI6">
        <f t="shared" si="7"/>
        <v>2.5454909298746431</v>
      </c>
      <c r="AK6">
        <f t="shared" si="8"/>
        <v>7663871.347073325</v>
      </c>
      <c r="AM6" s="12"/>
      <c r="AN6" s="2" t="str">
        <f t="shared" si="9"/>
        <v/>
      </c>
      <c r="AO6" s="2" t="str">
        <f t="shared" si="1"/>
        <v/>
      </c>
      <c r="AP6" s="2" t="str">
        <f t="shared" si="1"/>
        <v/>
      </c>
      <c r="AQ6" s="2">
        <f t="shared" si="1"/>
        <v>1</v>
      </c>
      <c r="AR6" s="2">
        <f t="shared" si="1"/>
        <v>1</v>
      </c>
      <c r="AS6" s="2" t="str">
        <f t="shared" si="1"/>
        <v/>
      </c>
      <c r="AT6" s="2" t="str">
        <f t="shared" si="1"/>
        <v/>
      </c>
      <c r="AU6" s="2">
        <f t="shared" si="1"/>
        <v>1</v>
      </c>
      <c r="AV6" s="2" t="str">
        <f t="shared" si="1"/>
        <v/>
      </c>
      <c r="AW6" s="2" t="str">
        <f t="shared" si="1"/>
        <v/>
      </c>
      <c r="AX6" s="2" t="str">
        <f t="shared" si="1"/>
        <v/>
      </c>
      <c r="AY6" s="2" t="str">
        <f t="shared" si="1"/>
        <v/>
      </c>
      <c r="AZ6" s="2"/>
      <c r="BA6" s="2"/>
      <c r="BB6" s="2"/>
      <c r="BC6" s="2"/>
      <c r="BD6" s="10"/>
      <c r="BE6" s="2" t="str">
        <f t="shared" si="10"/>
        <v/>
      </c>
      <c r="BF6" s="2" t="str">
        <f t="shared" si="2"/>
        <v/>
      </c>
      <c r="BG6" s="2" t="str">
        <f t="shared" si="2"/>
        <v/>
      </c>
      <c r="BH6" s="2" t="str">
        <f t="shared" si="2"/>
        <v/>
      </c>
      <c r="BI6" s="2" t="str">
        <f t="shared" si="2"/>
        <v/>
      </c>
      <c r="BJ6" s="2" t="str">
        <f t="shared" si="2"/>
        <v/>
      </c>
      <c r="BK6" s="2">
        <f t="shared" si="2"/>
        <v>1</v>
      </c>
      <c r="BL6" s="2" t="str">
        <f t="shared" si="2"/>
        <v/>
      </c>
      <c r="BM6" s="2" t="str">
        <f t="shared" si="2"/>
        <v/>
      </c>
      <c r="BN6" s="2" t="str">
        <f t="shared" si="2"/>
        <v/>
      </c>
      <c r="BO6" s="2" t="str">
        <f t="shared" si="2"/>
        <v/>
      </c>
      <c r="BP6" s="2" t="str">
        <f t="shared" si="2"/>
        <v/>
      </c>
      <c r="BQ6" s="2"/>
      <c r="BR6" s="2"/>
      <c r="BS6" s="2"/>
      <c r="BT6" s="2"/>
      <c r="BU6" s="12"/>
    </row>
    <row r="7" spans="1:73" x14ac:dyDescent="0.25">
      <c r="A7">
        <v>4</v>
      </c>
      <c r="B7" t="s">
        <v>14</v>
      </c>
      <c r="C7" t="s">
        <v>203</v>
      </c>
      <c r="D7" s="2" t="s">
        <v>211</v>
      </c>
      <c r="E7" t="s">
        <v>148</v>
      </c>
      <c r="F7" s="7" t="s">
        <v>29</v>
      </c>
      <c r="G7" s="2" t="s">
        <v>79</v>
      </c>
      <c r="H7" t="s">
        <v>142</v>
      </c>
      <c r="J7">
        <f t="shared" si="3"/>
        <v>9704.137630215082</v>
      </c>
      <c r="K7">
        <f t="shared" si="4"/>
        <v>2158.3361834497814</v>
      </c>
      <c r="L7">
        <f t="shared" si="5"/>
        <v>20944791.376469824</v>
      </c>
      <c r="N7">
        <f>VLOOKUP(E7,Inputs!$K$12:$L$25,2,FALSE)</f>
        <v>70</v>
      </c>
      <c r="O7">
        <f>VLOOKUP(H7,Inputs!$K$12:$L$25,2,FALSE)</f>
        <v>15</v>
      </c>
      <c r="P7">
        <f>(VLOOKUP(B7,Inputs!$K$28:$L$32,2,FALSE))</f>
        <v>90</v>
      </c>
      <c r="Q7" s="6">
        <f t="shared" si="6"/>
        <v>35.794552658190881</v>
      </c>
      <c r="R7" s="9">
        <f>((Q7/Inputs!$L$35)^Inputs!$L$36+(Q7/Inputs!$L$35)^Inputs!$L$36-((Q7/Inputs!$L$35)^Inputs!$L$36)*((Q7/Inputs!$L$35)^Inputs!$L$36))</f>
        <v>0.17404385728488758</v>
      </c>
      <c r="T7">
        <f>Inputs!$O$25</f>
        <v>0.505</v>
      </c>
      <c r="V7" s="2">
        <v>1</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4</v>
      </c>
      <c r="AB7">
        <f>IF(B7="Diverging","",Inputs!$L$12)</f>
        <v>70</v>
      </c>
      <c r="AC7" s="14">
        <f t="shared" si="0"/>
        <v>1.2601440246904174</v>
      </c>
      <c r="AD7" s="14"/>
      <c r="AE7" s="2"/>
      <c r="AF7" s="2"/>
      <c r="AG7" s="2"/>
      <c r="AI7">
        <f t="shared" si="7"/>
        <v>2.5454909298746431</v>
      </c>
      <c r="AK7">
        <f t="shared" si="8"/>
        <v>9279109.3483248465</v>
      </c>
      <c r="AM7" s="12"/>
      <c r="AN7" s="2" t="str">
        <f t="shared" si="9"/>
        <v/>
      </c>
      <c r="AO7" s="2" t="str">
        <f t="shared" si="1"/>
        <v/>
      </c>
      <c r="AP7" s="2" t="str">
        <f t="shared" si="1"/>
        <v/>
      </c>
      <c r="AQ7" s="2">
        <f t="shared" si="1"/>
        <v>1</v>
      </c>
      <c r="AR7" s="2">
        <f t="shared" si="1"/>
        <v>1</v>
      </c>
      <c r="AS7" s="2" t="str">
        <f t="shared" si="1"/>
        <v/>
      </c>
      <c r="AT7" s="2" t="str">
        <f t="shared" si="1"/>
        <v/>
      </c>
      <c r="AU7" s="2">
        <f t="shared" si="1"/>
        <v>1</v>
      </c>
      <c r="AV7" s="2" t="str">
        <f t="shared" si="1"/>
        <v/>
      </c>
      <c r="AW7" s="2" t="str">
        <f t="shared" si="1"/>
        <v/>
      </c>
      <c r="AX7" s="2" t="str">
        <f t="shared" si="1"/>
        <v/>
      </c>
      <c r="AY7" s="2" t="str">
        <f t="shared" si="1"/>
        <v/>
      </c>
      <c r="AZ7" s="2"/>
      <c r="BA7" s="2"/>
      <c r="BB7" s="2"/>
      <c r="BC7" s="2"/>
      <c r="BD7" s="10"/>
      <c r="BE7" s="2" t="str">
        <f t="shared" si="10"/>
        <v/>
      </c>
      <c r="BF7" s="2" t="str">
        <f t="shared" si="2"/>
        <v/>
      </c>
      <c r="BG7" s="2" t="str">
        <f t="shared" si="2"/>
        <v/>
      </c>
      <c r="BH7" s="2" t="str">
        <f t="shared" si="2"/>
        <v/>
      </c>
      <c r="BI7" s="2" t="str">
        <f t="shared" si="2"/>
        <v/>
      </c>
      <c r="BJ7" s="2" t="str">
        <f t="shared" si="2"/>
        <v/>
      </c>
      <c r="BK7" s="2" t="str">
        <f t="shared" si="2"/>
        <v/>
      </c>
      <c r="BL7" s="2" t="str">
        <f t="shared" si="2"/>
        <v/>
      </c>
      <c r="BM7" s="2" t="str">
        <f t="shared" si="2"/>
        <v/>
      </c>
      <c r="BN7" s="2">
        <f t="shared" si="2"/>
        <v>1</v>
      </c>
      <c r="BO7" s="2" t="str">
        <f t="shared" si="2"/>
        <v/>
      </c>
      <c r="BP7" s="2" t="str">
        <f t="shared" si="2"/>
        <v/>
      </c>
      <c r="BQ7" s="2"/>
      <c r="BR7" s="2"/>
      <c r="BS7" s="2"/>
      <c r="BT7" s="2"/>
      <c r="BU7" s="12"/>
    </row>
    <row r="8" spans="1:73" x14ac:dyDescent="0.25">
      <c r="A8">
        <v>5</v>
      </c>
      <c r="B8" t="s">
        <v>15</v>
      </c>
      <c r="C8" t="s">
        <v>64</v>
      </c>
      <c r="D8" s="2" t="s">
        <v>92</v>
      </c>
      <c r="E8" t="s">
        <v>148</v>
      </c>
      <c r="F8" s="7" t="s">
        <v>204</v>
      </c>
      <c r="G8" s="2" t="s">
        <v>212</v>
      </c>
      <c r="H8" t="s">
        <v>142</v>
      </c>
      <c r="J8">
        <f t="shared" si="3"/>
        <v>7500</v>
      </c>
      <c r="K8">
        <f t="shared" si="4"/>
        <v>2890.0826336814175</v>
      </c>
      <c r="L8">
        <f t="shared" si="5"/>
        <v>21675619.752610631</v>
      </c>
      <c r="N8">
        <f>VLOOKUP(E8,Inputs!$K$12:$L$25,2,FALSE)</f>
        <v>70</v>
      </c>
      <c r="O8">
        <f>VLOOKUP(H8,Inputs!$K$12:$L$25,2,FALSE)</f>
        <v>15</v>
      </c>
      <c r="P8">
        <f>(VLOOKUP(B8,Inputs!$K$28:$L$32,2,FALSE))</f>
        <v>45</v>
      </c>
      <c r="Q8" s="6">
        <f t="shared" si="6"/>
        <v>30.166520181768771</v>
      </c>
      <c r="R8" s="9">
        <f>((Q8/Inputs!$L$35)^Inputs!$L$36+(Q8/Inputs!$L$35)^Inputs!$L$36-((Q8/Inputs!$L$35)^Inputs!$L$36)*((Q8/Inputs!$L$35)^Inputs!$L$36))</f>
        <v>9.3014969639737849E-2</v>
      </c>
      <c r="T8">
        <f>Inputs!$O$25</f>
        <v>0.505</v>
      </c>
      <c r="X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2.75</v>
      </c>
      <c r="AB8">
        <f>IF(B8="Diverging","",Inputs!$L$12)</f>
        <v>70</v>
      </c>
      <c r="AC8" s="14">
        <f t="shared" si="0"/>
        <v>1.2601440246904174</v>
      </c>
      <c r="AD8" s="14"/>
      <c r="AE8" s="2"/>
      <c r="AF8" s="2"/>
      <c r="AG8" s="2"/>
      <c r="AI8">
        <f t="shared" si="7"/>
        <v>1.7500250142888172</v>
      </c>
      <c r="AK8">
        <f t="shared" si="8"/>
        <v>3528325.3808565955</v>
      </c>
      <c r="AM8" s="12"/>
      <c r="AN8" s="2">
        <f t="shared" si="9"/>
        <v>1</v>
      </c>
      <c r="AO8" s="2">
        <f t="shared" si="1"/>
        <v>1</v>
      </c>
      <c r="AP8" s="2">
        <f t="shared" si="1"/>
        <v>1</v>
      </c>
      <c r="AQ8" s="2" t="str">
        <f t="shared" si="1"/>
        <v/>
      </c>
      <c r="AR8" s="2" t="str">
        <f t="shared" si="1"/>
        <v/>
      </c>
      <c r="AS8" s="2" t="str">
        <f t="shared" si="1"/>
        <v/>
      </c>
      <c r="AT8" s="2" t="str">
        <f t="shared" si="1"/>
        <v/>
      </c>
      <c r="AU8" s="2" t="str">
        <f t="shared" si="1"/>
        <v/>
      </c>
      <c r="AV8" s="2" t="str">
        <f t="shared" si="1"/>
        <v/>
      </c>
      <c r="AW8" s="2" t="str">
        <f t="shared" si="1"/>
        <v/>
      </c>
      <c r="AX8" s="2" t="str">
        <f t="shared" si="1"/>
        <v/>
      </c>
      <c r="AY8" s="2" t="str">
        <f t="shared" si="1"/>
        <v/>
      </c>
      <c r="AZ8" s="2"/>
      <c r="BA8" s="2"/>
      <c r="BB8" s="2"/>
      <c r="BC8" s="2"/>
      <c r="BD8" s="10"/>
      <c r="BE8" s="2" t="str">
        <f t="shared" si="10"/>
        <v/>
      </c>
      <c r="BF8" s="2" t="str">
        <f t="shared" si="2"/>
        <v/>
      </c>
      <c r="BG8" s="2" t="str">
        <f t="shared" si="2"/>
        <v/>
      </c>
      <c r="BH8" s="2" t="str">
        <f t="shared" si="2"/>
        <v/>
      </c>
      <c r="BI8" s="2">
        <f t="shared" si="2"/>
        <v>1</v>
      </c>
      <c r="BJ8" s="2" t="str">
        <f t="shared" si="2"/>
        <v/>
      </c>
      <c r="BK8" s="2" t="str">
        <f t="shared" si="2"/>
        <v/>
      </c>
      <c r="BL8" s="2" t="str">
        <f t="shared" si="2"/>
        <v/>
      </c>
      <c r="BM8" s="2" t="str">
        <f t="shared" si="2"/>
        <v/>
      </c>
      <c r="BN8" s="2" t="str">
        <f t="shared" si="2"/>
        <v/>
      </c>
      <c r="BO8" s="2">
        <f t="shared" si="2"/>
        <v>1</v>
      </c>
      <c r="BP8" s="2" t="str">
        <f t="shared" si="2"/>
        <v/>
      </c>
      <c r="BQ8" s="2"/>
      <c r="BR8" s="2"/>
      <c r="BS8" s="2"/>
      <c r="BT8" s="2"/>
      <c r="BU8" s="12"/>
    </row>
    <row r="9" spans="1:73" x14ac:dyDescent="0.25">
      <c r="A9">
        <v>6</v>
      </c>
      <c r="B9" t="s">
        <v>15</v>
      </c>
      <c r="C9" s="7" t="s">
        <v>29</v>
      </c>
      <c r="D9" s="2" t="s">
        <v>79</v>
      </c>
      <c r="E9" t="s">
        <v>143</v>
      </c>
      <c r="F9" t="s">
        <v>205</v>
      </c>
      <c r="G9" s="2" t="s">
        <v>213</v>
      </c>
      <c r="H9" t="s">
        <v>149</v>
      </c>
      <c r="J9">
        <f t="shared" si="3"/>
        <v>2158.3361834497814</v>
      </c>
      <c r="K9">
        <f t="shared" si="4"/>
        <v>1853.7647349224376</v>
      </c>
      <c r="L9">
        <f t="shared" si="5"/>
        <v>4001047.5029862896</v>
      </c>
      <c r="N9">
        <f>VLOOKUP(E9,Inputs!$K$12:$L$25,2,FALSE)</f>
        <v>25</v>
      </c>
      <c r="O9">
        <f>VLOOKUP(H9,Inputs!$K$12:$L$25,2,FALSE)</f>
        <v>15</v>
      </c>
      <c r="P9">
        <f>(VLOOKUP(B9,Inputs!$K$28:$L$32,2,FALSE))</f>
        <v>45</v>
      </c>
      <c r="Q9" s="6">
        <f t="shared" si="6"/>
        <v>8.9396576292116645</v>
      </c>
      <c r="R9" s="9">
        <f>((Q9/Inputs!$L$35)^Inputs!$L$36+(Q9/Inputs!$L$35)^Inputs!$L$36-((Q9/Inputs!$L$35)^Inputs!$L$36)*((Q9/Inputs!$L$35)^Inputs!$L$36))</f>
        <v>9.432995959267502E-4</v>
      </c>
      <c r="T9">
        <f>Inputs!$O$25</f>
        <v>0.505</v>
      </c>
      <c r="V9" s="2">
        <f>1*0</f>
        <v>0</v>
      </c>
      <c r="Y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1.75</v>
      </c>
      <c r="AB9">
        <f>IF(B9="Diverging","",Inputs!$L$12)</f>
        <v>70</v>
      </c>
      <c r="AC9" s="14">
        <f t="shared" si="0"/>
        <v>1.2601440246904174</v>
      </c>
      <c r="AD9" s="14"/>
      <c r="AE9" s="2"/>
      <c r="AF9" s="2"/>
      <c r="AG9" s="2"/>
      <c r="AI9">
        <f t="shared" si="7"/>
        <v>1.1136522818201564</v>
      </c>
      <c r="AK9">
        <f t="shared" si="8"/>
        <v>4203.1313997779953</v>
      </c>
      <c r="AM9" s="12"/>
      <c r="AN9" s="2" t="str">
        <f t="shared" si="9"/>
        <v/>
      </c>
      <c r="AO9" s="2" t="str">
        <f t="shared" si="1"/>
        <v/>
      </c>
      <c r="AP9" s="2" t="str">
        <f t="shared" si="1"/>
        <v/>
      </c>
      <c r="AQ9" s="2" t="str">
        <f t="shared" si="1"/>
        <v/>
      </c>
      <c r="AR9" s="2" t="str">
        <f t="shared" si="1"/>
        <v/>
      </c>
      <c r="AS9" s="2" t="str">
        <f t="shared" si="1"/>
        <v/>
      </c>
      <c r="AT9" s="2" t="str">
        <f t="shared" si="1"/>
        <v/>
      </c>
      <c r="AU9" s="2" t="str">
        <f t="shared" si="1"/>
        <v/>
      </c>
      <c r="AV9" s="2" t="str">
        <f t="shared" si="1"/>
        <v/>
      </c>
      <c r="AW9" s="2">
        <f t="shared" si="1"/>
        <v>1</v>
      </c>
      <c r="AX9" s="2" t="str">
        <f t="shared" si="1"/>
        <v/>
      </c>
      <c r="AY9" s="2" t="str">
        <f t="shared" si="1"/>
        <v/>
      </c>
      <c r="AZ9" s="2"/>
      <c r="BA9" s="2"/>
      <c r="BB9" s="2"/>
      <c r="BC9" s="2"/>
      <c r="BD9" s="10"/>
      <c r="BE9" s="2" t="str">
        <f t="shared" si="10"/>
        <v/>
      </c>
      <c r="BF9" s="2" t="str">
        <f t="shared" si="2"/>
        <v/>
      </c>
      <c r="BG9" s="2">
        <f t="shared" si="2"/>
        <v>1</v>
      </c>
      <c r="BH9" s="2" t="str">
        <f t="shared" si="2"/>
        <v/>
      </c>
      <c r="BI9" s="2">
        <f t="shared" si="2"/>
        <v>1</v>
      </c>
      <c r="BJ9" s="2" t="str">
        <f t="shared" si="2"/>
        <v/>
      </c>
      <c r="BK9" s="2" t="str">
        <f t="shared" si="2"/>
        <v/>
      </c>
      <c r="BL9" s="2" t="str">
        <f t="shared" si="2"/>
        <v/>
      </c>
      <c r="BM9" s="2" t="str">
        <f t="shared" si="2"/>
        <v/>
      </c>
      <c r="BN9" s="2" t="str">
        <f t="shared" si="2"/>
        <v/>
      </c>
      <c r="BO9" s="2" t="str">
        <f t="shared" si="2"/>
        <v/>
      </c>
      <c r="BP9" s="2" t="str">
        <f t="shared" si="2"/>
        <v/>
      </c>
      <c r="BQ9" s="2"/>
      <c r="BR9" s="2"/>
      <c r="BS9" s="2"/>
      <c r="BT9" s="2"/>
      <c r="BU9" s="12"/>
    </row>
    <row r="10" spans="1:73" x14ac:dyDescent="0.25">
      <c r="A10">
        <v>7</v>
      </c>
      <c r="B10" t="s">
        <v>15</v>
      </c>
      <c r="C10" t="s">
        <v>202</v>
      </c>
      <c r="D10" s="2" t="s">
        <v>210</v>
      </c>
      <c r="E10" t="s">
        <v>148</v>
      </c>
      <c r="F10" s="7" t="s">
        <v>206</v>
      </c>
      <c r="G10" s="2" t="s">
        <v>214</v>
      </c>
      <c r="H10" t="s">
        <v>142</v>
      </c>
      <c r="J10">
        <f t="shared" si="3"/>
        <v>8536.3178987589799</v>
      </c>
      <c r="K10">
        <f t="shared" si="4"/>
        <v>5442.8565641835785</v>
      </c>
      <c r="L10">
        <f t="shared" si="5"/>
        <v>46461953.909218088</v>
      </c>
      <c r="N10">
        <f>VLOOKUP(E10,Inputs!$K$12:$L$25,2,FALSE)</f>
        <v>70</v>
      </c>
      <c r="O10">
        <f>VLOOKUP(H10,Inputs!$K$12:$L$25,2,FALSE)</f>
        <v>15</v>
      </c>
      <c r="P10">
        <f>(VLOOKUP(B10,Inputs!$K$28:$L$32,2,FALSE))</f>
        <v>45</v>
      </c>
      <c r="Q10" s="6">
        <f t="shared" si="6"/>
        <v>30.166520181768771</v>
      </c>
      <c r="R10" s="9">
        <f>((Q10/Inputs!$L$35)^Inputs!$L$36+(Q10/Inputs!$L$35)^Inputs!$L$36-((Q10/Inputs!$L$35)^Inputs!$L$36)*((Q10/Inputs!$L$35)^Inputs!$L$36))</f>
        <v>9.3014969639737849E-2</v>
      </c>
      <c r="T10">
        <f>Inputs!$O$25</f>
        <v>0.505</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2.75</v>
      </c>
      <c r="AB10">
        <f>IF(B10="Diverging","",Inputs!$L$12)</f>
        <v>70</v>
      </c>
      <c r="AC10" s="14">
        <f t="shared" si="0"/>
        <v>1.2601440246904174</v>
      </c>
      <c r="AD10" s="14"/>
      <c r="AE10" s="2"/>
      <c r="AF10" s="2"/>
      <c r="AG10" s="2"/>
      <c r="AI10">
        <f t="shared" si="7"/>
        <v>1.7500250142888172</v>
      </c>
      <c r="AK10">
        <f t="shared" si="8"/>
        <v>7563008.2596526109</v>
      </c>
      <c r="AM10" s="12"/>
      <c r="AN10" s="2">
        <f t="shared" si="9"/>
        <v>1</v>
      </c>
      <c r="AO10" s="2">
        <f t="shared" si="1"/>
        <v>1</v>
      </c>
      <c r="AP10" s="2" t="str">
        <f t="shared" si="1"/>
        <v/>
      </c>
      <c r="AQ10" s="2" t="str">
        <f t="shared" si="1"/>
        <v/>
      </c>
      <c r="AR10" s="2" t="str">
        <f t="shared" si="1"/>
        <v/>
      </c>
      <c r="AS10" s="2" t="str">
        <f t="shared" si="1"/>
        <v/>
      </c>
      <c r="AT10" s="2" t="str">
        <f t="shared" si="1"/>
        <v/>
      </c>
      <c r="AU10" s="2" t="str">
        <f t="shared" si="1"/>
        <v/>
      </c>
      <c r="AV10" s="2" t="str">
        <f t="shared" si="1"/>
        <v/>
      </c>
      <c r="AW10" s="2" t="str">
        <f t="shared" si="1"/>
        <v/>
      </c>
      <c r="AX10" s="2">
        <f t="shared" si="1"/>
        <v>1</v>
      </c>
      <c r="AY10" s="2" t="str">
        <f t="shared" si="1"/>
        <v/>
      </c>
      <c r="AZ10" s="2"/>
      <c r="BA10" s="2"/>
      <c r="BB10" s="2"/>
      <c r="BC10" s="2"/>
      <c r="BD10" s="10"/>
      <c r="BE10" s="2" t="str">
        <f t="shared" si="10"/>
        <v/>
      </c>
      <c r="BF10" s="2" t="str">
        <f t="shared" si="2"/>
        <v/>
      </c>
      <c r="BG10" s="2" t="str">
        <f t="shared" si="2"/>
        <v/>
      </c>
      <c r="BH10" s="2" t="str">
        <f t="shared" si="2"/>
        <v/>
      </c>
      <c r="BI10" s="2" t="str">
        <f t="shared" si="2"/>
        <v/>
      </c>
      <c r="BJ10" s="2" t="str">
        <f t="shared" si="2"/>
        <v/>
      </c>
      <c r="BK10" s="2" t="str">
        <f t="shared" si="2"/>
        <v/>
      </c>
      <c r="BL10" s="2">
        <f t="shared" si="2"/>
        <v>1</v>
      </c>
      <c r="BM10" s="2">
        <f t="shared" si="2"/>
        <v>1</v>
      </c>
      <c r="BN10" s="2" t="str">
        <f t="shared" si="2"/>
        <v/>
      </c>
      <c r="BO10" s="2" t="str">
        <f t="shared" si="2"/>
        <v/>
      </c>
      <c r="BP10" s="2" t="str">
        <f t="shared" si="2"/>
        <v/>
      </c>
      <c r="BQ10" s="2"/>
      <c r="BR10" s="2"/>
      <c r="BS10" s="2"/>
      <c r="BT10" s="2"/>
      <c r="BU10" s="12"/>
    </row>
    <row r="11" spans="1:73" x14ac:dyDescent="0.25">
      <c r="A11">
        <v>8</v>
      </c>
      <c r="B11" t="s">
        <v>15</v>
      </c>
      <c r="C11" t="s">
        <v>67</v>
      </c>
      <c r="D11" s="2" t="s">
        <v>93</v>
      </c>
      <c r="E11" t="s">
        <v>148</v>
      </c>
      <c r="F11" s="7" t="s">
        <v>207</v>
      </c>
      <c r="G11" s="2" t="s">
        <v>215</v>
      </c>
      <c r="H11" t="s">
        <v>142</v>
      </c>
      <c r="J11">
        <f t="shared" si="3"/>
        <v>7500</v>
      </c>
      <c r="K11">
        <f t="shared" si="4"/>
        <v>3616.9511375717634</v>
      </c>
      <c r="L11">
        <f t="shared" si="5"/>
        <v>27127133.531788226</v>
      </c>
      <c r="N11">
        <f>VLOOKUP(E11,Inputs!$K$12:$L$25,2,FALSE)</f>
        <v>70</v>
      </c>
      <c r="O11">
        <f>VLOOKUP(H11,Inputs!$K$12:$L$25,2,FALSE)</f>
        <v>15</v>
      </c>
      <c r="P11">
        <f>(VLOOKUP(B11,Inputs!$K$28:$L$32,2,FALSE))</f>
        <v>45</v>
      </c>
      <c r="Q11" s="6">
        <f t="shared" si="6"/>
        <v>30.166520181768771</v>
      </c>
      <c r="R11" s="9">
        <f>((Q11/Inputs!$L$35)^Inputs!$L$36+(Q11/Inputs!$L$35)^Inputs!$L$36-((Q11/Inputs!$L$35)^Inputs!$L$36)*((Q11/Inputs!$L$35)^Inputs!$L$36))</f>
        <v>9.3014969639737849E-2</v>
      </c>
      <c r="T11">
        <f>Inputs!$O$25</f>
        <v>0.505</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2.75</v>
      </c>
      <c r="AB11">
        <f>IF(B11="Diverging","",Inputs!$L$12)</f>
        <v>70</v>
      </c>
      <c r="AC11" s="14">
        <f t="shared" si="0"/>
        <v>1.2601440246904174</v>
      </c>
      <c r="AD11" s="14"/>
      <c r="AE11" s="2"/>
      <c r="AF11" s="2"/>
      <c r="AG11" s="2"/>
      <c r="AI11">
        <f t="shared" si="7"/>
        <v>1.7500250142888172</v>
      </c>
      <c r="AK11">
        <f t="shared" si="8"/>
        <v>4415714.7450682055</v>
      </c>
      <c r="AM11" s="12"/>
      <c r="AN11" s="2" t="str">
        <f t="shared" si="9"/>
        <v/>
      </c>
      <c r="AO11" s="2" t="str">
        <f t="shared" si="1"/>
        <v/>
      </c>
      <c r="AP11" s="2" t="str">
        <f t="shared" si="1"/>
        <v/>
      </c>
      <c r="AQ11" s="2">
        <f t="shared" si="1"/>
        <v>1</v>
      </c>
      <c r="AR11" s="2">
        <f t="shared" si="1"/>
        <v>1</v>
      </c>
      <c r="AS11" s="2">
        <f t="shared" si="1"/>
        <v>1</v>
      </c>
      <c r="AT11" s="2" t="str">
        <f t="shared" si="1"/>
        <v/>
      </c>
      <c r="AU11" s="2" t="str">
        <f t="shared" si="1"/>
        <v/>
      </c>
      <c r="AV11" s="2" t="str">
        <f t="shared" si="1"/>
        <v/>
      </c>
      <c r="AW11" s="2" t="str">
        <f t="shared" si="1"/>
        <v/>
      </c>
      <c r="AX11" s="2" t="str">
        <f t="shared" si="1"/>
        <v/>
      </c>
      <c r="AY11" s="2" t="str">
        <f t="shared" si="1"/>
        <v/>
      </c>
      <c r="AZ11" s="2"/>
      <c r="BA11" s="2"/>
      <c r="BB11" s="2"/>
      <c r="BC11" s="2"/>
      <c r="BD11" s="10"/>
      <c r="BE11" s="2" t="str">
        <f t="shared" si="10"/>
        <v/>
      </c>
      <c r="BF11" s="2">
        <f t="shared" si="2"/>
        <v>1</v>
      </c>
      <c r="BG11" s="2" t="str">
        <f t="shared" si="2"/>
        <v/>
      </c>
      <c r="BH11" s="2" t="str">
        <f t="shared" si="2"/>
        <v/>
      </c>
      <c r="BI11" s="2" t="str">
        <f t="shared" si="2"/>
        <v/>
      </c>
      <c r="BJ11" s="2" t="str">
        <f t="shared" si="2"/>
        <v/>
      </c>
      <c r="BK11" s="2" t="str">
        <f t="shared" si="2"/>
        <v/>
      </c>
      <c r="BL11" s="2">
        <f t="shared" si="2"/>
        <v>1</v>
      </c>
      <c r="BM11" s="2" t="str">
        <f t="shared" si="2"/>
        <v/>
      </c>
      <c r="BN11" s="2" t="str">
        <f t="shared" si="2"/>
        <v/>
      </c>
      <c r="BO11" s="2" t="str">
        <f t="shared" si="2"/>
        <v/>
      </c>
      <c r="BP11" s="2" t="str">
        <f t="shared" si="2"/>
        <v/>
      </c>
      <c r="BQ11" s="2"/>
      <c r="BR11" s="2"/>
      <c r="BS11" s="2"/>
      <c r="BT11" s="2"/>
      <c r="BU11" s="12"/>
    </row>
    <row r="12" spans="1:73" x14ac:dyDescent="0.25">
      <c r="A12">
        <v>9</v>
      </c>
      <c r="B12" t="s">
        <v>15</v>
      </c>
      <c r="C12" s="7" t="s">
        <v>23</v>
      </c>
      <c r="D12" s="2" t="s">
        <v>76</v>
      </c>
      <c r="E12" t="s">
        <v>143</v>
      </c>
      <c r="F12" t="s">
        <v>208</v>
      </c>
      <c r="G12" s="2" t="s">
        <v>216</v>
      </c>
      <c r="H12" t="s">
        <v>149</v>
      </c>
      <c r="J12">
        <f t="shared" si="3"/>
        <v>1557.1434358164215</v>
      </c>
      <c r="K12">
        <f t="shared" si="4"/>
        <v>1412.8135073566816</v>
      </c>
      <c r="L12">
        <f t="shared" si="5"/>
        <v>2199953.2790132323</v>
      </c>
      <c r="N12">
        <f>VLOOKUP(E12,Inputs!$K$12:$L$25,2,FALSE)</f>
        <v>25</v>
      </c>
      <c r="O12">
        <f>VLOOKUP(H12,Inputs!$K$12:$L$25,2,FALSE)</f>
        <v>15</v>
      </c>
      <c r="P12">
        <f>(VLOOKUP(B12,Inputs!$K$28:$L$32,2,FALSE))</f>
        <v>45</v>
      </c>
      <c r="Q12" s="6">
        <f t="shared" si="6"/>
        <v>8.9396576292116645</v>
      </c>
      <c r="R12" s="9">
        <f>((Q12/Inputs!$L$35)^Inputs!$L$36+(Q12/Inputs!$L$35)^Inputs!$L$36-((Q12/Inputs!$L$35)^Inputs!$L$36)*((Q12/Inputs!$L$35)^Inputs!$L$36))</f>
        <v>9.432995959267502E-4</v>
      </c>
      <c r="T12">
        <f>Inputs!$O$25</f>
        <v>0.505</v>
      </c>
      <c r="V12" s="2">
        <f>1*0</f>
        <v>0</v>
      </c>
      <c r="Y12" s="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1.75</v>
      </c>
      <c r="AB12">
        <f>IF(B12="Diverging","",Inputs!$L$12)</f>
        <v>70</v>
      </c>
      <c r="AC12" s="14">
        <f t="shared" si="0"/>
        <v>1.2601440246904174</v>
      </c>
      <c r="AD12" s="14"/>
      <c r="AE12" s="2"/>
      <c r="AF12" s="2"/>
      <c r="AG12" s="2"/>
      <c r="AI12">
        <f t="shared" si="7"/>
        <v>1.1136522818201564</v>
      </c>
      <c r="AK12">
        <f t="shared" si="8"/>
        <v>2311.0679636179175</v>
      </c>
      <c r="AM12" s="12"/>
      <c r="AN12" s="2" t="str">
        <f t="shared" si="9"/>
        <v/>
      </c>
      <c r="AO12" s="2" t="str">
        <f t="shared" si="1"/>
        <v/>
      </c>
      <c r="AP12" s="2" t="str">
        <f t="shared" si="1"/>
        <v/>
      </c>
      <c r="AQ12" s="2" t="str">
        <f t="shared" si="1"/>
        <v/>
      </c>
      <c r="AR12" s="2" t="str">
        <f t="shared" si="1"/>
        <v/>
      </c>
      <c r="AS12" s="2" t="str">
        <f t="shared" si="1"/>
        <v/>
      </c>
      <c r="AT12" s="2">
        <f t="shared" si="1"/>
        <v>1</v>
      </c>
      <c r="AU12" s="2" t="str">
        <f t="shared" si="1"/>
        <v/>
      </c>
      <c r="AV12" s="2" t="str">
        <f t="shared" si="1"/>
        <v/>
      </c>
      <c r="AW12" s="2" t="str">
        <f t="shared" si="1"/>
        <v/>
      </c>
      <c r="AX12" s="2" t="str">
        <f t="shared" si="1"/>
        <v/>
      </c>
      <c r="AY12" s="2" t="str">
        <f t="shared" si="1"/>
        <v/>
      </c>
      <c r="AZ12" s="2"/>
      <c r="BA12" s="2"/>
      <c r="BB12" s="2"/>
      <c r="BC12" s="2"/>
      <c r="BD12" s="10"/>
      <c r="BE12" s="2" t="str">
        <f t="shared" si="10"/>
        <v/>
      </c>
      <c r="BF12" s="2">
        <f t="shared" si="2"/>
        <v>1</v>
      </c>
      <c r="BG12" s="2" t="str">
        <f t="shared" si="2"/>
        <v/>
      </c>
      <c r="BH12" s="2" t="str">
        <f t="shared" si="2"/>
        <v/>
      </c>
      <c r="BI12" s="2" t="str">
        <f t="shared" si="2"/>
        <v/>
      </c>
      <c r="BJ12" s="2">
        <f t="shared" si="2"/>
        <v>1</v>
      </c>
      <c r="BK12" s="2" t="str">
        <f t="shared" si="2"/>
        <v/>
      </c>
      <c r="BL12" s="2" t="str">
        <f t="shared" si="2"/>
        <v/>
      </c>
      <c r="BM12" s="2" t="str">
        <f t="shared" si="2"/>
        <v/>
      </c>
      <c r="BN12" s="2" t="str">
        <f t="shared" si="2"/>
        <v/>
      </c>
      <c r="BO12" s="2" t="str">
        <f t="shared" si="2"/>
        <v/>
      </c>
      <c r="BP12" s="2" t="str">
        <f t="shared" si="2"/>
        <v/>
      </c>
      <c r="BQ12" s="2"/>
      <c r="BR12" s="2"/>
      <c r="BS12" s="2"/>
      <c r="BT12" s="2"/>
      <c r="BU12" s="12"/>
    </row>
    <row r="13" spans="1:73" x14ac:dyDescent="0.25">
      <c r="A13">
        <v>10</v>
      </c>
      <c r="B13" t="s">
        <v>15</v>
      </c>
      <c r="C13" t="s">
        <v>203</v>
      </c>
      <c r="D13" s="2" t="s">
        <v>211</v>
      </c>
      <c r="E13" t="s">
        <v>148</v>
      </c>
      <c r="F13" s="7" t="s">
        <v>209</v>
      </c>
      <c r="G13" s="2" t="s">
        <v>217</v>
      </c>
      <c r="H13" t="s">
        <v>142</v>
      </c>
      <c r="J13">
        <f t="shared" si="3"/>
        <v>9704.137630215082</v>
      </c>
      <c r="K13">
        <f t="shared" si="4"/>
        <v>4841.6638165502191</v>
      </c>
      <c r="L13">
        <f t="shared" si="5"/>
        <v>46984172.035035752</v>
      </c>
      <c r="N13">
        <f>VLOOKUP(E13,Inputs!$K$12:$L$25,2,FALSE)</f>
        <v>70</v>
      </c>
      <c r="O13">
        <f>VLOOKUP(H13,Inputs!$K$12:$L$25,2,FALSE)</f>
        <v>15</v>
      </c>
      <c r="P13">
        <f>(VLOOKUP(B13,Inputs!$K$28:$L$32,2,FALSE))</f>
        <v>45</v>
      </c>
      <c r="Q13" s="6">
        <f t="shared" si="6"/>
        <v>30.166520181768771</v>
      </c>
      <c r="R13" s="9">
        <f>((Q13/Inputs!$L$35)^Inputs!$L$36+(Q13/Inputs!$L$35)^Inputs!$L$36-((Q13/Inputs!$L$35)^Inputs!$L$36)*((Q13/Inputs!$L$35)^Inputs!$L$36))</f>
        <v>9.3014969639737849E-2</v>
      </c>
      <c r="T13">
        <f>Inputs!$O$25</f>
        <v>0.505</v>
      </c>
      <c r="X13" s="2">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2.75</v>
      </c>
      <c r="AB13">
        <f>IF(B13="Diverging","",Inputs!$L$12)</f>
        <v>70</v>
      </c>
      <c r="AC13" s="14">
        <f t="shared" si="0"/>
        <v>1.2601440246904174</v>
      </c>
      <c r="AD13" s="14"/>
      <c r="AE13" s="2"/>
      <c r="AF13" s="2"/>
      <c r="AG13" s="2"/>
      <c r="AI13">
        <f t="shared" si="7"/>
        <v>1.7500250142888172</v>
      </c>
      <c r="AK13">
        <f t="shared" si="8"/>
        <v>7648014.1551561952</v>
      </c>
      <c r="AM13" s="12"/>
      <c r="AN13" s="2" t="str">
        <f t="shared" si="9"/>
        <v/>
      </c>
      <c r="AO13" s="2" t="str">
        <f t="shared" si="1"/>
        <v/>
      </c>
      <c r="AP13" s="2" t="str">
        <f t="shared" si="1"/>
        <v/>
      </c>
      <c r="AQ13" s="2">
        <f t="shared" si="1"/>
        <v>1</v>
      </c>
      <c r="AR13" s="2">
        <f t="shared" si="1"/>
        <v>1</v>
      </c>
      <c r="AS13" s="2" t="str">
        <f t="shared" si="1"/>
        <v/>
      </c>
      <c r="AT13" s="2" t="str">
        <f t="shared" si="1"/>
        <v/>
      </c>
      <c r="AU13" s="2">
        <f t="shared" si="1"/>
        <v>1</v>
      </c>
      <c r="AV13" s="2" t="str">
        <f t="shared" si="1"/>
        <v/>
      </c>
      <c r="AW13" s="2" t="str">
        <f t="shared" si="1"/>
        <v/>
      </c>
      <c r="AX13" s="2" t="str">
        <f t="shared" si="1"/>
        <v/>
      </c>
      <c r="AY13" s="2" t="str">
        <f t="shared" si="1"/>
        <v/>
      </c>
      <c r="AZ13" s="2"/>
      <c r="BA13" s="2"/>
      <c r="BB13" s="2"/>
      <c r="BC13" s="2"/>
      <c r="BD13" s="10"/>
      <c r="BE13" s="2" t="str">
        <f t="shared" si="10"/>
        <v/>
      </c>
      <c r="BF13" s="2" t="str">
        <f t="shared" si="2"/>
        <v/>
      </c>
      <c r="BG13" s="2" t="str">
        <f t="shared" si="2"/>
        <v/>
      </c>
      <c r="BH13" s="2" t="str">
        <f t="shared" si="2"/>
        <v/>
      </c>
      <c r="BI13" s="2" t="str">
        <f t="shared" si="2"/>
        <v/>
      </c>
      <c r="BJ13" s="2" t="str">
        <f t="shared" si="2"/>
        <v/>
      </c>
      <c r="BK13" s="2" t="str">
        <f t="shared" si="2"/>
        <v/>
      </c>
      <c r="BL13" s="2" t="str">
        <f t="shared" si="2"/>
        <v/>
      </c>
      <c r="BM13" s="2" t="str">
        <f t="shared" si="2"/>
        <v/>
      </c>
      <c r="BN13" s="2" t="str">
        <f t="shared" si="2"/>
        <v/>
      </c>
      <c r="BO13" s="2">
        <f t="shared" si="2"/>
        <v>1</v>
      </c>
      <c r="BP13" s="2">
        <f t="shared" si="2"/>
        <v>1</v>
      </c>
      <c r="BQ13" s="2"/>
      <c r="BR13" s="2"/>
      <c r="BS13" s="2"/>
      <c r="BT13" s="2"/>
      <c r="BU13" s="12"/>
    </row>
    <row r="14" spans="1:73" x14ac:dyDescent="0.25">
      <c r="A14">
        <v>11</v>
      </c>
      <c r="B14" t="s">
        <v>16</v>
      </c>
      <c r="C14" t="s">
        <v>202</v>
      </c>
      <c r="D14" s="2" t="s">
        <v>210</v>
      </c>
      <c r="E14" t="s">
        <v>148</v>
      </c>
      <c r="F14" t="s">
        <v>194</v>
      </c>
      <c r="G14" s="2" t="s">
        <v>198</v>
      </c>
      <c r="H14" t="s">
        <v>149</v>
      </c>
      <c r="J14">
        <f t="shared" si="3"/>
        <v>8536.3178987589799</v>
      </c>
      <c r="K14">
        <f t="shared" si="4"/>
        <v>3133.9724873910832</v>
      </c>
      <c r="L14">
        <f t="shared" si="5"/>
        <v>26752585.438334703</v>
      </c>
      <c r="N14">
        <f>VLOOKUP(E14,Inputs!$K$12:$L$25,2,FALSE)</f>
        <v>70</v>
      </c>
      <c r="O14">
        <f>VLOOKUP(H14,Inputs!$K$12:$L$25,2,FALSE)</f>
        <v>15</v>
      </c>
      <c r="P14">
        <f>(VLOOKUP(B14,Inputs!$K$28:$L$32,2,FALSE))</f>
        <v>10</v>
      </c>
      <c r="Q14" s="6">
        <f t="shared" si="6"/>
        <v>27.644636544338773</v>
      </c>
      <c r="R14" s="9">
        <f>((Q14/Inputs!$L$35)^Inputs!$L$36+(Q14/Inputs!$L$35)^Inputs!$L$36-((Q14/Inputs!$L$35)^Inputs!$L$36)*((Q14/Inputs!$L$35)^Inputs!$L$36))</f>
        <v>6.7245791629199622E-2</v>
      </c>
      <c r="T14">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1</v>
      </c>
      <c r="AB14" t="str">
        <f>IF(B14="Diverging","",Inputs!$L$12)</f>
        <v/>
      </c>
      <c r="AC14" s="14">
        <f t="shared" si="0"/>
        <v>1</v>
      </c>
      <c r="AD14" s="14"/>
      <c r="AE14" s="2"/>
      <c r="AF14" s="2"/>
      <c r="AG14" s="2"/>
      <c r="AI14">
        <f t="shared" si="7"/>
        <v>1</v>
      </c>
      <c r="AK14">
        <f t="shared" si="8"/>
        <v>1798998.7859286156</v>
      </c>
      <c r="AM14" s="12"/>
      <c r="AN14" s="2">
        <f t="shared" si="9"/>
        <v>1</v>
      </c>
      <c r="AO14" s="2">
        <f t="shared" si="1"/>
        <v>1</v>
      </c>
      <c r="AP14" s="2" t="str">
        <f t="shared" si="1"/>
        <v/>
      </c>
      <c r="AQ14" s="2" t="str">
        <f t="shared" si="1"/>
        <v/>
      </c>
      <c r="AR14" s="2" t="str">
        <f t="shared" si="1"/>
        <v/>
      </c>
      <c r="AS14" s="2" t="str">
        <f t="shared" si="1"/>
        <v/>
      </c>
      <c r="AT14" s="2" t="str">
        <f t="shared" si="1"/>
        <v/>
      </c>
      <c r="AU14" s="2" t="str">
        <f t="shared" si="1"/>
        <v/>
      </c>
      <c r="AV14" s="2" t="str">
        <f t="shared" si="1"/>
        <v/>
      </c>
      <c r="AW14" s="2" t="str">
        <f t="shared" si="1"/>
        <v/>
      </c>
      <c r="AX14" s="2">
        <f t="shared" si="1"/>
        <v>1</v>
      </c>
      <c r="AY14" s="2" t="str">
        <f t="shared" si="1"/>
        <v/>
      </c>
      <c r="AZ14" s="2"/>
      <c r="BA14" s="2"/>
      <c r="BB14" s="2"/>
      <c r="BC14" s="2"/>
      <c r="BD14" s="10"/>
      <c r="BE14" s="2" t="str">
        <f t="shared" si="10"/>
        <v/>
      </c>
      <c r="BF14" s="2" t="str">
        <f t="shared" si="2"/>
        <v/>
      </c>
      <c r="BG14" s="2">
        <f t="shared" si="2"/>
        <v>1</v>
      </c>
      <c r="BH14" s="2" t="str">
        <f t="shared" si="2"/>
        <v/>
      </c>
      <c r="BI14" s="2" t="str">
        <f t="shared" si="2"/>
        <v/>
      </c>
      <c r="BJ14" s="2" t="str">
        <f t="shared" si="2"/>
        <v/>
      </c>
      <c r="BK14" s="2" t="str">
        <f t="shared" si="2"/>
        <v/>
      </c>
      <c r="BL14" s="2" t="str">
        <f t="shared" si="2"/>
        <v/>
      </c>
      <c r="BM14" s="2" t="str">
        <f t="shared" si="2"/>
        <v/>
      </c>
      <c r="BN14" s="2">
        <f t="shared" si="2"/>
        <v>1</v>
      </c>
      <c r="BO14" s="2" t="str">
        <f t="shared" si="2"/>
        <v/>
      </c>
      <c r="BP14" s="2" t="str">
        <f t="shared" si="2"/>
        <v/>
      </c>
      <c r="BQ14" s="2"/>
      <c r="BR14" s="2"/>
      <c r="BS14" s="2"/>
      <c r="BT14" s="2"/>
      <c r="BU14" s="12"/>
    </row>
    <row r="15" spans="1:73" x14ac:dyDescent="0.25">
      <c r="A15">
        <v>12</v>
      </c>
      <c r="B15" t="s">
        <v>16</v>
      </c>
      <c r="C15" t="s">
        <v>23</v>
      </c>
      <c r="D15" s="2" t="s">
        <v>76</v>
      </c>
      <c r="E15" t="s">
        <v>142</v>
      </c>
      <c r="F15" t="s">
        <v>206</v>
      </c>
      <c r="G15" s="2" t="s">
        <v>214</v>
      </c>
      <c r="H15" t="s">
        <v>142</v>
      </c>
      <c r="J15">
        <f t="shared" si="3"/>
        <v>1557.1434358164215</v>
      </c>
      <c r="K15">
        <f t="shared" si="4"/>
        <v>5442.8565641835785</v>
      </c>
      <c r="L15">
        <f t="shared" si="5"/>
        <v>8475308.3710087799</v>
      </c>
      <c r="N15">
        <f>VLOOKUP(E15,Inputs!$K$12:$L$25,2,FALSE)</f>
        <v>15</v>
      </c>
      <c r="O15">
        <f>VLOOKUP(H15,Inputs!$K$12:$L$25,2,FALSE)</f>
        <v>15</v>
      </c>
      <c r="P15">
        <f>(VLOOKUP(B15,Inputs!$K$28:$L$32,2,FALSE))</f>
        <v>10</v>
      </c>
      <c r="Q15" s="6">
        <f t="shared" si="6"/>
        <v>1.3073361412148754</v>
      </c>
      <c r="R15" s="9">
        <f>((Q15/Inputs!$L$35)^Inputs!$L$36+(Q15/Inputs!$L$35)^Inputs!$L$36-((Q15/Inputs!$L$35)^Inputs!$L$36)*((Q15/Inputs!$L$35)^Inputs!$L$36))</f>
        <v>6.4061388075216188E-7</v>
      </c>
      <c r="T15">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1</v>
      </c>
      <c r="AB15" t="str">
        <f>IF(B15="Diverging","",Inputs!$L$12)</f>
        <v/>
      </c>
      <c r="AC15" s="14">
        <f t="shared" si="0"/>
        <v>1</v>
      </c>
      <c r="AD15" s="14"/>
      <c r="AE15" s="2"/>
      <c r="AF15" s="2"/>
      <c r="AG15" s="2"/>
      <c r="AI15">
        <f t="shared" si="7"/>
        <v>1</v>
      </c>
      <c r="AK15">
        <f t="shared" si="8"/>
        <v>5.4294001861232175</v>
      </c>
      <c r="AM15" s="12"/>
      <c r="AN15" s="2" t="str">
        <f t="shared" si="9"/>
        <v/>
      </c>
      <c r="AO15" s="2" t="str">
        <f t="shared" si="1"/>
        <v/>
      </c>
      <c r="AP15" s="2" t="str">
        <f t="shared" si="1"/>
        <v/>
      </c>
      <c r="AQ15" s="2" t="str">
        <f t="shared" si="1"/>
        <v/>
      </c>
      <c r="AR15" s="2" t="str">
        <f t="shared" si="1"/>
        <v/>
      </c>
      <c r="AS15" s="2" t="str">
        <f t="shared" si="1"/>
        <v/>
      </c>
      <c r="AT15" s="2">
        <f t="shared" si="1"/>
        <v>1</v>
      </c>
      <c r="AU15" s="2" t="str">
        <f t="shared" si="1"/>
        <v/>
      </c>
      <c r="AV15" s="2" t="str">
        <f t="shared" si="1"/>
        <v/>
      </c>
      <c r="AW15" s="2" t="str">
        <f t="shared" si="1"/>
        <v/>
      </c>
      <c r="AX15" s="2" t="str">
        <f t="shared" si="1"/>
        <v/>
      </c>
      <c r="AY15" s="2" t="str">
        <f t="shared" si="1"/>
        <v/>
      </c>
      <c r="AZ15" s="2"/>
      <c r="BA15" s="2"/>
      <c r="BB15" s="2"/>
      <c r="BC15" s="2"/>
      <c r="BD15" s="10"/>
      <c r="BE15" s="2" t="str">
        <f t="shared" si="10"/>
        <v/>
      </c>
      <c r="BF15" s="2" t="str">
        <f t="shared" si="2"/>
        <v/>
      </c>
      <c r="BG15" s="2" t="str">
        <f t="shared" si="2"/>
        <v/>
      </c>
      <c r="BH15" s="2" t="str">
        <f t="shared" si="2"/>
        <v/>
      </c>
      <c r="BI15" s="2" t="str">
        <f t="shared" si="2"/>
        <v/>
      </c>
      <c r="BJ15" s="2" t="str">
        <f t="shared" si="2"/>
        <v/>
      </c>
      <c r="BK15" s="2" t="str">
        <f t="shared" si="2"/>
        <v/>
      </c>
      <c r="BL15" s="2">
        <f t="shared" si="2"/>
        <v>1</v>
      </c>
      <c r="BM15" s="2">
        <f t="shared" si="2"/>
        <v>1</v>
      </c>
      <c r="BN15" s="2" t="str">
        <f t="shared" si="2"/>
        <v/>
      </c>
      <c r="BO15" s="2" t="str">
        <f t="shared" si="2"/>
        <v/>
      </c>
      <c r="BP15" s="2" t="str">
        <f t="shared" si="2"/>
        <v/>
      </c>
      <c r="BQ15" s="2"/>
      <c r="BR15" s="2"/>
      <c r="BS15" s="2"/>
      <c r="BT15" s="2"/>
      <c r="BU15" s="12"/>
    </row>
    <row r="16" spans="1:73" x14ac:dyDescent="0.25">
      <c r="A16">
        <v>13</v>
      </c>
      <c r="B16" t="s">
        <v>16</v>
      </c>
      <c r="C16" t="s">
        <v>66</v>
      </c>
      <c r="D16" s="2" t="s">
        <v>96</v>
      </c>
      <c r="E16" t="s">
        <v>148</v>
      </c>
      <c r="F16" t="s">
        <v>207</v>
      </c>
      <c r="G16" s="2" t="s">
        <v>215</v>
      </c>
      <c r="H16" t="s">
        <v>147</v>
      </c>
      <c r="J16">
        <f t="shared" si="3"/>
        <v>10362.223325370796</v>
      </c>
      <c r="K16">
        <f t="shared" si="4"/>
        <v>3616.9511375717634</v>
      </c>
      <c r="L16">
        <f t="shared" si="5"/>
        <v>37479655.444472566</v>
      </c>
      <c r="N16">
        <f>VLOOKUP(E16,Inputs!$K$12:$L$25,2,FALSE)</f>
        <v>70</v>
      </c>
      <c r="O16">
        <f>VLOOKUP(H16,Inputs!$K$12:$L$25,2,FALSE)</f>
        <v>20</v>
      </c>
      <c r="P16">
        <f>(VLOOKUP(B16,Inputs!$K$28:$L$32,2,FALSE))</f>
        <v>10</v>
      </c>
      <c r="Q16" s="6">
        <f t="shared" si="6"/>
        <v>25.211794321139745</v>
      </c>
      <c r="R16" s="9">
        <f>((Q16/Inputs!$L$35)^Inputs!$L$36+(Q16/Inputs!$L$35)^Inputs!$L$36-((Q16/Inputs!$L$35)^Inputs!$L$36)*((Q16/Inputs!$L$35)^Inputs!$L$36))</f>
        <v>4.765206760828334E-2</v>
      </c>
      <c r="T16">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1</v>
      </c>
      <c r="AB16" t="str">
        <f>IF(B16="Diverging","",Inputs!$L$12)</f>
        <v/>
      </c>
      <c r="AC16" s="14">
        <f t="shared" si="0"/>
        <v>1</v>
      </c>
      <c r="AD16" s="14"/>
      <c r="AE16" s="2"/>
      <c r="AF16" s="2"/>
      <c r="AG16" s="2"/>
      <c r="AI16">
        <f t="shared" si="7"/>
        <v>1</v>
      </c>
      <c r="AK16">
        <f t="shared" si="8"/>
        <v>1785983.0751751715</v>
      </c>
      <c r="AM16" s="12"/>
      <c r="AN16" s="2">
        <f t="shared" si="9"/>
        <v>1</v>
      </c>
      <c r="AO16" s="2" t="str">
        <f t="shared" si="1"/>
        <v/>
      </c>
      <c r="AP16" s="2" t="str">
        <f t="shared" si="1"/>
        <v/>
      </c>
      <c r="AQ16" s="2" t="str">
        <f t="shared" si="1"/>
        <v/>
      </c>
      <c r="AR16" s="2" t="str">
        <f t="shared" si="1"/>
        <v/>
      </c>
      <c r="AS16" s="2" t="str">
        <f t="shared" si="1"/>
        <v/>
      </c>
      <c r="AT16" s="2" t="str">
        <f t="shared" si="1"/>
        <v/>
      </c>
      <c r="AU16" s="2" t="str">
        <f t="shared" si="1"/>
        <v/>
      </c>
      <c r="AV16" s="2">
        <f t="shared" si="1"/>
        <v>1</v>
      </c>
      <c r="AW16" s="2" t="str">
        <f t="shared" si="1"/>
        <v/>
      </c>
      <c r="AX16" s="2">
        <f t="shared" si="1"/>
        <v>1</v>
      </c>
      <c r="AY16" s="2" t="str">
        <f t="shared" si="1"/>
        <v/>
      </c>
      <c r="AZ16" s="2"/>
      <c r="BA16" s="2"/>
      <c r="BB16" s="2"/>
      <c r="BC16" s="2"/>
      <c r="BD16" s="10"/>
      <c r="BE16" s="2" t="str">
        <f t="shared" si="10"/>
        <v/>
      </c>
      <c r="BF16" s="2">
        <f t="shared" si="2"/>
        <v>1</v>
      </c>
      <c r="BG16" s="2" t="str">
        <f t="shared" si="2"/>
        <v/>
      </c>
      <c r="BH16" s="2" t="str">
        <f t="shared" si="2"/>
        <v/>
      </c>
      <c r="BI16" s="2" t="str">
        <f t="shared" si="2"/>
        <v/>
      </c>
      <c r="BJ16" s="2" t="str">
        <f t="shared" si="2"/>
        <v/>
      </c>
      <c r="BK16" s="2" t="str">
        <f t="shared" si="2"/>
        <v/>
      </c>
      <c r="BL16" s="2">
        <f t="shared" si="2"/>
        <v>1</v>
      </c>
      <c r="BM16" s="2" t="str">
        <f t="shared" si="2"/>
        <v/>
      </c>
      <c r="BN16" s="2" t="str">
        <f t="shared" si="2"/>
        <v/>
      </c>
      <c r="BO16" s="2" t="str">
        <f t="shared" si="2"/>
        <v/>
      </c>
      <c r="BP16" s="2" t="str">
        <f t="shared" si="2"/>
        <v/>
      </c>
      <c r="BQ16" s="2"/>
      <c r="BR16" s="2"/>
      <c r="BS16" s="2"/>
      <c r="BT16" s="2"/>
      <c r="BU16" s="12"/>
    </row>
    <row r="17" spans="1:73" x14ac:dyDescent="0.25">
      <c r="A17">
        <v>14</v>
      </c>
      <c r="B17" t="s">
        <v>16</v>
      </c>
      <c r="C17" t="s">
        <v>203</v>
      </c>
      <c r="D17" s="2" t="s">
        <v>211</v>
      </c>
      <c r="E17" t="s">
        <v>148</v>
      </c>
      <c r="F17" t="s">
        <v>195</v>
      </c>
      <c r="G17" s="2" t="s">
        <v>199</v>
      </c>
      <c r="H17" t="s">
        <v>149</v>
      </c>
      <c r="J17">
        <f t="shared" si="3"/>
        <v>9704.137630215082</v>
      </c>
      <c r="K17">
        <f t="shared" si="4"/>
        <v>2035.800393846165</v>
      </c>
      <c r="L17">
        <f t="shared" si="5"/>
        <v>19755687.209529255</v>
      </c>
      <c r="N17">
        <f>VLOOKUP(E17,Inputs!$K$12:$L$25,2,FALSE)</f>
        <v>70</v>
      </c>
      <c r="O17">
        <f>VLOOKUP(H17,Inputs!$K$12:$L$25,2,FALSE)</f>
        <v>15</v>
      </c>
      <c r="P17">
        <f>(VLOOKUP(B17,Inputs!$K$28:$L$32,2,FALSE))</f>
        <v>10</v>
      </c>
      <c r="Q17" s="6">
        <f t="shared" si="6"/>
        <v>27.644636544338773</v>
      </c>
      <c r="R17" s="9">
        <f>((Q17/Inputs!$L$35)^Inputs!$L$36+(Q17/Inputs!$L$35)^Inputs!$L$36-((Q17/Inputs!$L$35)^Inputs!$L$36)*((Q17/Inputs!$L$35)^Inputs!$L$36))</f>
        <v>6.7245791629199622E-2</v>
      </c>
      <c r="T17">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1</v>
      </c>
      <c r="AB17" t="str">
        <f>IF(B17="Diverging","",Inputs!$L$12)</f>
        <v/>
      </c>
      <c r="AC17" s="14">
        <f t="shared" si="0"/>
        <v>1</v>
      </c>
      <c r="AD17" s="14"/>
      <c r="AE17" s="2"/>
      <c r="AF17" s="2"/>
      <c r="AG17" s="2"/>
      <c r="AI17">
        <f t="shared" si="7"/>
        <v>1</v>
      </c>
      <c r="AK17">
        <f t="shared" si="8"/>
        <v>1328486.8255836484</v>
      </c>
      <c r="AM17" s="12"/>
      <c r="AN17" s="2" t="str">
        <f t="shared" si="9"/>
        <v/>
      </c>
      <c r="AO17" s="2" t="str">
        <f t="shared" si="1"/>
        <v/>
      </c>
      <c r="AP17" s="2" t="str">
        <f t="shared" si="1"/>
        <v/>
      </c>
      <c r="AQ17" s="2">
        <f t="shared" si="1"/>
        <v>1</v>
      </c>
      <c r="AR17" s="2">
        <f t="shared" si="1"/>
        <v>1</v>
      </c>
      <c r="AS17" s="2" t="str">
        <f t="shared" si="1"/>
        <v/>
      </c>
      <c r="AT17" s="2" t="str">
        <f t="shared" si="1"/>
        <v/>
      </c>
      <c r="AU17" s="2">
        <f t="shared" si="1"/>
        <v>1</v>
      </c>
      <c r="AV17" s="2" t="str">
        <f t="shared" si="1"/>
        <v/>
      </c>
      <c r="AW17" s="2" t="str">
        <f t="shared" si="1"/>
        <v/>
      </c>
      <c r="AX17" s="2" t="str">
        <f t="shared" si="1"/>
        <v/>
      </c>
      <c r="AY17" s="2" t="str">
        <f t="shared" si="1"/>
        <v/>
      </c>
      <c r="AZ17" s="2"/>
      <c r="BA17" s="2"/>
      <c r="BB17" s="2"/>
      <c r="BC17" s="2"/>
      <c r="BD17" s="10"/>
      <c r="BE17" s="2" t="str">
        <f t="shared" si="10"/>
        <v/>
      </c>
      <c r="BF17" s="2" t="str">
        <f t="shared" si="2"/>
        <v/>
      </c>
      <c r="BG17" s="2" t="str">
        <f t="shared" si="2"/>
        <v/>
      </c>
      <c r="BH17" s="2" t="str">
        <f t="shared" si="2"/>
        <v/>
      </c>
      <c r="BI17" s="2" t="str">
        <f t="shared" si="2"/>
        <v/>
      </c>
      <c r="BJ17" s="2">
        <f t="shared" si="2"/>
        <v>1</v>
      </c>
      <c r="BK17" s="2">
        <f t="shared" si="2"/>
        <v>1</v>
      </c>
      <c r="BL17" s="2" t="str">
        <f t="shared" si="2"/>
        <v/>
      </c>
      <c r="BM17" s="2" t="str">
        <f t="shared" si="2"/>
        <v/>
      </c>
      <c r="BN17" s="2" t="str">
        <f t="shared" si="2"/>
        <v/>
      </c>
      <c r="BO17" s="2" t="str">
        <f t="shared" si="2"/>
        <v/>
      </c>
      <c r="BP17" s="2" t="str">
        <f t="shared" si="2"/>
        <v/>
      </c>
      <c r="BQ17" s="2"/>
      <c r="BR17" s="2"/>
      <c r="BS17" s="2"/>
      <c r="BT17" s="2"/>
      <c r="BU17" s="12"/>
    </row>
    <row r="18" spans="1:73" x14ac:dyDescent="0.25">
      <c r="A18">
        <v>15</v>
      </c>
      <c r="B18" t="s">
        <v>16</v>
      </c>
      <c r="C18" t="s">
        <v>29</v>
      </c>
      <c r="D18" s="2" t="s">
        <v>79</v>
      </c>
      <c r="E18" t="s">
        <v>142</v>
      </c>
      <c r="F18" t="s">
        <v>209</v>
      </c>
      <c r="G18" s="2" t="s">
        <v>217</v>
      </c>
      <c r="H18" t="s">
        <v>142</v>
      </c>
      <c r="J18">
        <f t="shared" si="3"/>
        <v>2158.3361834497814</v>
      </c>
      <c r="K18">
        <f t="shared" si="4"/>
        <v>4841.6638165502191</v>
      </c>
      <c r="L18">
        <f t="shared" si="5"/>
        <v>10449938.203359902</v>
      </c>
      <c r="N18">
        <f>VLOOKUP(E18,Inputs!$K$12:$L$25,2,FALSE)</f>
        <v>15</v>
      </c>
      <c r="O18">
        <f>VLOOKUP(H18,Inputs!$K$12:$L$25,2,FALSE)</f>
        <v>15</v>
      </c>
      <c r="P18">
        <f>(VLOOKUP(B18,Inputs!$K$28:$L$32,2,FALSE))</f>
        <v>10</v>
      </c>
      <c r="Q18" s="6">
        <f t="shared" si="6"/>
        <v>1.3073361412148754</v>
      </c>
      <c r="R18" s="9">
        <f>((Q18/Inputs!$L$35)^Inputs!$L$36+(Q18/Inputs!$L$35)^Inputs!$L$36-((Q18/Inputs!$L$35)^Inputs!$L$36)*((Q18/Inputs!$L$35)^Inputs!$L$36))</f>
        <v>6.4061388075216188E-7</v>
      </c>
      <c r="T18">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1</v>
      </c>
      <c r="AB18" t="str">
        <f>IF(B18="Diverging","",Inputs!$L$12)</f>
        <v/>
      </c>
      <c r="AC18" s="14">
        <f t="shared" si="0"/>
        <v>1</v>
      </c>
      <c r="AD18" s="14"/>
      <c r="AE18" s="2"/>
      <c r="AF18" s="2"/>
      <c r="AG18" s="2"/>
      <c r="AI18">
        <f t="shared" si="7"/>
        <v>1</v>
      </c>
      <c r="AK18">
        <f t="shared" si="8"/>
        <v>6.6943754660746606</v>
      </c>
      <c r="AM18" s="12"/>
      <c r="AN18" s="2" t="str">
        <f t="shared" si="9"/>
        <v/>
      </c>
      <c r="AO18" s="2" t="str">
        <f t="shared" si="1"/>
        <v/>
      </c>
      <c r="AP18" s="2" t="str">
        <f t="shared" si="1"/>
        <v/>
      </c>
      <c r="AQ18" s="2" t="str">
        <f t="shared" si="1"/>
        <v/>
      </c>
      <c r="AR18" s="2" t="str">
        <f t="shared" si="1"/>
        <v/>
      </c>
      <c r="AS18" s="2" t="str">
        <f t="shared" si="1"/>
        <v/>
      </c>
      <c r="AT18" s="2" t="str">
        <f t="shared" si="1"/>
        <v/>
      </c>
      <c r="AU18" s="2" t="str">
        <f t="shared" si="1"/>
        <v/>
      </c>
      <c r="AV18" s="2" t="str">
        <f t="shared" si="1"/>
        <v/>
      </c>
      <c r="AW18" s="2">
        <f t="shared" si="1"/>
        <v>1</v>
      </c>
      <c r="AX18" s="2" t="str">
        <f t="shared" si="1"/>
        <v/>
      </c>
      <c r="AY18" s="2" t="str">
        <f t="shared" si="1"/>
        <v/>
      </c>
      <c r="AZ18" s="2"/>
      <c r="BA18" s="2"/>
      <c r="BB18" s="2"/>
      <c r="BC18" s="2"/>
      <c r="BD18" s="10"/>
      <c r="BE18" s="2" t="str">
        <f t="shared" si="10"/>
        <v/>
      </c>
      <c r="BF18" s="2" t="str">
        <f t="shared" si="2"/>
        <v/>
      </c>
      <c r="BG18" s="2" t="str">
        <f t="shared" si="2"/>
        <v/>
      </c>
      <c r="BH18" s="2" t="str">
        <f t="shared" si="2"/>
        <v/>
      </c>
      <c r="BI18" s="2" t="str">
        <f t="shared" si="2"/>
        <v/>
      </c>
      <c r="BJ18" s="2" t="str">
        <f t="shared" si="2"/>
        <v/>
      </c>
      <c r="BK18" s="2" t="str">
        <f t="shared" si="2"/>
        <v/>
      </c>
      <c r="BL18" s="2" t="str">
        <f t="shared" si="2"/>
        <v/>
      </c>
      <c r="BM18" s="2" t="str">
        <f t="shared" si="2"/>
        <v/>
      </c>
      <c r="BN18" s="2" t="str">
        <f t="shared" si="2"/>
        <v/>
      </c>
      <c r="BO18" s="2">
        <f t="shared" si="2"/>
        <v>1</v>
      </c>
      <c r="BP18" s="2">
        <f t="shared" si="2"/>
        <v>1</v>
      </c>
      <c r="BQ18" s="2"/>
      <c r="BR18" s="2"/>
      <c r="BS18" s="2"/>
      <c r="BT18" s="2"/>
      <c r="BU18" s="12"/>
    </row>
    <row r="19" spans="1:73" x14ac:dyDescent="0.25">
      <c r="A19">
        <v>16</v>
      </c>
      <c r="B19" t="s">
        <v>16</v>
      </c>
      <c r="C19" t="s">
        <v>63</v>
      </c>
      <c r="D19" s="2" t="s">
        <v>91</v>
      </c>
      <c r="E19" t="s">
        <v>148</v>
      </c>
      <c r="F19" t="s">
        <v>204</v>
      </c>
      <c r="G19" s="2" t="s">
        <v>212</v>
      </c>
      <c r="H19" t="s">
        <v>147</v>
      </c>
      <c r="J19">
        <f t="shared" si="3"/>
        <v>11655.718813083884</v>
      </c>
      <c r="K19">
        <f t="shared" si="4"/>
        <v>2890.0826336814175</v>
      </c>
      <c r="L19">
        <f t="shared" si="5"/>
        <v>33685990.524767518</v>
      </c>
      <c r="N19">
        <f>VLOOKUP(E19,Inputs!$K$12:$L$25,2,FALSE)</f>
        <v>70</v>
      </c>
      <c r="O19">
        <f>VLOOKUP(H19,Inputs!$K$12:$L$25,2,FALSE)</f>
        <v>20</v>
      </c>
      <c r="P19">
        <f>(VLOOKUP(B19,Inputs!$K$28:$L$32,2,FALSE))</f>
        <v>10</v>
      </c>
      <c r="Q19" s="6">
        <f t="shared" si="6"/>
        <v>25.211794321139745</v>
      </c>
      <c r="R19" s="9">
        <f>((Q19/Inputs!$L$35)^Inputs!$L$36+(Q19/Inputs!$L$35)^Inputs!$L$36-((Q19/Inputs!$L$35)^Inputs!$L$36)*((Q19/Inputs!$L$35)^Inputs!$L$36))</f>
        <v>4.765206760828334E-2</v>
      </c>
      <c r="T19">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1</v>
      </c>
      <c r="AB19" t="str">
        <f>IF(B19="Diverging","",Inputs!$L$12)</f>
        <v/>
      </c>
      <c r="AC19" s="14">
        <f t="shared" si="0"/>
        <v>1</v>
      </c>
      <c r="AD19" s="14"/>
      <c r="AE19" s="2"/>
      <c r="AF19" s="2"/>
      <c r="AG19" s="2"/>
      <c r="AI19">
        <f t="shared" si="7"/>
        <v>1</v>
      </c>
      <c r="AK19">
        <f t="shared" si="8"/>
        <v>1605207.0979382137</v>
      </c>
      <c r="AM19" s="12"/>
      <c r="AN19" s="2" t="str">
        <f t="shared" si="9"/>
        <v/>
      </c>
      <c r="AO19" s="2" t="str">
        <f t="shared" si="1"/>
        <v/>
      </c>
      <c r="AP19" s="2" t="str">
        <f t="shared" si="1"/>
        <v/>
      </c>
      <c r="AQ19" s="2">
        <f t="shared" si="1"/>
        <v>1</v>
      </c>
      <c r="AR19" s="2" t="str">
        <f t="shared" si="1"/>
        <v/>
      </c>
      <c r="AS19" s="2" t="str">
        <f t="shared" si="1"/>
        <v/>
      </c>
      <c r="AT19" s="2" t="str">
        <f t="shared" si="1"/>
        <v/>
      </c>
      <c r="AU19" s="2">
        <f t="shared" si="1"/>
        <v>1</v>
      </c>
      <c r="AV19" s="2" t="str">
        <f t="shared" si="1"/>
        <v/>
      </c>
      <c r="AW19" s="2" t="str">
        <f t="shared" si="1"/>
        <v/>
      </c>
      <c r="AX19" s="2" t="str">
        <f t="shared" si="1"/>
        <v/>
      </c>
      <c r="AY19" s="2">
        <f t="shared" si="1"/>
        <v>1</v>
      </c>
      <c r="AZ19" s="2"/>
      <c r="BA19" s="2"/>
      <c r="BB19" s="2"/>
      <c r="BC19" s="2"/>
      <c r="BD19" s="10"/>
      <c r="BE19" s="2" t="str">
        <f t="shared" si="10"/>
        <v/>
      </c>
      <c r="BF19" s="2" t="str">
        <f t="shared" si="2"/>
        <v/>
      </c>
      <c r="BG19" s="2" t="str">
        <f t="shared" si="2"/>
        <v/>
      </c>
      <c r="BH19" s="2" t="str">
        <f t="shared" si="2"/>
        <v/>
      </c>
      <c r="BI19" s="2">
        <f t="shared" si="2"/>
        <v>1</v>
      </c>
      <c r="BJ19" s="2" t="str">
        <f t="shared" si="2"/>
        <v/>
      </c>
      <c r="BK19" s="2" t="str">
        <f t="shared" si="2"/>
        <v/>
      </c>
      <c r="BL19" s="2" t="str">
        <f t="shared" si="2"/>
        <v/>
      </c>
      <c r="BM19" s="2" t="str">
        <f t="shared" si="2"/>
        <v/>
      </c>
      <c r="BN19" s="2" t="str">
        <f t="shared" si="2"/>
        <v/>
      </c>
      <c r="BO19" s="2">
        <f t="shared" si="2"/>
        <v>1</v>
      </c>
      <c r="BP19" s="2" t="str">
        <f t="shared" si="2"/>
        <v/>
      </c>
      <c r="BQ19" s="2"/>
      <c r="BR19" s="2"/>
      <c r="BS19" s="2"/>
      <c r="BT19" s="2"/>
      <c r="BU19" s="12"/>
    </row>
    <row r="20" spans="1:73" x14ac:dyDescent="0.25">
      <c r="B20" s="24"/>
      <c r="D20" s="2"/>
      <c r="E20" s="24"/>
      <c r="G20" s="2"/>
      <c r="Q20" s="6"/>
      <c r="R20" s="9"/>
      <c r="Z20" s="34"/>
      <c r="AC20" s="14"/>
      <c r="AD20" s="14"/>
      <c r="AE20" s="2"/>
      <c r="AF20" s="2"/>
      <c r="AG20" s="2"/>
      <c r="AI20" s="25"/>
      <c r="AM20" s="12"/>
      <c r="AN20" s="2"/>
      <c r="AO20" s="2"/>
      <c r="AP20" s="2"/>
      <c r="AQ20" s="2"/>
      <c r="AR20" s="2"/>
      <c r="AS20" s="2"/>
      <c r="AT20" s="2"/>
      <c r="AU20" s="2"/>
      <c r="AV20" s="2"/>
      <c r="AW20" s="2"/>
      <c r="AX20" s="2"/>
      <c r="AY20" s="2"/>
      <c r="AZ20" s="2"/>
      <c r="BA20" s="2"/>
      <c r="BB20" s="2"/>
      <c r="BC20" s="2"/>
      <c r="BD20" s="10"/>
      <c r="BE20" s="2"/>
      <c r="BF20" s="2"/>
      <c r="BG20" s="2"/>
      <c r="BH20" s="2"/>
      <c r="BI20" s="2"/>
      <c r="BJ20" s="2"/>
      <c r="BK20" s="2"/>
      <c r="BL20" s="2"/>
      <c r="BM20" s="2"/>
      <c r="BN20" s="2"/>
      <c r="BO20" s="2"/>
      <c r="BP20" s="2"/>
      <c r="BQ20" s="2"/>
      <c r="BR20" s="2"/>
      <c r="BS20" s="2"/>
      <c r="BT20" s="2"/>
      <c r="BU20" s="12"/>
    </row>
    <row r="21" spans="1:73" x14ac:dyDescent="0.25">
      <c r="B21" s="24"/>
      <c r="D21" s="2"/>
      <c r="E21" s="24"/>
      <c r="G21" s="2"/>
      <c r="Q21" s="26"/>
      <c r="R21" s="9"/>
      <c r="Z21" s="34"/>
      <c r="AC21" s="14"/>
      <c r="AD21" s="14"/>
      <c r="AF21" s="2"/>
      <c r="AG21" s="2"/>
      <c r="AM21" s="12"/>
      <c r="AN21" s="2"/>
      <c r="AO21" s="2"/>
      <c r="AP21" s="2"/>
      <c r="AQ21" s="2"/>
      <c r="AR21" s="2"/>
      <c r="AS21" s="2"/>
      <c r="AT21" s="2"/>
      <c r="AU21" s="2"/>
      <c r="AV21" s="2"/>
      <c r="AW21" s="2"/>
      <c r="AX21" s="2"/>
      <c r="AY21" s="2"/>
      <c r="AZ21" s="2"/>
      <c r="BA21" s="2"/>
      <c r="BB21" s="2"/>
      <c r="BC21" s="2"/>
      <c r="BD21" s="10"/>
      <c r="BE21" s="2"/>
      <c r="BF21" s="2"/>
      <c r="BG21" s="2"/>
      <c r="BH21" s="2"/>
      <c r="BI21" s="2"/>
      <c r="BJ21" s="2"/>
      <c r="BK21" s="2"/>
      <c r="BL21" s="2"/>
      <c r="BM21" s="2"/>
      <c r="BN21" s="2"/>
      <c r="BO21" s="2"/>
      <c r="BP21" s="2"/>
      <c r="BQ21" s="2"/>
      <c r="BR21" s="2"/>
      <c r="BS21" s="2"/>
      <c r="BT21" s="2"/>
      <c r="BU21" s="12"/>
    </row>
    <row r="22" spans="1:73" x14ac:dyDescent="0.25">
      <c r="B22" s="24"/>
      <c r="D22" s="2"/>
      <c r="E22" s="24"/>
      <c r="G22" s="2"/>
      <c r="Q22" s="6"/>
      <c r="R22" s="9"/>
      <c r="Z22" s="34"/>
      <c r="AC22" s="14"/>
      <c r="AD22" s="14"/>
      <c r="AF22" s="2"/>
      <c r="AG22" s="2"/>
      <c r="AM22" s="12"/>
      <c r="AN22" s="2"/>
      <c r="AO22" s="2"/>
      <c r="AP22" s="2"/>
      <c r="AQ22" s="2"/>
      <c r="AR22" s="2"/>
      <c r="AS22" s="2"/>
      <c r="AT22" s="2"/>
      <c r="AU22" s="2"/>
      <c r="AV22" s="2"/>
      <c r="AW22" s="2"/>
      <c r="AX22" s="2"/>
      <c r="AY22" s="2"/>
      <c r="AZ22" s="2"/>
      <c r="BA22" s="2"/>
      <c r="BB22" s="2"/>
      <c r="BC22" s="2"/>
      <c r="BD22" s="10"/>
      <c r="BE22" s="2"/>
      <c r="BF22" s="2"/>
      <c r="BG22" s="2"/>
      <c r="BH22" s="2"/>
      <c r="BI22" s="2"/>
      <c r="BJ22" s="2"/>
      <c r="BK22" s="2"/>
      <c r="BL22" s="2"/>
      <c r="BM22" s="2"/>
      <c r="BN22" s="2"/>
      <c r="BO22" s="2"/>
      <c r="BP22" s="2"/>
      <c r="BQ22" s="2"/>
      <c r="BR22" s="2"/>
      <c r="BS22" s="2"/>
      <c r="BT22" s="2"/>
      <c r="BU22" s="12"/>
    </row>
    <row r="23" spans="1:73" x14ac:dyDescent="0.25">
      <c r="B23" s="24"/>
      <c r="D23" s="2"/>
      <c r="E23" s="24"/>
      <c r="G23" s="2"/>
      <c r="Q23" s="6"/>
      <c r="R23" s="9"/>
      <c r="Z23" s="34"/>
      <c r="AC23" s="14"/>
      <c r="AD23" s="14"/>
      <c r="AF23" s="2"/>
      <c r="AG23" s="2"/>
      <c r="AM23" s="12"/>
      <c r="AN23" s="2"/>
      <c r="AO23" s="2"/>
      <c r="AP23" s="2"/>
      <c r="AQ23" s="2"/>
      <c r="AR23" s="2"/>
      <c r="AS23" s="2"/>
      <c r="AT23" s="2"/>
      <c r="AU23" s="2"/>
      <c r="AV23" s="2"/>
      <c r="AW23" s="2"/>
      <c r="AX23" s="2"/>
      <c r="AY23" s="2"/>
      <c r="AZ23" s="2"/>
      <c r="BA23" s="2"/>
      <c r="BB23" s="2"/>
      <c r="BC23" s="2"/>
      <c r="BD23" s="10"/>
      <c r="BE23" s="2"/>
      <c r="BF23" s="2"/>
      <c r="BG23" s="2"/>
      <c r="BH23" s="2"/>
      <c r="BI23" s="2"/>
      <c r="BJ23" s="2"/>
      <c r="BK23" s="2"/>
      <c r="BL23" s="2"/>
      <c r="BM23" s="2"/>
      <c r="BN23" s="2"/>
      <c r="BO23" s="2"/>
      <c r="BP23" s="2"/>
      <c r="BQ23" s="2"/>
      <c r="BR23" s="2"/>
      <c r="BS23" s="2"/>
      <c r="BT23" s="2"/>
      <c r="BU23" s="12"/>
    </row>
    <row r="24" spans="1:73" x14ac:dyDescent="0.25">
      <c r="B24" s="24"/>
      <c r="D24" s="2"/>
      <c r="E24" s="24"/>
      <c r="G24" s="2"/>
      <c r="Q24" s="6"/>
      <c r="R24" s="9"/>
      <c r="Z24" s="34"/>
      <c r="AC24" s="14"/>
      <c r="AD24" s="14"/>
      <c r="AF24" s="2"/>
      <c r="AG24" s="2"/>
      <c r="AM24" s="12"/>
      <c r="AN24" s="2"/>
      <c r="AO24" s="2"/>
      <c r="AP24" s="2"/>
      <c r="AQ24" s="2"/>
      <c r="AR24" s="2"/>
      <c r="AS24" s="2"/>
      <c r="AT24" s="2"/>
      <c r="AU24" s="2"/>
      <c r="AV24" s="2"/>
      <c r="AW24" s="2"/>
      <c r="AX24" s="2"/>
      <c r="AY24" s="2"/>
      <c r="AZ24" s="2"/>
      <c r="BA24" s="2"/>
      <c r="BB24" s="2"/>
      <c r="BC24" s="2"/>
      <c r="BD24" s="10"/>
      <c r="BE24" s="2"/>
      <c r="BF24" s="2"/>
      <c r="BG24" s="2"/>
      <c r="BH24" s="2"/>
      <c r="BI24" s="2"/>
      <c r="BJ24" s="2"/>
      <c r="BK24" s="2"/>
      <c r="BL24" s="2"/>
      <c r="BM24" s="2"/>
      <c r="BN24" s="2"/>
      <c r="BO24" s="2"/>
      <c r="BP24" s="2"/>
      <c r="BQ24" s="2"/>
      <c r="BR24" s="2"/>
      <c r="BS24" s="2"/>
      <c r="BT24" s="2"/>
      <c r="BU24" s="12"/>
    </row>
    <row r="25" spans="1:73" x14ac:dyDescent="0.25">
      <c r="B25" s="24"/>
      <c r="D25" s="2"/>
      <c r="E25" s="24"/>
      <c r="G25" s="2"/>
      <c r="Q25" s="6"/>
      <c r="R25" s="9"/>
      <c r="Z25" s="34"/>
      <c r="AC25" s="14"/>
      <c r="AD25" s="14"/>
      <c r="AE25" s="2"/>
      <c r="AF25" s="2"/>
      <c r="AG25" s="2"/>
      <c r="AM25" s="12"/>
      <c r="AN25" s="2"/>
      <c r="AO25" s="2"/>
      <c r="AP25" s="2"/>
      <c r="AQ25" s="2"/>
      <c r="AR25" s="2"/>
      <c r="AS25" s="2"/>
      <c r="AT25" s="2"/>
      <c r="AU25" s="2"/>
      <c r="AV25" s="2"/>
      <c r="AW25" s="2"/>
      <c r="AX25" s="2"/>
      <c r="AY25" s="2"/>
      <c r="AZ25" s="2"/>
      <c r="BA25" s="2"/>
      <c r="BB25" s="2"/>
      <c r="BC25" s="2"/>
      <c r="BD25" s="10"/>
      <c r="BE25" s="2"/>
      <c r="BF25" s="2"/>
      <c r="BG25" s="2"/>
      <c r="BH25" s="2"/>
      <c r="BI25" s="2"/>
      <c r="BJ25" s="2"/>
      <c r="BK25" s="2"/>
      <c r="BL25" s="2"/>
      <c r="BM25" s="2"/>
      <c r="BN25" s="2"/>
      <c r="BO25" s="2"/>
      <c r="BP25" s="2"/>
      <c r="BQ25" s="2"/>
      <c r="BR25" s="2"/>
      <c r="BS25" s="2"/>
      <c r="BT25" s="2"/>
      <c r="BU25" s="12"/>
    </row>
    <row r="26" spans="1:73" x14ac:dyDescent="0.25">
      <c r="B26" s="24"/>
      <c r="D26" s="2"/>
      <c r="E26" s="24"/>
      <c r="G26" s="2"/>
      <c r="Q26" s="6"/>
      <c r="R26" s="9"/>
      <c r="Z26" s="34"/>
      <c r="AC26" s="14"/>
      <c r="AD26" s="14"/>
      <c r="AE26" s="2"/>
      <c r="AF26" s="2"/>
      <c r="AG26" s="2"/>
      <c r="AM26" s="12"/>
      <c r="AN26" s="2"/>
      <c r="AO26" s="2"/>
      <c r="AP26" s="2"/>
      <c r="AQ26" s="2"/>
      <c r="AR26" s="2"/>
      <c r="AS26" s="2"/>
      <c r="AT26" s="2"/>
      <c r="AU26" s="2"/>
      <c r="AV26" s="2"/>
      <c r="AW26" s="2"/>
      <c r="AX26" s="2"/>
      <c r="AY26" s="2"/>
      <c r="AZ26" s="2"/>
      <c r="BA26" s="2"/>
      <c r="BB26" s="2"/>
      <c r="BC26" s="2"/>
      <c r="BD26" s="10"/>
      <c r="BE26" s="2"/>
      <c r="BF26" s="2"/>
      <c r="BG26" s="2"/>
      <c r="BH26" s="2"/>
      <c r="BI26" s="2"/>
      <c r="BJ26" s="2"/>
      <c r="BK26" s="2"/>
      <c r="BL26" s="2"/>
      <c r="BM26" s="2"/>
      <c r="BN26" s="2"/>
      <c r="BO26" s="2"/>
      <c r="BP26" s="2"/>
      <c r="BQ26" s="2"/>
      <c r="BR26" s="2"/>
      <c r="BS26" s="2"/>
      <c r="BT26" s="2"/>
      <c r="BU26" s="12"/>
    </row>
    <row r="27" spans="1:73" x14ac:dyDescent="0.25">
      <c r="B27" s="24"/>
      <c r="D27" s="2"/>
      <c r="E27" s="24"/>
      <c r="G27" s="2"/>
      <c r="Q27" s="6"/>
      <c r="R27" s="9"/>
      <c r="AC27" s="14"/>
      <c r="AD27" s="14"/>
      <c r="AE27" s="2"/>
      <c r="AF27" s="2"/>
      <c r="AG27" s="2"/>
      <c r="AM27" s="12"/>
      <c r="AN27" s="2"/>
      <c r="AO27" s="2"/>
      <c r="AP27" s="2"/>
      <c r="AQ27" s="2"/>
      <c r="AR27" s="2"/>
      <c r="AS27" s="2"/>
      <c r="AT27" s="2"/>
      <c r="AU27" s="2"/>
      <c r="AV27" s="2"/>
      <c r="AW27" s="2"/>
      <c r="AX27" s="2"/>
      <c r="AY27" s="2"/>
      <c r="AZ27" s="2"/>
      <c r="BA27" s="2"/>
      <c r="BB27" s="2"/>
      <c r="BC27" s="2"/>
      <c r="BD27" s="10"/>
      <c r="BE27" s="2"/>
      <c r="BF27" s="2"/>
      <c r="BG27" s="2"/>
      <c r="BH27" s="2"/>
      <c r="BI27" s="2"/>
      <c r="BJ27" s="2"/>
      <c r="BK27" s="2"/>
      <c r="BL27" s="2"/>
      <c r="BM27" s="2"/>
      <c r="BN27" s="2"/>
      <c r="BO27" s="2"/>
      <c r="BP27" s="2"/>
      <c r="BQ27" s="2"/>
      <c r="BR27" s="2"/>
      <c r="BS27" s="2"/>
      <c r="BT27" s="2"/>
      <c r="BU27" s="12"/>
    </row>
    <row r="28" spans="1:73" x14ac:dyDescent="0.25">
      <c r="B28" s="24"/>
      <c r="D28" s="2"/>
      <c r="E28" s="24"/>
      <c r="G28" s="2"/>
      <c r="Q28" s="6"/>
      <c r="R28" s="9"/>
      <c r="AC28" s="14"/>
      <c r="AG28" s="2"/>
      <c r="AM28" s="12"/>
      <c r="AN28" s="2"/>
      <c r="AO28" s="2"/>
      <c r="AP28" s="2"/>
      <c r="AQ28" s="2"/>
      <c r="AR28" s="2"/>
      <c r="AS28" s="2"/>
      <c r="AT28" s="2"/>
      <c r="AU28" s="2"/>
      <c r="AV28" s="2"/>
      <c r="AW28" s="2"/>
      <c r="AX28" s="2"/>
      <c r="AY28" s="2"/>
      <c r="AZ28" s="2"/>
      <c r="BA28" s="2"/>
      <c r="BB28" s="2"/>
      <c r="BC28" s="2"/>
      <c r="BD28" s="12"/>
      <c r="BE28" s="2"/>
      <c r="BF28" s="2"/>
      <c r="BG28" s="2"/>
      <c r="BH28" s="2"/>
      <c r="BI28" s="2"/>
      <c r="BJ28" s="2"/>
      <c r="BK28" s="2"/>
      <c r="BL28" s="2"/>
      <c r="BM28" s="2"/>
      <c r="BN28" s="2"/>
      <c r="BO28" s="2"/>
      <c r="BP28" s="2"/>
      <c r="BQ28" s="2"/>
      <c r="BR28" s="2"/>
      <c r="BS28" s="2"/>
      <c r="BT28" s="2"/>
      <c r="BU28" s="12"/>
    </row>
    <row r="29" spans="1:73" x14ac:dyDescent="0.25">
      <c r="B29" s="24"/>
      <c r="D29" s="2"/>
      <c r="E29" s="24"/>
      <c r="G29" s="2"/>
      <c r="Q29" s="6"/>
      <c r="R29" s="9"/>
      <c r="AC29" s="14"/>
      <c r="AG29" s="2"/>
      <c r="AM29" s="12"/>
      <c r="AN29" s="2"/>
      <c r="AO29" s="2"/>
      <c r="AP29" s="2"/>
      <c r="AQ29" s="2"/>
      <c r="AR29" s="2"/>
      <c r="AS29" s="2"/>
      <c r="AT29" s="2"/>
      <c r="AU29" s="2"/>
      <c r="AV29" s="2"/>
      <c r="AW29" s="2"/>
      <c r="AX29" s="2"/>
      <c r="AY29" s="2"/>
      <c r="AZ29" s="2"/>
      <c r="BA29" s="2"/>
      <c r="BB29" s="2"/>
      <c r="BC29" s="2"/>
      <c r="BD29" s="12"/>
      <c r="BE29" s="2"/>
      <c r="BF29" s="2"/>
      <c r="BG29" s="2"/>
      <c r="BH29" s="2"/>
      <c r="BI29" s="2"/>
      <c r="BJ29" s="2"/>
      <c r="BK29" s="2"/>
      <c r="BL29" s="2"/>
      <c r="BM29" s="2"/>
      <c r="BN29" s="2"/>
      <c r="BO29" s="2"/>
      <c r="BP29" s="2"/>
      <c r="BQ29" s="2"/>
      <c r="BR29" s="2"/>
      <c r="BS29" s="2"/>
      <c r="BT29" s="2"/>
      <c r="BU29" s="12"/>
    </row>
    <row r="30" spans="1:73" x14ac:dyDescent="0.25">
      <c r="B30" s="24"/>
      <c r="D30" s="2"/>
      <c r="E30" s="24"/>
      <c r="G30" s="2"/>
      <c r="Q30" s="6"/>
      <c r="R30" s="9"/>
      <c r="AC30" s="14"/>
      <c r="AG30" s="2"/>
      <c r="AM30" s="12"/>
      <c r="AN30" s="2"/>
      <c r="AO30" s="2"/>
      <c r="AP30" s="2"/>
      <c r="AQ30" s="2"/>
      <c r="AR30" s="2"/>
      <c r="AS30" s="2"/>
      <c r="AT30" s="2"/>
      <c r="AU30" s="2"/>
      <c r="AV30" s="2"/>
      <c r="AW30" s="2"/>
      <c r="AX30" s="2"/>
      <c r="AY30" s="2"/>
      <c r="AZ30" s="2"/>
      <c r="BA30" s="2"/>
      <c r="BB30" s="2"/>
      <c r="BC30" s="2"/>
      <c r="BD30" s="12"/>
      <c r="BE30" s="2"/>
      <c r="BF30" s="2"/>
      <c r="BG30" s="2"/>
      <c r="BH30" s="2"/>
      <c r="BI30" s="2"/>
      <c r="BJ30" s="2"/>
      <c r="BK30" s="2"/>
      <c r="BL30" s="2"/>
      <c r="BM30" s="2"/>
      <c r="BN30" s="2"/>
      <c r="BO30" s="2"/>
      <c r="BP30" s="2"/>
      <c r="BQ30" s="2"/>
      <c r="BR30" s="2"/>
      <c r="BS30" s="2"/>
      <c r="BT30" s="2"/>
      <c r="BU30" s="12"/>
    </row>
    <row r="31" spans="1:73" x14ac:dyDescent="0.25">
      <c r="B31" s="24"/>
      <c r="D31" s="2"/>
      <c r="E31" s="24"/>
      <c r="G31" s="2"/>
      <c r="Q31" s="6"/>
      <c r="R31" s="9"/>
      <c r="AC31" s="14"/>
      <c r="AG31" s="2"/>
      <c r="AM31" s="12"/>
      <c r="AN31" s="2"/>
      <c r="AO31" s="2"/>
      <c r="AP31" s="2"/>
      <c r="AQ31" s="2"/>
      <c r="AR31" s="2"/>
      <c r="AS31" s="2"/>
      <c r="AT31" s="2"/>
      <c r="AU31" s="2"/>
      <c r="AV31" s="2"/>
      <c r="AW31" s="2"/>
      <c r="AX31" s="2"/>
      <c r="AY31" s="2"/>
      <c r="AZ31" s="2"/>
      <c r="BA31" s="2"/>
      <c r="BB31" s="2"/>
      <c r="BC31" s="2"/>
      <c r="BD31" s="12"/>
      <c r="BE31" s="2"/>
      <c r="BF31" s="2"/>
      <c r="BG31" s="2"/>
      <c r="BH31" s="2"/>
      <c r="BI31" s="2"/>
      <c r="BJ31" s="2"/>
      <c r="BK31" s="2"/>
      <c r="BL31" s="2"/>
      <c r="BM31" s="2"/>
      <c r="BN31" s="2"/>
      <c r="BO31" s="2"/>
      <c r="BP31" s="2"/>
      <c r="BQ31" s="2"/>
      <c r="BR31" s="2"/>
      <c r="BS31" s="2"/>
      <c r="BT31" s="2"/>
      <c r="BU31" s="12"/>
    </row>
    <row r="32" spans="1:73" x14ac:dyDescent="0.25">
      <c r="B32" s="24"/>
      <c r="D32" s="2"/>
      <c r="E32" s="24"/>
      <c r="G32" s="2"/>
      <c r="Q32" s="6"/>
      <c r="R32" s="9"/>
      <c r="AC32" s="14"/>
      <c r="AG32" s="2"/>
      <c r="AM32" s="12"/>
      <c r="AN32" s="2"/>
      <c r="AO32" s="2"/>
      <c r="AP32" s="2"/>
      <c r="AQ32" s="2"/>
      <c r="AR32" s="2"/>
      <c r="AS32" s="2"/>
      <c r="AT32" s="2"/>
      <c r="AU32" s="2"/>
      <c r="AV32" s="2"/>
      <c r="AW32" s="2"/>
      <c r="AX32" s="2"/>
      <c r="AY32" s="2"/>
      <c r="AZ32" s="2"/>
      <c r="BA32" s="2"/>
      <c r="BB32" s="2"/>
      <c r="BC32" s="2"/>
      <c r="BD32" s="12"/>
      <c r="BE32" s="2"/>
      <c r="BF32" s="2"/>
      <c r="BG32" s="2"/>
      <c r="BH32" s="2"/>
      <c r="BI32" s="2"/>
      <c r="BJ32" s="2"/>
      <c r="BK32" s="2"/>
      <c r="BL32" s="2"/>
      <c r="BM32" s="2"/>
      <c r="BN32" s="2"/>
      <c r="BO32" s="2"/>
      <c r="BP32" s="2"/>
      <c r="BQ32" s="2"/>
      <c r="BR32" s="2"/>
      <c r="BS32" s="2"/>
      <c r="BT32" s="2"/>
      <c r="BU32" s="12"/>
    </row>
    <row r="33" spans="2:73" x14ac:dyDescent="0.25">
      <c r="B33" s="24"/>
      <c r="D33" s="2"/>
      <c r="E33" s="24"/>
      <c r="G33" s="2"/>
      <c r="Q33" s="6"/>
      <c r="R33" s="9"/>
      <c r="AC33" s="14"/>
      <c r="AG33" s="2"/>
      <c r="AM33" s="12"/>
      <c r="AN33" s="2"/>
      <c r="AO33" s="2"/>
      <c r="AP33" s="2"/>
      <c r="AQ33" s="2"/>
      <c r="AR33" s="2"/>
      <c r="AS33" s="2"/>
      <c r="AT33" s="2"/>
      <c r="AU33" s="2"/>
      <c r="AV33" s="2"/>
      <c r="AW33" s="2"/>
      <c r="AX33" s="2"/>
      <c r="AY33" s="2"/>
      <c r="AZ33" s="2"/>
      <c r="BA33" s="2"/>
      <c r="BB33" s="2"/>
      <c r="BC33" s="2"/>
      <c r="BD33" s="12"/>
      <c r="BE33" s="2"/>
      <c r="BF33" s="2"/>
      <c r="BG33" s="2"/>
      <c r="BH33" s="2"/>
      <c r="BI33" s="2"/>
      <c r="BJ33" s="2"/>
      <c r="BK33" s="2"/>
      <c r="BL33" s="2"/>
      <c r="BM33" s="2"/>
      <c r="BN33" s="2"/>
      <c r="BO33" s="2"/>
      <c r="BP33" s="2"/>
      <c r="BQ33" s="2"/>
      <c r="BR33" s="2"/>
      <c r="BS33" s="2"/>
      <c r="BT33" s="2"/>
      <c r="BU33" s="12"/>
    </row>
    <row r="34" spans="2:73" x14ac:dyDescent="0.25">
      <c r="B34" s="24"/>
      <c r="D34" s="2"/>
      <c r="E34" s="24"/>
      <c r="G34" s="2"/>
      <c r="Q34" s="6"/>
      <c r="R34" s="9"/>
      <c r="AC34" s="14"/>
      <c r="AG34" s="2"/>
      <c r="AM34" s="12"/>
      <c r="AN34" s="2"/>
      <c r="AO34" s="2"/>
      <c r="AP34" s="2"/>
      <c r="AQ34" s="2"/>
      <c r="AR34" s="2"/>
      <c r="AS34" s="2"/>
      <c r="AT34" s="2"/>
      <c r="AU34" s="2"/>
      <c r="AV34" s="2"/>
      <c r="AW34" s="2"/>
      <c r="AX34" s="2"/>
      <c r="AY34" s="2"/>
      <c r="AZ34" s="2"/>
      <c r="BA34" s="2"/>
      <c r="BB34" s="2"/>
      <c r="BC34" s="2"/>
      <c r="BD34" s="12"/>
      <c r="BE34" s="2"/>
      <c r="BF34" s="2"/>
      <c r="BG34" s="2"/>
      <c r="BH34" s="2"/>
      <c r="BI34" s="2"/>
      <c r="BJ34" s="2"/>
      <c r="BK34" s="2"/>
      <c r="BL34" s="2"/>
      <c r="BM34" s="2"/>
      <c r="BN34" s="2"/>
      <c r="BO34" s="2"/>
      <c r="BP34" s="2"/>
      <c r="BQ34" s="2"/>
      <c r="BR34" s="2"/>
      <c r="BS34" s="2"/>
      <c r="BT34" s="2"/>
      <c r="BU34" s="12"/>
    </row>
    <row r="35" spans="2:73" x14ac:dyDescent="0.25">
      <c r="B35" s="24"/>
      <c r="D35" s="2"/>
      <c r="E35" s="24"/>
      <c r="G35" s="2"/>
      <c r="Q35" s="6"/>
      <c r="R35" s="9"/>
      <c r="AC35" s="14"/>
      <c r="AG35" s="2"/>
      <c r="AM35" s="12"/>
      <c r="AN35" s="2"/>
      <c r="AO35" s="2"/>
      <c r="AP35" s="2"/>
      <c r="AQ35" s="2"/>
      <c r="AR35" s="2"/>
      <c r="AS35" s="2"/>
      <c r="AT35" s="2"/>
      <c r="AU35" s="2"/>
      <c r="AV35" s="2"/>
      <c r="AW35" s="2"/>
      <c r="AX35" s="2"/>
      <c r="AY35" s="2"/>
      <c r="AZ35" s="2"/>
      <c r="BA35" s="2"/>
      <c r="BB35" s="2"/>
      <c r="BC35" s="2"/>
      <c r="BD35" s="12"/>
      <c r="BE35" s="2"/>
      <c r="BF35" s="2"/>
      <c r="BG35" s="2"/>
      <c r="BH35" s="2"/>
      <c r="BI35" s="2"/>
      <c r="BJ35" s="2"/>
      <c r="BK35" s="2"/>
      <c r="BL35" s="2"/>
      <c r="BM35" s="2"/>
      <c r="BN35" s="2"/>
      <c r="BO35" s="2"/>
      <c r="BP35" s="2"/>
      <c r="BQ35" s="2"/>
      <c r="BR35" s="2"/>
      <c r="BS35" s="2"/>
      <c r="BT35" s="2"/>
      <c r="BU35" s="12"/>
    </row>
    <row r="36" spans="2:73" x14ac:dyDescent="0.25">
      <c r="N36" s="25"/>
      <c r="Q36" s="25"/>
      <c r="AM36" s="12"/>
      <c r="AN36" s="12">
        <f>Inputs!U7</f>
        <v>5590.2071467317601</v>
      </c>
      <c r="AO36" s="12">
        <f>Inputs!V7</f>
        <v>934.15654932693815</v>
      </c>
      <c r="AP36" s="12">
        <f>Inputs!W7</f>
        <v>975.63630394130166</v>
      </c>
      <c r="AQ36" s="12">
        <f>Inputs!X7</f>
        <v>6143.214610989121</v>
      </c>
      <c r="AR36" s="12">
        <f>Inputs!Y7</f>
        <v>878.12843098113581</v>
      </c>
      <c r="AS36" s="12">
        <f>Inputs!Z7</f>
        <v>478.65695802974352</v>
      </c>
      <c r="AT36" s="12">
        <f>Inputs!AA7</f>
        <v>1557.1434358164215</v>
      </c>
      <c r="AU36" s="12">
        <f>Inputs!AB7</f>
        <v>2682.7945882448253</v>
      </c>
      <c r="AV36" s="12">
        <f>Inputs!AC7</f>
        <v>2760.0619759387532</v>
      </c>
      <c r="AW36" s="12">
        <f>Inputs!AD7</f>
        <v>2158.3361834497814</v>
      </c>
      <c r="AX36" s="12">
        <f>Inputs!AE7</f>
        <v>2011.9542027002817</v>
      </c>
      <c r="AY36" s="12">
        <f>Inputs!AF7</f>
        <v>2829.7096138499373</v>
      </c>
      <c r="AZ36" s="33">
        <f>Inputs!AG7</f>
        <v>0</v>
      </c>
      <c r="BA36" s="33">
        <f>Inputs!AH7</f>
        <v>0</v>
      </c>
      <c r="BB36" s="33">
        <f>Inputs!AI7</f>
        <v>0</v>
      </c>
      <c r="BC36" s="33">
        <f>Inputs!AJ7</f>
        <v>0</v>
      </c>
      <c r="BD36" s="12"/>
      <c r="BE36" s="12">
        <f>Inputs!U7</f>
        <v>5590.2071467317601</v>
      </c>
      <c r="BF36" s="12">
        <f>Inputs!V7</f>
        <v>934.15654932693815</v>
      </c>
      <c r="BG36" s="12">
        <f>Inputs!W7</f>
        <v>975.63630394130166</v>
      </c>
      <c r="BH36" s="12">
        <f>Inputs!X7</f>
        <v>6143.214610989121</v>
      </c>
      <c r="BI36" s="12">
        <f>Inputs!Y7</f>
        <v>878.12843098113581</v>
      </c>
      <c r="BJ36" s="12">
        <f>Inputs!Z7</f>
        <v>478.65695802974352</v>
      </c>
      <c r="BK36" s="12">
        <f>Inputs!AA7</f>
        <v>1557.1434358164215</v>
      </c>
      <c r="BL36" s="12">
        <f>Inputs!AB7</f>
        <v>2682.7945882448253</v>
      </c>
      <c r="BM36" s="12">
        <f>Inputs!AC7</f>
        <v>2760.0619759387532</v>
      </c>
      <c r="BN36" s="12">
        <f>Inputs!AD7</f>
        <v>2158.3361834497814</v>
      </c>
      <c r="BO36" s="12">
        <f>Inputs!AE7</f>
        <v>2011.9542027002817</v>
      </c>
      <c r="BP36" s="12">
        <f>Inputs!AF7</f>
        <v>2829.7096138499373</v>
      </c>
      <c r="BQ36" s="33">
        <f>Inputs!AG7</f>
        <v>0</v>
      </c>
      <c r="BR36" s="33">
        <f>Inputs!AH7</f>
        <v>0</v>
      </c>
      <c r="BS36" s="33">
        <f>Inputs!AI7</f>
        <v>0</v>
      </c>
      <c r="BT36" s="33">
        <f>Inputs!AJ7</f>
        <v>0</v>
      </c>
      <c r="BU36" s="12"/>
    </row>
  </sheetData>
  <sheetProtection algorithmName="SHA-512" hashValue="VntEC42HiR5Mf1tAXTiVbZV0E1RwynUscUb+4aaw3OTSQLMzQziQLZZ0wI7e5HLdfD+mCY8BcpY3zSF3yQA5Wg==" saltValue="Dhs5apAa7lMxB1Ce3VEgCg==" spinCount="100000" sheet="1" objects="1" scenarios="1"/>
  <mergeCells count="12">
    <mergeCell ref="AI2:AI3"/>
    <mergeCell ref="AN2:BC2"/>
    <mergeCell ref="BE2:BT2"/>
    <mergeCell ref="T1:AC1"/>
    <mergeCell ref="AF2:AF3"/>
    <mergeCell ref="AG2:AG3"/>
    <mergeCell ref="AK2:AK3"/>
    <mergeCell ref="J2:L2"/>
    <mergeCell ref="N2:R2"/>
    <mergeCell ref="V2:Z2"/>
    <mergeCell ref="AB2:AC2"/>
    <mergeCell ref="AE2:AE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3864-0A30-4B62-82B1-1CEBF1DA06D8}">
  <sheetPr>
    <tabColor theme="0" tint="-0.499984740745262"/>
  </sheetPr>
  <dimension ref="A1:BU28"/>
  <sheetViews>
    <sheetView zoomScaleNormal="100" workbookViewId="0">
      <pane xSplit="2" ySplit="3" topLeftCell="C4"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3" bestFit="1" customWidth="1"/>
    <col min="2" max="2" width="13.28515625" bestFit="1" customWidth="1"/>
    <col min="3" max="3" width="18.5703125" bestFit="1" customWidth="1"/>
    <col min="4" max="4" width="24.7109375" bestFit="1" customWidth="1"/>
    <col min="5" max="5" width="16.140625" bestFit="1" customWidth="1"/>
    <col min="6" max="6" width="13.285156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28515625" bestFit="1" customWidth="1"/>
    <col min="21" max="21" width="4.42578125" customWidth="1"/>
    <col min="22" max="23" width="6" style="2" customWidth="1"/>
    <col min="24"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100</v>
      </c>
      <c r="C4" t="s">
        <v>59</v>
      </c>
      <c r="D4" s="2" t="s">
        <v>84</v>
      </c>
      <c r="E4" t="s">
        <v>148</v>
      </c>
      <c r="F4" s="7" t="s">
        <v>27</v>
      </c>
      <c r="G4" s="2" t="s">
        <v>74</v>
      </c>
      <c r="H4" t="s">
        <v>147</v>
      </c>
      <c r="J4">
        <f t="shared" ref="J4:J17" si="0">SUMPRODUCT($AN4:$BC4,$AN$28:$BC$28)</f>
        <v>7602.1613494320418</v>
      </c>
      <c r="K4">
        <f>SUMPRODUCT($BE4:$BT4,$BE$28:$BT$28)</f>
        <v>878.12843098113581</v>
      </c>
      <c r="L4">
        <f>PRODUCT(J4:K4)</f>
        <v>6675674.0178421931</v>
      </c>
      <c r="N4">
        <f>VLOOKUP(E4,Inputs!$K$12:$L$25,2,FALSE)</f>
        <v>70</v>
      </c>
      <c r="O4">
        <f>VLOOKUP(H4,Inputs!$K$12:$L$25,2,FALSE)</f>
        <v>20</v>
      </c>
      <c r="P4">
        <f>(VLOOKUP(B4,Inputs!$K$28:$L$32,2,FALSE))</f>
        <v>230</v>
      </c>
      <c r="Q4" s="6">
        <f>(SQRT(N4^2+O4^2-2*N4*O4*COS(RADIANS(P4)))/2)</f>
        <v>42.130171217081205</v>
      </c>
      <c r="R4" s="9">
        <f>((Q4/Inputs!$L$35)^Inputs!$L$36+(Q4/Inputs!$L$35)^Inputs!$L$36-((Q4/Inputs!$L$35)^Inputs!$L$36)*((Q4/Inputs!$L$35)^Inputs!$L$36))</f>
        <v>0.30980611770817928</v>
      </c>
      <c r="T4">
        <f>Inputs!$O$25</f>
        <v>0.505</v>
      </c>
      <c r="V4" s="2">
        <v>1</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4</v>
      </c>
      <c r="AB4">
        <f>IF(B4="Diverging","",Inputs!$L$12)</f>
        <v>70</v>
      </c>
      <c r="AC4" s="14">
        <f t="shared" ref="AC4:AC17" si="1">IF(B4="Diverging",1,(AB4/60)^(0.15/0.1))</f>
        <v>1.2601440246904174</v>
      </c>
      <c r="AD4" s="14"/>
      <c r="AI4">
        <f>PRODUCT(Z4,T4,AC4)</f>
        <v>2.5454909298746431</v>
      </c>
      <c r="AK4">
        <f>L4*R4*AI4</f>
        <v>5264494.359470156</v>
      </c>
      <c r="AM4" s="12"/>
      <c r="AN4" s="2">
        <f>IF(ISNUMBER(SEARCH(AN$3,$D4)),1,"")</f>
        <v>1</v>
      </c>
      <c r="AO4" s="2" t="str">
        <f t="shared" ref="AO4:AY19" si="2">IF(ISNUMBER(SEARCH(AO$3,$D4)),1,"")</f>
        <v/>
      </c>
      <c r="AP4" s="2" t="str">
        <f t="shared" si="2"/>
        <v/>
      </c>
      <c r="AQ4" s="2" t="str">
        <f t="shared" si="2"/>
        <v/>
      </c>
      <c r="AR4" s="2" t="str">
        <f t="shared" si="2"/>
        <v/>
      </c>
      <c r="AS4" s="2" t="str">
        <f t="shared" si="2"/>
        <v/>
      </c>
      <c r="AT4" s="2" t="str">
        <f t="shared" si="2"/>
        <v/>
      </c>
      <c r="AU4" s="2" t="str">
        <f t="shared" si="2"/>
        <v/>
      </c>
      <c r="AV4" s="2" t="str">
        <f t="shared" si="2"/>
        <v/>
      </c>
      <c r="AW4" s="2" t="str">
        <f t="shared" si="2"/>
        <v/>
      </c>
      <c r="AX4" s="2">
        <f t="shared" si="2"/>
        <v>1</v>
      </c>
      <c r="AY4" s="2" t="str">
        <f t="shared" si="2"/>
        <v/>
      </c>
      <c r="AZ4" s="2"/>
      <c r="BA4" s="2"/>
      <c r="BB4" s="2"/>
      <c r="BC4" s="2"/>
      <c r="BD4" s="10"/>
      <c r="BE4" s="2" t="str">
        <f>IF(ISNUMBER(SEARCH(BE$3,$G4)),1,"")</f>
        <v/>
      </c>
      <c r="BF4" s="2" t="str">
        <f t="shared" ref="BF4:BP19" si="3">IF(ISNUMBER(SEARCH(BF$3,$G4)),1,"")</f>
        <v/>
      </c>
      <c r="BG4" s="2" t="str">
        <f t="shared" si="3"/>
        <v/>
      </c>
      <c r="BH4" s="2" t="str">
        <f t="shared" si="3"/>
        <v/>
      </c>
      <c r="BI4" s="2">
        <f t="shared" si="3"/>
        <v>1</v>
      </c>
      <c r="BJ4" s="2" t="str">
        <f t="shared" si="3"/>
        <v/>
      </c>
      <c r="BK4" s="2" t="str">
        <f t="shared" si="3"/>
        <v/>
      </c>
      <c r="BL4" s="2" t="str">
        <f t="shared" si="3"/>
        <v/>
      </c>
      <c r="BM4" s="2" t="str">
        <f t="shared" si="3"/>
        <v/>
      </c>
      <c r="BN4" s="2" t="str">
        <f t="shared" si="3"/>
        <v/>
      </c>
      <c r="BO4" s="2" t="str">
        <f t="shared" si="3"/>
        <v/>
      </c>
      <c r="BP4" s="2" t="str">
        <f t="shared" si="3"/>
        <v/>
      </c>
      <c r="BQ4" s="2"/>
      <c r="BR4" s="2"/>
      <c r="BS4" s="2"/>
      <c r="BT4" s="2"/>
      <c r="BU4" s="12"/>
    </row>
    <row r="5" spans="1:73" x14ac:dyDescent="0.25">
      <c r="A5">
        <v>2</v>
      </c>
      <c r="B5" t="s">
        <v>100</v>
      </c>
      <c r="C5" t="s">
        <v>56</v>
      </c>
      <c r="D5" s="2" t="s">
        <v>81</v>
      </c>
      <c r="E5" t="s">
        <v>148</v>
      </c>
      <c r="F5" s="7" t="s">
        <v>30</v>
      </c>
      <c r="G5" s="2" t="s">
        <v>74</v>
      </c>
      <c r="H5" t="s">
        <v>147</v>
      </c>
      <c r="J5">
        <f t="shared" si="0"/>
        <v>8826.0091992339458</v>
      </c>
      <c r="K5">
        <f t="shared" ref="K5:K17" si="4">SUMPRODUCT($BE5:$BT5,$BE$28:$BT$28)</f>
        <v>878.12843098113581</v>
      </c>
      <c r="L5">
        <f t="shared" ref="L5:L17" si="5">PRODUCT(J5:K5)</f>
        <v>7750369.6099483753</v>
      </c>
      <c r="N5">
        <f>VLOOKUP(E5,Inputs!$K$12:$L$25,2,FALSE)</f>
        <v>70</v>
      </c>
      <c r="O5">
        <f>VLOOKUP(H5,Inputs!$K$12:$L$25,2,FALSE)</f>
        <v>20</v>
      </c>
      <c r="P5">
        <f>(VLOOKUP(B5,Inputs!$K$28:$L$32,2,FALSE))</f>
        <v>230</v>
      </c>
      <c r="Q5" s="6">
        <f t="shared" ref="Q5:Q17" si="6">(SQRT(N5^2+O5^2-2*N5*O5*COS(RADIANS(P5)))/2)</f>
        <v>42.130171217081205</v>
      </c>
      <c r="R5" s="9">
        <f>((Q5/Inputs!$L$35)^Inputs!$L$36+(Q5/Inputs!$L$35)^Inputs!$L$36-((Q5/Inputs!$L$35)^Inputs!$L$36)*((Q5/Inputs!$L$35)^Inputs!$L$36))</f>
        <v>0.30980611770817928</v>
      </c>
      <c r="T5">
        <f>Inputs!$O$25</f>
        <v>0.505</v>
      </c>
      <c r="V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4</v>
      </c>
      <c r="AB5">
        <f>IF(B5="Diverging","",Inputs!$L$12)</f>
        <v>70</v>
      </c>
      <c r="AC5" s="14">
        <f t="shared" si="1"/>
        <v>1.2601440246904174</v>
      </c>
      <c r="AD5" s="14"/>
      <c r="AI5">
        <f t="shared" ref="AI5:AI17" si="7">PRODUCT(Z5,T5,AC5)</f>
        <v>2.5454909298746431</v>
      </c>
      <c r="AK5">
        <f t="shared" ref="AK5:AK17" si="8">L5*R5*AI5</f>
        <v>6112008.6131123984</v>
      </c>
      <c r="AM5" s="12"/>
      <c r="AN5" s="2" t="str">
        <f t="shared" ref="AN5:AY27" si="9">IF(ISNUMBER(SEARCH(AN$3,$D5)),1,"")</f>
        <v/>
      </c>
      <c r="AO5" s="2" t="str">
        <f t="shared" si="2"/>
        <v/>
      </c>
      <c r="AP5" s="2" t="str">
        <f t="shared" si="2"/>
        <v/>
      </c>
      <c r="AQ5" s="2">
        <f t="shared" si="2"/>
        <v>1</v>
      </c>
      <c r="AR5" s="2" t="str">
        <f t="shared" si="2"/>
        <v/>
      </c>
      <c r="AS5" s="2" t="str">
        <f t="shared" si="2"/>
        <v/>
      </c>
      <c r="AT5" s="2" t="str">
        <f t="shared" si="2"/>
        <v/>
      </c>
      <c r="AU5" s="2">
        <f t="shared" si="2"/>
        <v>1</v>
      </c>
      <c r="AV5" s="2" t="str">
        <f t="shared" si="2"/>
        <v/>
      </c>
      <c r="AW5" s="2" t="str">
        <f t="shared" si="2"/>
        <v/>
      </c>
      <c r="AX5" s="2" t="str">
        <f t="shared" si="2"/>
        <v/>
      </c>
      <c r="AY5" s="2" t="str">
        <f t="shared" si="2"/>
        <v/>
      </c>
      <c r="AZ5" s="2"/>
      <c r="BA5" s="2"/>
      <c r="BB5" s="2"/>
      <c r="BC5" s="2"/>
      <c r="BD5" s="10"/>
      <c r="BE5" s="2" t="str">
        <f t="shared" ref="BE5:BP27" si="10">IF(ISNUMBER(SEARCH(BE$3,$G5)),1,"")</f>
        <v/>
      </c>
      <c r="BF5" s="2" t="str">
        <f t="shared" si="3"/>
        <v/>
      </c>
      <c r="BG5" s="2" t="str">
        <f t="shared" si="3"/>
        <v/>
      </c>
      <c r="BH5" s="2" t="str">
        <f t="shared" si="3"/>
        <v/>
      </c>
      <c r="BI5" s="2">
        <f t="shared" si="3"/>
        <v>1</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15</v>
      </c>
      <c r="C6" t="s">
        <v>59</v>
      </c>
      <c r="D6" s="2" t="s">
        <v>84</v>
      </c>
      <c r="E6" t="s">
        <v>148</v>
      </c>
      <c r="F6" s="7" t="s">
        <v>65</v>
      </c>
      <c r="G6" s="2" t="s">
        <v>94</v>
      </c>
      <c r="H6" t="s">
        <v>142</v>
      </c>
      <c r="J6">
        <f t="shared" si="0"/>
        <v>7602.1613494320418</v>
      </c>
      <c r="K6">
        <f t="shared" si="4"/>
        <v>7000</v>
      </c>
      <c r="L6">
        <f t="shared" si="5"/>
        <v>53215129.446024291</v>
      </c>
      <c r="N6">
        <f>VLOOKUP(E6,Inputs!$K$12:$L$25,2,FALSE)</f>
        <v>70</v>
      </c>
      <c r="O6">
        <f>VLOOKUP(H6,Inputs!$K$12:$L$25,2,FALSE)</f>
        <v>15</v>
      </c>
      <c r="P6">
        <f>(VLOOKUP(B6,Inputs!$K$28:$L$32,2,FALSE))</f>
        <v>45</v>
      </c>
      <c r="Q6" s="6">
        <f t="shared" si="6"/>
        <v>30.166520181768771</v>
      </c>
      <c r="R6" s="9">
        <f>((Q6/Inputs!$L$35)^Inputs!$L$36+(Q6/Inputs!$L$35)^Inputs!$L$36-((Q6/Inputs!$L$35)^Inputs!$L$36)*((Q6/Inputs!$L$35)^Inputs!$L$36))</f>
        <v>9.3014969639737849E-2</v>
      </c>
      <c r="T6">
        <f>Inputs!$O$25</f>
        <v>0.505</v>
      </c>
      <c r="X6" s="2">
        <v>1</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2.75</v>
      </c>
      <c r="AB6">
        <f>IF(B6="Diverging","",Inputs!$L$12)</f>
        <v>70</v>
      </c>
      <c r="AC6" s="14">
        <f t="shared" si="1"/>
        <v>1.2601440246904174</v>
      </c>
      <c r="AD6" s="14"/>
      <c r="AI6">
        <f t="shared" si="7"/>
        <v>1.7500250142888172</v>
      </c>
      <c r="AK6">
        <f t="shared" si="8"/>
        <v>8662280.2029622551</v>
      </c>
      <c r="AM6" s="12"/>
      <c r="AN6" s="2">
        <f t="shared" si="9"/>
        <v>1</v>
      </c>
      <c r="AO6" s="2" t="str">
        <f t="shared" si="2"/>
        <v/>
      </c>
      <c r="AP6" s="2" t="str">
        <f t="shared" si="2"/>
        <v/>
      </c>
      <c r="AQ6" s="2" t="str">
        <f t="shared" si="2"/>
        <v/>
      </c>
      <c r="AR6" s="2" t="str">
        <f t="shared" si="2"/>
        <v/>
      </c>
      <c r="AS6" s="2" t="str">
        <f t="shared" si="2"/>
        <v/>
      </c>
      <c r="AT6" s="2" t="str">
        <f t="shared" si="2"/>
        <v/>
      </c>
      <c r="AU6" s="2" t="str">
        <f t="shared" si="2"/>
        <v/>
      </c>
      <c r="AV6" s="2" t="str">
        <f t="shared" si="2"/>
        <v/>
      </c>
      <c r="AW6" s="2" t="str">
        <f t="shared" si="2"/>
        <v/>
      </c>
      <c r="AX6" s="2">
        <f t="shared" si="2"/>
        <v>1</v>
      </c>
      <c r="AY6" s="2" t="str">
        <f t="shared" si="2"/>
        <v/>
      </c>
      <c r="AZ6" s="2"/>
      <c r="BA6" s="2"/>
      <c r="BB6" s="2"/>
      <c r="BC6" s="2"/>
      <c r="BD6" s="10"/>
      <c r="BE6" s="2" t="str">
        <f t="shared" si="10"/>
        <v/>
      </c>
      <c r="BF6" s="2" t="str">
        <f t="shared" si="3"/>
        <v/>
      </c>
      <c r="BG6" s="2" t="str">
        <f t="shared" si="3"/>
        <v/>
      </c>
      <c r="BH6" s="2" t="str">
        <f t="shared" si="3"/>
        <v/>
      </c>
      <c r="BI6" s="2" t="str">
        <f t="shared" si="3"/>
        <v/>
      </c>
      <c r="BJ6" s="2" t="str">
        <f t="shared" si="3"/>
        <v/>
      </c>
      <c r="BK6" s="2">
        <f t="shared" si="3"/>
        <v>1</v>
      </c>
      <c r="BL6" s="2">
        <f t="shared" si="3"/>
        <v>1</v>
      </c>
      <c r="BM6" s="2">
        <f t="shared" si="3"/>
        <v>1</v>
      </c>
      <c r="BN6" s="2" t="str">
        <f t="shared" si="3"/>
        <v/>
      </c>
      <c r="BO6" s="2" t="str">
        <f t="shared" si="3"/>
        <v/>
      </c>
      <c r="BP6" s="2" t="str">
        <f t="shared" si="3"/>
        <v/>
      </c>
      <c r="BQ6" s="2"/>
      <c r="BR6" s="2"/>
      <c r="BS6" s="2"/>
      <c r="BT6" s="2"/>
      <c r="BU6" s="12"/>
    </row>
    <row r="7" spans="1:73" x14ac:dyDescent="0.25">
      <c r="A7">
        <v>4</v>
      </c>
      <c r="B7" t="s">
        <v>15</v>
      </c>
      <c r="C7" t="s">
        <v>27</v>
      </c>
      <c r="D7" s="2" t="s">
        <v>74</v>
      </c>
      <c r="E7" t="s">
        <v>147</v>
      </c>
      <c r="F7" s="7" t="s">
        <v>194</v>
      </c>
      <c r="G7" s="2" t="s">
        <v>198</v>
      </c>
      <c r="H7" t="s">
        <v>149</v>
      </c>
      <c r="J7">
        <f t="shared" si="0"/>
        <v>878.12843098113581</v>
      </c>
      <c r="K7">
        <f t="shared" si="4"/>
        <v>3133.9724873910832</v>
      </c>
      <c r="L7">
        <f t="shared" si="5"/>
        <v>2752030.3430907791</v>
      </c>
      <c r="N7">
        <f>VLOOKUP(E7,Inputs!$K$12:$L$25,2,FALSE)</f>
        <v>20</v>
      </c>
      <c r="O7">
        <f>VLOOKUP(H7,Inputs!$K$12:$L$25,2,FALSE)</f>
        <v>15</v>
      </c>
      <c r="P7">
        <f>(VLOOKUP(B7,Inputs!$K$28:$L$32,2,FALSE))</f>
        <v>45</v>
      </c>
      <c r="Q7" s="6">
        <f t="shared" si="6"/>
        <v>7.0840654162717795</v>
      </c>
      <c r="R7" s="9">
        <f>((Q7/Inputs!$L$35)^Inputs!$L$36+(Q7/Inputs!$L$35)^Inputs!$L$36-((Q7/Inputs!$L$35)^Inputs!$L$36)*((Q7/Inputs!$L$35)^Inputs!$L$36))</f>
        <v>3.9022923271840685E-4</v>
      </c>
      <c r="T7">
        <f>Inputs!$O$25</f>
        <v>0.505</v>
      </c>
      <c r="Y7" s="2">
        <f>1*0</f>
        <v>0</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1</v>
      </c>
      <c r="AB7">
        <f>IF(B7="Diverging","",Inputs!$L$12)</f>
        <v>70</v>
      </c>
      <c r="AC7" s="14">
        <f t="shared" si="1"/>
        <v>1.2601440246904174</v>
      </c>
      <c r="AD7" s="14"/>
      <c r="AI7">
        <f t="shared" si="7"/>
        <v>0.63637273246866077</v>
      </c>
      <c r="AK7">
        <f t="shared" si="8"/>
        <v>683.41511618762559</v>
      </c>
      <c r="AM7" s="12"/>
      <c r="AN7" s="2" t="str">
        <f t="shared" si="9"/>
        <v/>
      </c>
      <c r="AO7" s="2" t="str">
        <f t="shared" si="2"/>
        <v/>
      </c>
      <c r="AP7" s="2" t="str">
        <f t="shared" si="2"/>
        <v/>
      </c>
      <c r="AQ7" s="2" t="str">
        <f t="shared" si="2"/>
        <v/>
      </c>
      <c r="AR7" s="2">
        <f t="shared" si="2"/>
        <v>1</v>
      </c>
      <c r="AS7" s="2" t="str">
        <f t="shared" si="2"/>
        <v/>
      </c>
      <c r="AT7" s="2" t="str">
        <f t="shared" si="2"/>
        <v/>
      </c>
      <c r="AU7" s="2" t="str">
        <f t="shared" si="2"/>
        <v/>
      </c>
      <c r="AV7" s="2" t="str">
        <f t="shared" si="2"/>
        <v/>
      </c>
      <c r="AW7" s="2" t="str">
        <f t="shared" si="2"/>
        <v/>
      </c>
      <c r="AX7" s="2" t="str">
        <f t="shared" si="2"/>
        <v/>
      </c>
      <c r="AY7" s="2" t="str">
        <f t="shared" si="2"/>
        <v/>
      </c>
      <c r="AZ7" s="2"/>
      <c r="BA7" s="2"/>
      <c r="BB7" s="2"/>
      <c r="BC7" s="2"/>
      <c r="BD7" s="10"/>
      <c r="BE7" s="2" t="str">
        <f t="shared" si="10"/>
        <v/>
      </c>
      <c r="BF7" s="2" t="str">
        <f t="shared" si="3"/>
        <v/>
      </c>
      <c r="BG7" s="2">
        <f t="shared" si="3"/>
        <v>1</v>
      </c>
      <c r="BH7" s="2" t="str">
        <f t="shared" si="3"/>
        <v/>
      </c>
      <c r="BI7" s="2" t="str">
        <f t="shared" si="3"/>
        <v/>
      </c>
      <c r="BJ7" s="2" t="str">
        <f t="shared" si="3"/>
        <v/>
      </c>
      <c r="BK7" s="2" t="str">
        <f t="shared" si="3"/>
        <v/>
      </c>
      <c r="BL7" s="2" t="str">
        <f t="shared" si="3"/>
        <v/>
      </c>
      <c r="BM7" s="2" t="str">
        <f t="shared" si="3"/>
        <v/>
      </c>
      <c r="BN7" s="2">
        <f t="shared" si="3"/>
        <v>1</v>
      </c>
      <c r="BO7" s="2" t="str">
        <f t="shared" si="3"/>
        <v/>
      </c>
      <c r="BP7" s="2" t="str">
        <f t="shared" si="3"/>
        <v/>
      </c>
      <c r="BQ7" s="2"/>
      <c r="BR7" s="2"/>
      <c r="BS7" s="2"/>
      <c r="BT7" s="2"/>
      <c r="BU7" s="12"/>
    </row>
    <row r="8" spans="1:73" x14ac:dyDescent="0.25">
      <c r="A8">
        <v>5</v>
      </c>
      <c r="B8" t="s">
        <v>15</v>
      </c>
      <c r="C8" t="s">
        <v>56</v>
      </c>
      <c r="D8" s="2" t="s">
        <v>81</v>
      </c>
      <c r="E8" t="s">
        <v>148</v>
      </c>
      <c r="F8" s="7" t="s">
        <v>68</v>
      </c>
      <c r="G8" s="2" t="s">
        <v>95</v>
      </c>
      <c r="H8" t="s">
        <v>142</v>
      </c>
      <c r="J8">
        <f t="shared" si="0"/>
        <v>8826.0091992339458</v>
      </c>
      <c r="K8">
        <f t="shared" si="4"/>
        <v>7000.0000000000009</v>
      </c>
      <c r="L8">
        <f t="shared" si="5"/>
        <v>61782064.394637629</v>
      </c>
      <c r="N8">
        <f>VLOOKUP(E8,Inputs!$K$12:$L$25,2,FALSE)</f>
        <v>70</v>
      </c>
      <c r="O8">
        <f>VLOOKUP(H8,Inputs!$K$12:$L$25,2,FALSE)</f>
        <v>15</v>
      </c>
      <c r="P8">
        <f>(VLOOKUP(B8,Inputs!$K$28:$L$32,2,FALSE))</f>
        <v>45</v>
      </c>
      <c r="Q8" s="6">
        <f t="shared" si="6"/>
        <v>30.166520181768771</v>
      </c>
      <c r="R8" s="9">
        <f>((Q8/Inputs!$L$35)^Inputs!$L$36+(Q8/Inputs!$L$35)^Inputs!$L$36-((Q8/Inputs!$L$35)^Inputs!$L$36)*((Q8/Inputs!$L$35)^Inputs!$L$36))</f>
        <v>9.3014969639737849E-2</v>
      </c>
      <c r="T8">
        <f>Inputs!$O$25</f>
        <v>0.505</v>
      </c>
      <c r="X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2.75</v>
      </c>
      <c r="AB8">
        <f>IF(B8="Diverging","",Inputs!$L$12)</f>
        <v>70</v>
      </c>
      <c r="AC8" s="14">
        <f t="shared" si="1"/>
        <v>1.2601440246904174</v>
      </c>
      <c r="AD8" s="14"/>
      <c r="AI8">
        <f t="shared" si="7"/>
        <v>1.7500250142888172</v>
      </c>
      <c r="AK8">
        <f t="shared" si="8"/>
        <v>10056793.225442236</v>
      </c>
      <c r="AM8" s="12"/>
      <c r="AN8" s="2" t="str">
        <f t="shared" si="9"/>
        <v/>
      </c>
      <c r="AO8" s="2" t="str">
        <f t="shared" si="2"/>
        <v/>
      </c>
      <c r="AP8" s="2" t="str">
        <f t="shared" si="2"/>
        <v/>
      </c>
      <c r="AQ8" s="2">
        <f t="shared" si="2"/>
        <v>1</v>
      </c>
      <c r="AR8" s="2" t="str">
        <f t="shared" si="2"/>
        <v/>
      </c>
      <c r="AS8" s="2" t="str">
        <f t="shared" si="2"/>
        <v/>
      </c>
      <c r="AT8" s="2" t="str">
        <f t="shared" si="2"/>
        <v/>
      </c>
      <c r="AU8" s="2">
        <f t="shared" si="2"/>
        <v>1</v>
      </c>
      <c r="AV8" s="2" t="str">
        <f t="shared" si="2"/>
        <v/>
      </c>
      <c r="AW8" s="2" t="str">
        <f t="shared" si="2"/>
        <v/>
      </c>
      <c r="AX8" s="2" t="str">
        <f t="shared" si="2"/>
        <v/>
      </c>
      <c r="AY8" s="2" t="str">
        <f t="shared" si="2"/>
        <v/>
      </c>
      <c r="AZ8" s="2"/>
      <c r="BA8" s="2"/>
      <c r="BB8" s="2"/>
      <c r="BC8" s="2"/>
      <c r="BD8" s="10"/>
      <c r="BE8" s="2" t="str">
        <f t="shared" si="10"/>
        <v/>
      </c>
      <c r="BF8" s="2" t="str">
        <f t="shared" si="3"/>
        <v/>
      </c>
      <c r="BG8" s="2" t="str">
        <f t="shared" si="3"/>
        <v/>
      </c>
      <c r="BH8" s="2" t="str">
        <f t="shared" si="3"/>
        <v/>
      </c>
      <c r="BI8" s="2" t="str">
        <f t="shared" si="3"/>
        <v/>
      </c>
      <c r="BJ8" s="2" t="str">
        <f t="shared" si="3"/>
        <v/>
      </c>
      <c r="BK8" s="2" t="str">
        <f t="shared" si="3"/>
        <v/>
      </c>
      <c r="BL8" s="2" t="str">
        <f t="shared" si="3"/>
        <v/>
      </c>
      <c r="BM8" s="2" t="str">
        <f t="shared" si="3"/>
        <v/>
      </c>
      <c r="BN8" s="2">
        <f t="shared" si="3"/>
        <v>1</v>
      </c>
      <c r="BO8" s="2">
        <f t="shared" si="3"/>
        <v>1</v>
      </c>
      <c r="BP8" s="2">
        <f t="shared" si="3"/>
        <v>1</v>
      </c>
      <c r="BQ8" s="2"/>
      <c r="BR8" s="2"/>
      <c r="BS8" s="2"/>
      <c r="BT8" s="2"/>
      <c r="BU8" s="12"/>
    </row>
    <row r="9" spans="1:73" x14ac:dyDescent="0.25">
      <c r="A9">
        <v>6</v>
      </c>
      <c r="B9" t="s">
        <v>15</v>
      </c>
      <c r="C9" t="s">
        <v>30</v>
      </c>
      <c r="D9" s="2" t="s">
        <v>71</v>
      </c>
      <c r="E9" t="s">
        <v>147</v>
      </c>
      <c r="F9" s="7" t="s">
        <v>195</v>
      </c>
      <c r="G9" s="2" t="s">
        <v>199</v>
      </c>
      <c r="H9" t="s">
        <v>149</v>
      </c>
      <c r="J9">
        <f t="shared" si="0"/>
        <v>934.15654932693815</v>
      </c>
      <c r="K9">
        <f t="shared" si="4"/>
        <v>2035.800393846165</v>
      </c>
      <c r="L9">
        <f t="shared" si="5"/>
        <v>1901756.271033755</v>
      </c>
      <c r="N9">
        <f>VLOOKUP(E9,Inputs!$K$12:$L$25,2,FALSE)</f>
        <v>20</v>
      </c>
      <c r="O9">
        <f>VLOOKUP(H9,Inputs!$K$12:$L$25,2,FALSE)</f>
        <v>15</v>
      </c>
      <c r="P9">
        <f>(VLOOKUP(B9,Inputs!$K$28:$L$32,2,FALSE))</f>
        <v>45</v>
      </c>
      <c r="Q9" s="6">
        <f t="shared" si="6"/>
        <v>7.0840654162717795</v>
      </c>
      <c r="R9" s="9">
        <f>((Q9/Inputs!$L$35)^Inputs!$L$36+(Q9/Inputs!$L$35)^Inputs!$L$36-((Q9/Inputs!$L$35)^Inputs!$L$36)*((Q9/Inputs!$L$35)^Inputs!$L$36))</f>
        <v>3.9022923271840685E-4</v>
      </c>
      <c r="T9">
        <f>Inputs!$O$25</f>
        <v>0.505</v>
      </c>
      <c r="Y9" s="2">
        <f>1*0</f>
        <v>0</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1</v>
      </c>
      <c r="AB9">
        <f>IF(B9="Diverging","",Inputs!$L$12)</f>
        <v>70</v>
      </c>
      <c r="AC9" s="14">
        <f t="shared" si="1"/>
        <v>1.2601440246904174</v>
      </c>
      <c r="AD9" s="14"/>
      <c r="AI9">
        <f t="shared" si="7"/>
        <v>0.63637273246866077</v>
      </c>
      <c r="AK9">
        <f t="shared" si="8"/>
        <v>472.26549888596458</v>
      </c>
      <c r="AM9" s="12"/>
      <c r="AN9" s="2" t="str">
        <f t="shared" si="9"/>
        <v/>
      </c>
      <c r="AO9" s="2">
        <f t="shared" si="2"/>
        <v>1</v>
      </c>
      <c r="AP9" s="2" t="str">
        <f t="shared" si="2"/>
        <v/>
      </c>
      <c r="AQ9" s="2" t="str">
        <f t="shared" si="2"/>
        <v/>
      </c>
      <c r="AR9" s="2" t="str">
        <f t="shared" si="2"/>
        <v/>
      </c>
      <c r="AS9" s="2" t="str">
        <f t="shared" si="2"/>
        <v/>
      </c>
      <c r="AT9" s="2" t="str">
        <f t="shared" si="2"/>
        <v/>
      </c>
      <c r="AU9" s="2" t="str">
        <f t="shared" si="2"/>
        <v/>
      </c>
      <c r="AV9" s="2" t="str">
        <f t="shared" si="2"/>
        <v/>
      </c>
      <c r="AW9" s="2" t="str">
        <f t="shared" si="2"/>
        <v/>
      </c>
      <c r="AX9" s="2" t="str">
        <f t="shared" si="2"/>
        <v/>
      </c>
      <c r="AY9" s="2" t="str">
        <f t="shared" si="2"/>
        <v/>
      </c>
      <c r="AZ9" s="2"/>
      <c r="BA9" s="2"/>
      <c r="BB9" s="2"/>
      <c r="BC9" s="2"/>
      <c r="BD9" s="10"/>
      <c r="BE9" s="2" t="str">
        <f t="shared" si="10"/>
        <v/>
      </c>
      <c r="BF9" s="2" t="str">
        <f t="shared" si="3"/>
        <v/>
      </c>
      <c r="BG9" s="2" t="str">
        <f t="shared" si="3"/>
        <v/>
      </c>
      <c r="BH9" s="2" t="str">
        <f t="shared" si="3"/>
        <v/>
      </c>
      <c r="BI9" s="2" t="str">
        <f t="shared" si="3"/>
        <v/>
      </c>
      <c r="BJ9" s="2">
        <f t="shared" si="3"/>
        <v>1</v>
      </c>
      <c r="BK9" s="2">
        <f t="shared" si="3"/>
        <v>1</v>
      </c>
      <c r="BL9" s="2" t="str">
        <f t="shared" si="3"/>
        <v/>
      </c>
      <c r="BM9" s="2" t="str">
        <f t="shared" si="3"/>
        <v/>
      </c>
      <c r="BN9" s="2" t="str">
        <f t="shared" si="3"/>
        <v/>
      </c>
      <c r="BO9" s="2" t="str">
        <f t="shared" si="3"/>
        <v/>
      </c>
      <c r="BP9" s="2" t="str">
        <f t="shared" si="3"/>
        <v/>
      </c>
      <c r="BQ9" s="2"/>
      <c r="BR9" s="2"/>
      <c r="BS9" s="2"/>
      <c r="BT9" s="2"/>
      <c r="BU9" s="12"/>
    </row>
    <row r="10" spans="1:73" x14ac:dyDescent="0.25">
      <c r="A10">
        <v>7</v>
      </c>
      <c r="B10" t="s">
        <v>15</v>
      </c>
      <c r="C10" t="s">
        <v>64</v>
      </c>
      <c r="D10" s="2" t="s">
        <v>92</v>
      </c>
      <c r="E10" t="s">
        <v>148</v>
      </c>
      <c r="F10" s="7" t="s">
        <v>55</v>
      </c>
      <c r="G10" s="2" t="s">
        <v>82</v>
      </c>
      <c r="H10" t="s">
        <v>142</v>
      </c>
      <c r="J10">
        <f t="shared" si="0"/>
        <v>7500</v>
      </c>
      <c r="K10">
        <f t="shared" si="4"/>
        <v>4170.2903861500636</v>
      </c>
      <c r="L10">
        <f t="shared" si="5"/>
        <v>31277177.896125477</v>
      </c>
      <c r="N10">
        <f>VLOOKUP(E10,Inputs!$K$12:$L$25,2,FALSE)</f>
        <v>70</v>
      </c>
      <c r="O10">
        <f>VLOOKUP(H10,Inputs!$K$12:$L$25,2,FALSE)</f>
        <v>15</v>
      </c>
      <c r="P10">
        <f>(VLOOKUP(B10,Inputs!$K$28:$L$32,2,FALSE))</f>
        <v>45</v>
      </c>
      <c r="Q10" s="6">
        <f t="shared" si="6"/>
        <v>30.166520181768771</v>
      </c>
      <c r="R10" s="9">
        <f>((Q10/Inputs!$L$35)^Inputs!$L$36+(Q10/Inputs!$L$35)^Inputs!$L$36-((Q10/Inputs!$L$35)^Inputs!$L$36)*((Q10/Inputs!$L$35)^Inputs!$L$36))</f>
        <v>9.3014969639737849E-2</v>
      </c>
      <c r="T10">
        <f>Inputs!$O$25</f>
        <v>0.505</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2.75</v>
      </c>
      <c r="AB10">
        <f>IF(B10="Diverging","",Inputs!$L$12)</f>
        <v>70</v>
      </c>
      <c r="AC10" s="14">
        <f t="shared" si="1"/>
        <v>1.2601440246904174</v>
      </c>
      <c r="AD10" s="14"/>
      <c r="AI10">
        <f t="shared" si="7"/>
        <v>1.7500250142888172</v>
      </c>
      <c r="AK10">
        <f t="shared" si="8"/>
        <v>5091252.8394568758</v>
      </c>
      <c r="AM10" s="12"/>
      <c r="AN10" s="2">
        <f t="shared" si="9"/>
        <v>1</v>
      </c>
      <c r="AO10" s="2">
        <f t="shared" si="2"/>
        <v>1</v>
      </c>
      <c r="AP10" s="2">
        <f t="shared" si="2"/>
        <v>1</v>
      </c>
      <c r="AQ10" s="2" t="str">
        <f t="shared" si="2"/>
        <v/>
      </c>
      <c r="AR10" s="2" t="str">
        <f t="shared" si="2"/>
        <v/>
      </c>
      <c r="AS10" s="2" t="str">
        <f t="shared" si="2"/>
        <v/>
      </c>
      <c r="AT10" s="2" t="str">
        <f t="shared" si="2"/>
        <v/>
      </c>
      <c r="AU10" s="2" t="str">
        <f t="shared" si="2"/>
        <v/>
      </c>
      <c r="AV10" s="2" t="str">
        <f t="shared" si="2"/>
        <v/>
      </c>
      <c r="AW10" s="2" t="str">
        <f t="shared" si="2"/>
        <v/>
      </c>
      <c r="AX10" s="2" t="str">
        <f t="shared" si="2"/>
        <v/>
      </c>
      <c r="AY10" s="2" t="str">
        <f t="shared" si="2"/>
        <v/>
      </c>
      <c r="AZ10" s="2"/>
      <c r="BA10" s="2"/>
      <c r="BB10" s="2"/>
      <c r="BC10" s="2"/>
      <c r="BD10" s="10"/>
      <c r="BE10" s="2" t="str">
        <f t="shared" si="10"/>
        <v/>
      </c>
      <c r="BF10" s="2" t="str">
        <f t="shared" si="3"/>
        <v/>
      </c>
      <c r="BG10" s="2" t="str">
        <f t="shared" si="3"/>
        <v/>
      </c>
      <c r="BH10" s="2" t="str">
        <f t="shared" si="3"/>
        <v/>
      </c>
      <c r="BI10" s="2" t="str">
        <f t="shared" si="3"/>
        <v/>
      </c>
      <c r="BJ10" s="2" t="str">
        <f t="shared" si="3"/>
        <v/>
      </c>
      <c r="BK10" s="2" t="str">
        <f t="shared" si="3"/>
        <v/>
      </c>
      <c r="BL10" s="2" t="str">
        <f t="shared" si="3"/>
        <v/>
      </c>
      <c r="BM10" s="2" t="str">
        <f t="shared" si="3"/>
        <v/>
      </c>
      <c r="BN10" s="2">
        <f t="shared" si="3"/>
        <v>1</v>
      </c>
      <c r="BO10" s="2">
        <f t="shared" si="3"/>
        <v>1</v>
      </c>
      <c r="BP10" s="2" t="str">
        <f t="shared" si="3"/>
        <v/>
      </c>
      <c r="BQ10" s="2"/>
      <c r="BR10" s="2"/>
      <c r="BS10" s="2"/>
      <c r="BT10" s="2"/>
      <c r="BU10" s="12"/>
    </row>
    <row r="11" spans="1:73" x14ac:dyDescent="0.25">
      <c r="A11">
        <v>8</v>
      </c>
      <c r="B11" t="s">
        <v>15</v>
      </c>
      <c r="C11" t="s">
        <v>67</v>
      </c>
      <c r="D11" s="2" t="s">
        <v>93</v>
      </c>
      <c r="E11" t="s">
        <v>148</v>
      </c>
      <c r="F11" s="7" t="s">
        <v>60</v>
      </c>
      <c r="G11" s="2" t="s">
        <v>88</v>
      </c>
      <c r="H11" t="s">
        <v>142</v>
      </c>
      <c r="J11">
        <f t="shared" si="0"/>
        <v>7500</v>
      </c>
      <c r="K11">
        <f t="shared" si="4"/>
        <v>4239.9380240612463</v>
      </c>
      <c r="L11">
        <f t="shared" si="5"/>
        <v>31799535.180459347</v>
      </c>
      <c r="N11">
        <f>VLOOKUP(E11,Inputs!$K$12:$L$25,2,FALSE)</f>
        <v>70</v>
      </c>
      <c r="O11">
        <f>VLOOKUP(H11,Inputs!$K$12:$L$25,2,FALSE)</f>
        <v>15</v>
      </c>
      <c r="P11">
        <f>(VLOOKUP(B11,Inputs!$K$28:$L$32,2,FALSE))</f>
        <v>45</v>
      </c>
      <c r="Q11" s="6">
        <f t="shared" si="6"/>
        <v>30.166520181768771</v>
      </c>
      <c r="R11" s="9">
        <f>((Q11/Inputs!$L$35)^Inputs!$L$36+(Q11/Inputs!$L$35)^Inputs!$L$36-((Q11/Inputs!$L$35)^Inputs!$L$36)*((Q11/Inputs!$L$35)^Inputs!$L$36))</f>
        <v>9.3014969639737849E-2</v>
      </c>
      <c r="T11">
        <f>Inputs!$O$25</f>
        <v>0.505</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2.75</v>
      </c>
      <c r="AB11">
        <f>IF(B11="Diverging","",Inputs!$L$12)</f>
        <v>70</v>
      </c>
      <c r="AC11" s="14">
        <f t="shared" si="1"/>
        <v>1.2601440246904174</v>
      </c>
      <c r="AD11" s="14"/>
      <c r="AI11">
        <f t="shared" si="7"/>
        <v>1.7500250142888172</v>
      </c>
      <c r="AK11">
        <f t="shared" si="8"/>
        <v>5176281.3869782696</v>
      </c>
      <c r="AM11" s="12"/>
      <c r="AN11" s="2" t="str">
        <f t="shared" si="9"/>
        <v/>
      </c>
      <c r="AO11" s="2" t="str">
        <f t="shared" si="2"/>
        <v/>
      </c>
      <c r="AP11" s="2" t="str">
        <f t="shared" si="2"/>
        <v/>
      </c>
      <c r="AQ11" s="2">
        <f t="shared" si="2"/>
        <v>1</v>
      </c>
      <c r="AR11" s="2">
        <f t="shared" si="2"/>
        <v>1</v>
      </c>
      <c r="AS11" s="2">
        <f t="shared" si="2"/>
        <v>1</v>
      </c>
      <c r="AT11" s="2" t="str">
        <f t="shared" si="2"/>
        <v/>
      </c>
      <c r="AU11" s="2" t="str">
        <f t="shared" si="2"/>
        <v/>
      </c>
      <c r="AV11" s="2" t="str">
        <f t="shared" si="2"/>
        <v/>
      </c>
      <c r="AW11" s="2" t="str">
        <f t="shared" si="2"/>
        <v/>
      </c>
      <c r="AX11" s="2" t="str">
        <f t="shared" si="2"/>
        <v/>
      </c>
      <c r="AY11" s="2" t="str">
        <f t="shared" si="2"/>
        <v/>
      </c>
      <c r="AZ11" s="2"/>
      <c r="BA11" s="2"/>
      <c r="BB11" s="2"/>
      <c r="BC11" s="2"/>
      <c r="BD11" s="10"/>
      <c r="BE11" s="2" t="str">
        <f t="shared" si="10"/>
        <v/>
      </c>
      <c r="BF11" s="2" t="str">
        <f t="shared" si="3"/>
        <v/>
      </c>
      <c r="BG11" s="2" t="str">
        <f t="shared" si="3"/>
        <v/>
      </c>
      <c r="BH11" s="2" t="str">
        <f t="shared" si="3"/>
        <v/>
      </c>
      <c r="BI11" s="2" t="str">
        <f t="shared" si="3"/>
        <v/>
      </c>
      <c r="BJ11" s="2" t="str">
        <f t="shared" si="3"/>
        <v/>
      </c>
      <c r="BK11" s="2">
        <f t="shared" si="3"/>
        <v>1</v>
      </c>
      <c r="BL11" s="2">
        <f t="shared" si="3"/>
        <v>1</v>
      </c>
      <c r="BM11" s="2" t="str">
        <f t="shared" si="3"/>
        <v/>
      </c>
      <c r="BN11" s="2" t="str">
        <f t="shared" si="3"/>
        <v/>
      </c>
      <c r="BO11" s="2" t="str">
        <f t="shared" si="3"/>
        <v/>
      </c>
      <c r="BP11" s="2" t="str">
        <f t="shared" si="3"/>
        <v/>
      </c>
      <c r="BQ11" s="2"/>
      <c r="BR11" s="2"/>
      <c r="BS11" s="2"/>
      <c r="BT11" s="2"/>
      <c r="BU11" s="12"/>
    </row>
    <row r="12" spans="1:73" x14ac:dyDescent="0.25">
      <c r="A12">
        <v>9</v>
      </c>
      <c r="B12" t="s">
        <v>16</v>
      </c>
      <c r="C12" t="s">
        <v>190</v>
      </c>
      <c r="D12" s="2" t="s">
        <v>192</v>
      </c>
      <c r="E12" t="s">
        <v>148</v>
      </c>
      <c r="F12" t="s">
        <v>30</v>
      </c>
      <c r="G12" s="2" t="s">
        <v>71</v>
      </c>
      <c r="H12" t="s">
        <v>147</v>
      </c>
      <c r="J12">
        <f t="shared" si="0"/>
        <v>10736.133836823126</v>
      </c>
      <c r="K12">
        <f t="shared" si="4"/>
        <v>934.15654932693815</v>
      </c>
      <c r="L12">
        <f t="shared" si="5"/>
        <v>10029229.738118872</v>
      </c>
      <c r="N12">
        <f>VLOOKUP(E12,Inputs!$K$12:$L$25,2,FALSE)</f>
        <v>70</v>
      </c>
      <c r="O12">
        <f>VLOOKUP(H12,Inputs!$K$12:$L$25,2,FALSE)</f>
        <v>20</v>
      </c>
      <c r="P12">
        <f>(VLOOKUP(B12,Inputs!$K$28:$L$32,2,FALSE))</f>
        <v>10</v>
      </c>
      <c r="Q12" s="6">
        <f t="shared" si="6"/>
        <v>25.211794321139745</v>
      </c>
      <c r="R12" s="9">
        <f>((Q12/Inputs!$L$35)^Inputs!$L$36+(Q12/Inputs!$L$35)^Inputs!$L$36-((Q12/Inputs!$L$35)^Inputs!$L$36)*((Q12/Inputs!$L$35)^Inputs!$L$36))</f>
        <v>4.765206760828334E-2</v>
      </c>
      <c r="T1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1</v>
      </c>
      <c r="AB12" t="str">
        <f>IF(B12="Diverging","",Inputs!$L$12)</f>
        <v/>
      </c>
      <c r="AC12" s="14">
        <f t="shared" si="1"/>
        <v>1</v>
      </c>
      <c r="AD12" s="14"/>
      <c r="AI12">
        <f t="shared" si="7"/>
        <v>1</v>
      </c>
      <c r="AK12">
        <f t="shared" si="8"/>
        <v>477913.53353984631</v>
      </c>
      <c r="AM12" s="12"/>
      <c r="AN12" s="2">
        <f t="shared" si="9"/>
        <v>1</v>
      </c>
      <c r="AO12" s="2" t="str">
        <f t="shared" si="2"/>
        <v/>
      </c>
      <c r="AP12" s="2">
        <f t="shared" si="2"/>
        <v>1</v>
      </c>
      <c r="AQ12" s="2" t="str">
        <f t="shared" si="2"/>
        <v/>
      </c>
      <c r="AR12" s="2" t="str">
        <f t="shared" si="2"/>
        <v/>
      </c>
      <c r="AS12" s="2" t="str">
        <f t="shared" si="2"/>
        <v/>
      </c>
      <c r="AT12" s="2" t="str">
        <f t="shared" si="2"/>
        <v/>
      </c>
      <c r="AU12" s="2" t="str">
        <f t="shared" si="2"/>
        <v/>
      </c>
      <c r="AV12" s="2" t="str">
        <f t="shared" si="2"/>
        <v/>
      </c>
      <c r="AW12" s="2">
        <f t="shared" si="2"/>
        <v>1</v>
      </c>
      <c r="AX12" s="2">
        <f t="shared" si="2"/>
        <v>1</v>
      </c>
      <c r="AY12" s="2" t="str">
        <f t="shared" si="2"/>
        <v/>
      </c>
      <c r="AZ12" s="2"/>
      <c r="BA12" s="2"/>
      <c r="BB12" s="2"/>
      <c r="BC12" s="2"/>
      <c r="BD12" s="10"/>
      <c r="BE12" s="2" t="str">
        <f t="shared" si="10"/>
        <v/>
      </c>
      <c r="BF12" s="2">
        <f t="shared" si="3"/>
        <v>1</v>
      </c>
      <c r="BG12" s="2" t="str">
        <f t="shared" si="3"/>
        <v/>
      </c>
      <c r="BH12" s="2" t="str">
        <f t="shared" si="3"/>
        <v/>
      </c>
      <c r="BI12" s="2" t="str">
        <f t="shared" si="3"/>
        <v/>
      </c>
      <c r="BJ12" s="2" t="str">
        <f t="shared" si="3"/>
        <v/>
      </c>
      <c r="BK12" s="2" t="str">
        <f t="shared" si="3"/>
        <v/>
      </c>
      <c r="BL12" s="2" t="str">
        <f t="shared" si="3"/>
        <v/>
      </c>
      <c r="BM12" s="2" t="str">
        <f t="shared" si="3"/>
        <v/>
      </c>
      <c r="BN12" s="2" t="str">
        <f t="shared" si="3"/>
        <v/>
      </c>
      <c r="BO12" s="2" t="str">
        <f t="shared" si="3"/>
        <v/>
      </c>
      <c r="BP12" s="2" t="str">
        <f t="shared" si="3"/>
        <v/>
      </c>
      <c r="BQ12" s="2"/>
      <c r="BR12" s="2"/>
      <c r="BS12" s="2"/>
      <c r="BT12" s="2"/>
      <c r="BU12" s="12"/>
    </row>
    <row r="13" spans="1:73" x14ac:dyDescent="0.25">
      <c r="A13">
        <v>10</v>
      </c>
      <c r="B13" t="s">
        <v>16</v>
      </c>
      <c r="C13" t="s">
        <v>59</v>
      </c>
      <c r="D13" s="2" t="s">
        <v>84</v>
      </c>
      <c r="E13" t="s">
        <v>148</v>
      </c>
      <c r="F13" t="s">
        <v>194</v>
      </c>
      <c r="G13" s="2" t="s">
        <v>198</v>
      </c>
      <c r="H13" t="s">
        <v>149</v>
      </c>
      <c r="J13">
        <f t="shared" si="0"/>
        <v>7602.1613494320418</v>
      </c>
      <c r="K13">
        <f t="shared" si="4"/>
        <v>3133.9724873910832</v>
      </c>
      <c r="L13">
        <f t="shared" si="5"/>
        <v>23824964.51382789</v>
      </c>
      <c r="N13">
        <f>VLOOKUP(E13,Inputs!$K$12:$L$25,2,FALSE)</f>
        <v>70</v>
      </c>
      <c r="O13">
        <f>VLOOKUP(H13,Inputs!$K$12:$L$25,2,FALSE)</f>
        <v>15</v>
      </c>
      <c r="P13">
        <f>(VLOOKUP(B13,Inputs!$K$28:$L$32,2,FALSE))</f>
        <v>10</v>
      </c>
      <c r="Q13" s="6">
        <f t="shared" si="6"/>
        <v>27.644636544338773</v>
      </c>
      <c r="R13" s="9">
        <f>((Q13/Inputs!$L$35)^Inputs!$L$36+(Q13/Inputs!$L$35)^Inputs!$L$36-((Q13/Inputs!$L$35)^Inputs!$L$36)*((Q13/Inputs!$L$35)^Inputs!$L$36))</f>
        <v>6.7245791629199622E-2</v>
      </c>
      <c r="T13">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1</v>
      </c>
      <c r="AB13" t="str">
        <f>IF(B13="Diverging","",Inputs!$L$12)</f>
        <v/>
      </c>
      <c r="AC13" s="14">
        <f t="shared" si="1"/>
        <v>1</v>
      </c>
      <c r="AD13" s="14"/>
      <c r="AI13">
        <f t="shared" si="7"/>
        <v>1</v>
      </c>
      <c r="AK13">
        <f t="shared" si="8"/>
        <v>1602128.5992699456</v>
      </c>
      <c r="AM13" s="12"/>
      <c r="AN13" s="2">
        <f t="shared" si="9"/>
        <v>1</v>
      </c>
      <c r="AO13" s="2" t="str">
        <f t="shared" si="2"/>
        <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f t="shared" si="2"/>
        <v>1</v>
      </c>
      <c r="AY13" s="2" t="str">
        <f t="shared" si="2"/>
        <v/>
      </c>
      <c r="AZ13" s="2"/>
      <c r="BA13" s="2"/>
      <c r="BB13" s="2"/>
      <c r="BC13" s="2"/>
      <c r="BD13" s="10"/>
      <c r="BE13" s="2" t="str">
        <f t="shared" si="10"/>
        <v/>
      </c>
      <c r="BF13" s="2" t="str">
        <f t="shared" si="3"/>
        <v/>
      </c>
      <c r="BG13" s="2">
        <f t="shared" si="3"/>
        <v>1</v>
      </c>
      <c r="BH13" s="2" t="str">
        <f t="shared" si="3"/>
        <v/>
      </c>
      <c r="BI13" s="2" t="str">
        <f t="shared" si="3"/>
        <v/>
      </c>
      <c r="BJ13" s="2" t="str">
        <f t="shared" si="3"/>
        <v/>
      </c>
      <c r="BK13" s="2" t="str">
        <f t="shared" si="3"/>
        <v/>
      </c>
      <c r="BL13" s="2" t="str">
        <f t="shared" si="3"/>
        <v/>
      </c>
      <c r="BM13" s="2" t="str">
        <f t="shared" si="3"/>
        <v/>
      </c>
      <c r="BN13" s="2">
        <f t="shared" si="3"/>
        <v>1</v>
      </c>
      <c r="BO13" s="2" t="str">
        <f t="shared" si="3"/>
        <v/>
      </c>
      <c r="BP13" s="2" t="str">
        <f t="shared" si="3"/>
        <v/>
      </c>
      <c r="BQ13" s="2"/>
      <c r="BR13" s="2"/>
      <c r="BS13" s="2"/>
      <c r="BT13" s="2"/>
      <c r="BU13" s="12"/>
    </row>
    <row r="14" spans="1:73" x14ac:dyDescent="0.25">
      <c r="A14">
        <v>11</v>
      </c>
      <c r="B14" t="s">
        <v>16</v>
      </c>
      <c r="C14" t="s">
        <v>66</v>
      </c>
      <c r="D14" s="2" t="s">
        <v>96</v>
      </c>
      <c r="E14" t="s">
        <v>148</v>
      </c>
      <c r="F14" t="s">
        <v>196</v>
      </c>
      <c r="G14" s="2" t="s">
        <v>200</v>
      </c>
      <c r="H14" s="19" t="s">
        <v>147</v>
      </c>
      <c r="J14">
        <f t="shared" si="0"/>
        <v>10362.223325370796</v>
      </c>
      <c r="K14">
        <f t="shared" si="4"/>
        <v>4239.9380240612463</v>
      </c>
      <c r="L14">
        <f t="shared" si="5"/>
        <v>43935184.691054009</v>
      </c>
      <c r="N14">
        <f>VLOOKUP(E14,Inputs!$K$12:$L$25,2,FALSE)</f>
        <v>70</v>
      </c>
      <c r="O14">
        <f>VLOOKUP(H14,Inputs!$K$12:$L$25,2,FALSE)</f>
        <v>20</v>
      </c>
      <c r="P14">
        <f>(VLOOKUP(B14,Inputs!$K$28:$L$32,2,FALSE))</f>
        <v>10</v>
      </c>
      <c r="Q14" s="6">
        <f t="shared" si="6"/>
        <v>25.211794321139745</v>
      </c>
      <c r="R14" s="9">
        <f>((Q14/Inputs!$L$35)^Inputs!$L$36+(Q14/Inputs!$L$35)^Inputs!$L$36-((Q14/Inputs!$L$35)^Inputs!$L$36)*((Q14/Inputs!$L$35)^Inputs!$L$36))</f>
        <v>4.765206760828334E-2</v>
      </c>
      <c r="T14">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1</v>
      </c>
      <c r="AB14" t="str">
        <f>IF(B14="Diverging","",Inputs!$L$12)</f>
        <v/>
      </c>
      <c r="AC14" s="14">
        <f t="shared" si="1"/>
        <v>1</v>
      </c>
      <c r="AD14" s="14"/>
      <c r="AI14">
        <f t="shared" si="7"/>
        <v>1</v>
      </c>
      <c r="AK14">
        <f t="shared" si="8"/>
        <v>2093602.3912805207</v>
      </c>
      <c r="AM14" s="12"/>
      <c r="AN14" s="2">
        <f t="shared" si="9"/>
        <v>1</v>
      </c>
      <c r="AO14" s="2" t="str">
        <f t="shared" si="2"/>
        <v/>
      </c>
      <c r="AP14" s="2" t="str">
        <f t="shared" si="2"/>
        <v/>
      </c>
      <c r="AQ14" s="2" t="str">
        <f t="shared" si="2"/>
        <v/>
      </c>
      <c r="AR14" s="2" t="str">
        <f t="shared" si="2"/>
        <v/>
      </c>
      <c r="AS14" s="2" t="str">
        <f t="shared" si="2"/>
        <v/>
      </c>
      <c r="AT14" s="2" t="str">
        <f t="shared" si="2"/>
        <v/>
      </c>
      <c r="AU14" s="2" t="str">
        <f t="shared" si="2"/>
        <v/>
      </c>
      <c r="AV14" s="2">
        <f t="shared" si="2"/>
        <v>1</v>
      </c>
      <c r="AW14" s="2" t="str">
        <f t="shared" si="2"/>
        <v/>
      </c>
      <c r="AX14" s="2">
        <f t="shared" si="2"/>
        <v>1</v>
      </c>
      <c r="AY14" s="2" t="str">
        <f t="shared" si="2"/>
        <v/>
      </c>
      <c r="AZ14" s="2"/>
      <c r="BA14" s="2"/>
      <c r="BB14" s="2"/>
      <c r="BC14" s="2"/>
      <c r="BD14" s="10"/>
      <c r="BE14" s="2" t="str">
        <f t="shared" si="10"/>
        <v/>
      </c>
      <c r="BF14" s="2" t="str">
        <f t="shared" si="3"/>
        <v/>
      </c>
      <c r="BG14" s="2" t="str">
        <f t="shared" si="3"/>
        <v/>
      </c>
      <c r="BH14" s="2" t="str">
        <f t="shared" si="3"/>
        <v/>
      </c>
      <c r="BI14" s="2" t="str">
        <f t="shared" si="3"/>
        <v/>
      </c>
      <c r="BJ14" s="2" t="str">
        <f t="shared" si="3"/>
        <v/>
      </c>
      <c r="BK14" s="2">
        <f t="shared" si="3"/>
        <v>1</v>
      </c>
      <c r="BL14" s="2">
        <f t="shared" si="3"/>
        <v>1</v>
      </c>
      <c r="BM14" s="2" t="str">
        <f t="shared" si="3"/>
        <v/>
      </c>
      <c r="BN14" s="2" t="str">
        <f t="shared" si="3"/>
        <v/>
      </c>
      <c r="BO14" s="2" t="str">
        <f t="shared" si="3"/>
        <v/>
      </c>
      <c r="BP14" s="2" t="str">
        <f t="shared" si="3"/>
        <v/>
      </c>
      <c r="BQ14" s="2"/>
      <c r="BR14" s="2"/>
      <c r="BS14" s="2"/>
      <c r="BT14" s="2"/>
      <c r="BU14" s="12"/>
    </row>
    <row r="15" spans="1:73" x14ac:dyDescent="0.25">
      <c r="A15">
        <v>12</v>
      </c>
      <c r="B15" t="s">
        <v>16</v>
      </c>
      <c r="C15" t="s">
        <v>191</v>
      </c>
      <c r="D15" s="2" t="s">
        <v>193</v>
      </c>
      <c r="E15" t="s">
        <v>148</v>
      </c>
      <c r="F15" t="s">
        <v>27</v>
      </c>
      <c r="G15" s="2" t="s">
        <v>74</v>
      </c>
      <c r="H15" t="s">
        <v>147</v>
      </c>
      <c r="J15">
        <f t="shared" si="0"/>
        <v>10861.809593080112</v>
      </c>
      <c r="K15">
        <f t="shared" si="4"/>
        <v>878.12843098113581</v>
      </c>
      <c r="L15">
        <f t="shared" si="5"/>
        <v>9538063.8155872878</v>
      </c>
      <c r="N15">
        <f>VLOOKUP(E15,Inputs!$K$12:$L$25,2,FALSE)</f>
        <v>70</v>
      </c>
      <c r="O15">
        <f>VLOOKUP(H15,Inputs!$K$12:$L$25,2,FALSE)</f>
        <v>20</v>
      </c>
      <c r="P15">
        <f>(VLOOKUP(B15,Inputs!$K$28:$L$32,2,FALSE))</f>
        <v>10</v>
      </c>
      <c r="Q15" s="6">
        <f t="shared" si="6"/>
        <v>25.211794321139745</v>
      </c>
      <c r="R15" s="9">
        <f>((Q15/Inputs!$L$35)^Inputs!$L$36+(Q15/Inputs!$L$35)^Inputs!$L$36-((Q15/Inputs!$L$35)^Inputs!$L$36)*((Q15/Inputs!$L$35)^Inputs!$L$36))</f>
        <v>4.765206760828334E-2</v>
      </c>
      <c r="T15">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1</v>
      </c>
      <c r="AB15" t="str">
        <f>IF(B15="Diverging","",Inputs!$L$12)</f>
        <v/>
      </c>
      <c r="AC15" s="14">
        <f t="shared" si="1"/>
        <v>1</v>
      </c>
      <c r="AD15" s="14"/>
      <c r="AI15">
        <f t="shared" si="7"/>
        <v>1</v>
      </c>
      <c r="AK15">
        <f t="shared" si="8"/>
        <v>454508.46179248637</v>
      </c>
      <c r="AM15" s="12"/>
      <c r="AN15" s="2" t="str">
        <f t="shared" si="9"/>
        <v/>
      </c>
      <c r="AO15" s="2" t="str">
        <f t="shared" si="2"/>
        <v/>
      </c>
      <c r="AP15" s="2" t="str">
        <f t="shared" si="2"/>
        <v/>
      </c>
      <c r="AQ15" s="2">
        <f t="shared" si="2"/>
        <v>1</v>
      </c>
      <c r="AR15" s="2" t="str">
        <f t="shared" si="2"/>
        <v/>
      </c>
      <c r="AS15" s="2">
        <f t="shared" si="2"/>
        <v>1</v>
      </c>
      <c r="AT15" s="2">
        <f t="shared" si="2"/>
        <v>1</v>
      </c>
      <c r="AU15" s="2">
        <f t="shared" si="2"/>
        <v>1</v>
      </c>
      <c r="AV15" s="2" t="str">
        <f t="shared" si="2"/>
        <v/>
      </c>
      <c r="AW15" s="2" t="str">
        <f t="shared" si="2"/>
        <v/>
      </c>
      <c r="AX15" s="2" t="str">
        <f t="shared" si="2"/>
        <v/>
      </c>
      <c r="AY15" s="2" t="str">
        <f t="shared" si="2"/>
        <v/>
      </c>
      <c r="AZ15" s="2"/>
      <c r="BA15" s="2"/>
      <c r="BB15" s="2"/>
      <c r="BC15" s="2"/>
      <c r="BD15" s="10"/>
      <c r="BE15" s="2" t="str">
        <f t="shared" si="10"/>
        <v/>
      </c>
      <c r="BF15" s="2" t="str">
        <f t="shared" si="3"/>
        <v/>
      </c>
      <c r="BG15" s="2" t="str">
        <f t="shared" si="3"/>
        <v/>
      </c>
      <c r="BH15" s="2" t="str">
        <f t="shared" si="3"/>
        <v/>
      </c>
      <c r="BI15" s="2">
        <f t="shared" si="3"/>
        <v>1</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16</v>
      </c>
      <c r="C16" t="s">
        <v>56</v>
      </c>
      <c r="D16" s="2" t="s">
        <v>81</v>
      </c>
      <c r="E16" t="s">
        <v>148</v>
      </c>
      <c r="F16" t="s">
        <v>195</v>
      </c>
      <c r="G16" s="2" t="s">
        <v>199</v>
      </c>
      <c r="H16" t="s">
        <v>149</v>
      </c>
      <c r="J16">
        <f t="shared" si="0"/>
        <v>8826.0091992339458</v>
      </c>
      <c r="K16">
        <f t="shared" si="4"/>
        <v>2035.800393846165</v>
      </c>
      <c r="L16">
        <f t="shared" si="5"/>
        <v>17967993.003890343</v>
      </c>
      <c r="N16">
        <f>VLOOKUP(E16,Inputs!$K$12:$L$25,2,FALSE)</f>
        <v>70</v>
      </c>
      <c r="O16">
        <f>VLOOKUP(H16,Inputs!$K$12:$L$25,2,FALSE)</f>
        <v>15</v>
      </c>
      <c r="P16">
        <f>(VLOOKUP(B16,Inputs!$K$28:$L$32,2,FALSE))</f>
        <v>10</v>
      </c>
      <c r="Q16" s="6">
        <f t="shared" si="6"/>
        <v>27.644636544338773</v>
      </c>
      <c r="R16" s="9">
        <f>((Q16/Inputs!$L$35)^Inputs!$L$36+(Q16/Inputs!$L$35)^Inputs!$L$36-((Q16/Inputs!$L$35)^Inputs!$L$36)*((Q16/Inputs!$L$35)^Inputs!$L$36))</f>
        <v>6.7245791629199622E-2</v>
      </c>
      <c r="T16">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1</v>
      </c>
      <c r="AB16" t="str">
        <f>IF(B16="Diverging","",Inputs!$L$12)</f>
        <v/>
      </c>
      <c r="AC16" s="14">
        <f t="shared" si="1"/>
        <v>1</v>
      </c>
      <c r="AD16" s="14"/>
      <c r="AI16">
        <f t="shared" si="7"/>
        <v>1</v>
      </c>
      <c r="AK16">
        <f t="shared" si="8"/>
        <v>1208271.9135345267</v>
      </c>
      <c r="AM16" s="12"/>
      <c r="AN16" s="2" t="str">
        <f t="shared" si="9"/>
        <v/>
      </c>
      <c r="AO16" s="2" t="str">
        <f t="shared" si="2"/>
        <v/>
      </c>
      <c r="AP16" s="2" t="str">
        <f t="shared" si="2"/>
        <v/>
      </c>
      <c r="AQ16" s="2">
        <f t="shared" si="2"/>
        <v>1</v>
      </c>
      <c r="AR16" s="2" t="str">
        <f t="shared" si="2"/>
        <v/>
      </c>
      <c r="AS16" s="2" t="str">
        <f t="shared" si="2"/>
        <v/>
      </c>
      <c r="AT16" s="2" t="str">
        <f t="shared" si="2"/>
        <v/>
      </c>
      <c r="AU16" s="2">
        <f t="shared" si="2"/>
        <v>1</v>
      </c>
      <c r="AV16" s="2" t="str">
        <f t="shared" si="2"/>
        <v/>
      </c>
      <c r="AW16" s="2" t="str">
        <f t="shared" si="2"/>
        <v/>
      </c>
      <c r="AX16" s="2" t="str">
        <f t="shared" si="2"/>
        <v/>
      </c>
      <c r="AY16" s="2" t="str">
        <f t="shared" si="2"/>
        <v/>
      </c>
      <c r="AZ16" s="2"/>
      <c r="BA16" s="2"/>
      <c r="BB16" s="2"/>
      <c r="BC16" s="2"/>
      <c r="BD16" s="10"/>
      <c r="BE16" s="2" t="str">
        <f t="shared" si="10"/>
        <v/>
      </c>
      <c r="BF16" s="2" t="str">
        <f t="shared" si="3"/>
        <v/>
      </c>
      <c r="BG16" s="2" t="str">
        <f t="shared" si="3"/>
        <v/>
      </c>
      <c r="BH16" s="2" t="str">
        <f t="shared" si="3"/>
        <v/>
      </c>
      <c r="BI16" s="2" t="str">
        <f t="shared" si="3"/>
        <v/>
      </c>
      <c r="BJ16" s="2">
        <f t="shared" si="3"/>
        <v>1</v>
      </c>
      <c r="BK16" s="2">
        <f t="shared" si="3"/>
        <v>1</v>
      </c>
      <c r="BL16" s="2" t="str">
        <f t="shared" si="3"/>
        <v/>
      </c>
      <c r="BM16" s="2" t="str">
        <f t="shared" si="3"/>
        <v/>
      </c>
      <c r="BN16" s="2" t="str">
        <f t="shared" si="3"/>
        <v/>
      </c>
      <c r="BO16" s="2" t="str">
        <f t="shared" si="3"/>
        <v/>
      </c>
      <c r="BP16" s="2" t="str">
        <f t="shared" si="3"/>
        <v/>
      </c>
      <c r="BQ16" s="2"/>
      <c r="BR16" s="2"/>
      <c r="BS16" s="2"/>
      <c r="BT16" s="2"/>
      <c r="BU16" s="12"/>
    </row>
    <row r="17" spans="1:73" x14ac:dyDescent="0.25">
      <c r="A17">
        <v>14</v>
      </c>
      <c r="B17" t="s">
        <v>16</v>
      </c>
      <c r="C17" t="s">
        <v>63</v>
      </c>
      <c r="D17" s="2" t="s">
        <v>91</v>
      </c>
      <c r="E17" t="s">
        <v>148</v>
      </c>
      <c r="F17" t="s">
        <v>197</v>
      </c>
      <c r="G17" s="2" t="s">
        <v>201</v>
      </c>
      <c r="H17" s="19" t="s">
        <v>147</v>
      </c>
      <c r="J17">
        <f t="shared" si="0"/>
        <v>11655.718813083884</v>
      </c>
      <c r="K17">
        <f t="shared" si="4"/>
        <v>4170.2903861500636</v>
      </c>
      <c r="L17">
        <f t="shared" si="5"/>
        <v>48607732.109872155</v>
      </c>
      <c r="N17">
        <f>VLOOKUP(E17,Inputs!$K$12:$L$25,2,FALSE)</f>
        <v>70</v>
      </c>
      <c r="O17">
        <f>VLOOKUP(H17,Inputs!$K$12:$L$25,2,FALSE)</f>
        <v>20</v>
      </c>
      <c r="P17">
        <f>(VLOOKUP(B17,Inputs!$K$28:$L$32,2,FALSE))</f>
        <v>10</v>
      </c>
      <c r="Q17" s="6">
        <f t="shared" si="6"/>
        <v>25.211794321139745</v>
      </c>
      <c r="R17" s="9">
        <f>((Q17/Inputs!$L$35)^Inputs!$L$36+(Q17/Inputs!$L$35)^Inputs!$L$36-((Q17/Inputs!$L$35)^Inputs!$L$36)*((Q17/Inputs!$L$35)^Inputs!$L$36))</f>
        <v>4.765206760828334E-2</v>
      </c>
      <c r="T17">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1</v>
      </c>
      <c r="AB17" t="str">
        <f>IF(B17="Diverging","",Inputs!$L$12)</f>
        <v/>
      </c>
      <c r="AC17" s="14">
        <f t="shared" si="1"/>
        <v>1</v>
      </c>
      <c r="AD17" s="14"/>
      <c r="AI17">
        <f t="shared" si="7"/>
        <v>1</v>
      </c>
      <c r="AK17">
        <f t="shared" si="8"/>
        <v>2316258.9367849529</v>
      </c>
      <c r="AM17" s="12"/>
      <c r="AN17" s="2" t="str">
        <f t="shared" si="9"/>
        <v/>
      </c>
      <c r="AO17" s="2" t="str">
        <f t="shared" si="2"/>
        <v/>
      </c>
      <c r="AP17" s="2" t="str">
        <f t="shared" si="2"/>
        <v/>
      </c>
      <c r="AQ17" s="2">
        <f t="shared" si="2"/>
        <v>1</v>
      </c>
      <c r="AR17" s="2" t="str">
        <f t="shared" si="2"/>
        <v/>
      </c>
      <c r="AS17" s="2" t="str">
        <f t="shared" si="2"/>
        <v/>
      </c>
      <c r="AT17" s="2" t="str">
        <f t="shared" si="2"/>
        <v/>
      </c>
      <c r="AU17" s="2">
        <f t="shared" si="2"/>
        <v>1</v>
      </c>
      <c r="AV17" s="2" t="str">
        <f t="shared" si="2"/>
        <v/>
      </c>
      <c r="AW17" s="2" t="str">
        <f t="shared" si="2"/>
        <v/>
      </c>
      <c r="AX17" s="2" t="str">
        <f t="shared" si="2"/>
        <v/>
      </c>
      <c r="AY17" s="2">
        <f t="shared" si="2"/>
        <v>1</v>
      </c>
      <c r="AZ17" s="2"/>
      <c r="BA17" s="2"/>
      <c r="BB17" s="2"/>
      <c r="BC17" s="2"/>
      <c r="BD17" s="10"/>
      <c r="BE17" s="2" t="str">
        <f t="shared" si="10"/>
        <v/>
      </c>
      <c r="BF17" s="2" t="str">
        <f t="shared" si="3"/>
        <v/>
      </c>
      <c r="BG17" s="2" t="str">
        <f t="shared" si="3"/>
        <v/>
      </c>
      <c r="BH17" s="2" t="str">
        <f t="shared" si="3"/>
        <v/>
      </c>
      <c r="BI17" s="2" t="str">
        <f t="shared" si="3"/>
        <v/>
      </c>
      <c r="BJ17" s="2" t="str">
        <f t="shared" si="3"/>
        <v/>
      </c>
      <c r="BK17" s="2" t="str">
        <f t="shared" si="3"/>
        <v/>
      </c>
      <c r="BL17" s="2" t="str">
        <f t="shared" si="3"/>
        <v/>
      </c>
      <c r="BM17" s="2" t="str">
        <f t="shared" si="3"/>
        <v/>
      </c>
      <c r="BN17" s="2">
        <f t="shared" si="3"/>
        <v>1</v>
      </c>
      <c r="BO17" s="2">
        <f t="shared" si="3"/>
        <v>1</v>
      </c>
      <c r="BP17" s="2" t="str">
        <f t="shared" si="3"/>
        <v/>
      </c>
      <c r="BQ17" s="2"/>
      <c r="BR17" s="2"/>
      <c r="BS17" s="2"/>
      <c r="BT17" s="2"/>
      <c r="BU17" s="12"/>
    </row>
    <row r="18" spans="1:73" x14ac:dyDescent="0.25">
      <c r="A18" s="25"/>
      <c r="B18" s="25"/>
      <c r="C18" s="25"/>
      <c r="D18" s="30"/>
      <c r="E18" s="25"/>
      <c r="F18" s="25"/>
      <c r="G18" s="30"/>
      <c r="H18" s="25"/>
      <c r="I18" s="25"/>
      <c r="J18" s="25"/>
      <c r="K18" s="25"/>
      <c r="L18" s="25"/>
      <c r="M18" s="25"/>
      <c r="N18" s="25"/>
      <c r="O18" s="25"/>
      <c r="P18" s="25"/>
      <c r="Q18" s="26"/>
      <c r="R18" s="27"/>
      <c r="S18" s="25"/>
      <c r="T18" s="25"/>
      <c r="U18" s="25"/>
      <c r="V18" s="30"/>
      <c r="W18" s="30"/>
      <c r="X18" s="30"/>
      <c r="Y18" s="30"/>
      <c r="Z18" s="25"/>
      <c r="AA18" s="25"/>
      <c r="AB18" s="25"/>
      <c r="AC18" s="31"/>
      <c r="AD18" s="31"/>
      <c r="AH18" s="25"/>
      <c r="AI18" s="25"/>
      <c r="AJ18" s="25"/>
      <c r="AK18" s="25"/>
      <c r="AM18" s="12"/>
      <c r="AN18" s="2" t="str">
        <f t="shared" si="9"/>
        <v/>
      </c>
      <c r="AO18" s="2" t="str">
        <f t="shared" si="2"/>
        <v/>
      </c>
      <c r="AP18" s="2" t="str">
        <f t="shared" si="2"/>
        <v/>
      </c>
      <c r="AQ18" s="2" t="str">
        <f t="shared" si="2"/>
        <v/>
      </c>
      <c r="AR18" s="2" t="str">
        <f t="shared" si="2"/>
        <v/>
      </c>
      <c r="AS18" s="2" t="str">
        <f t="shared" si="2"/>
        <v/>
      </c>
      <c r="AT18" s="2" t="str">
        <f t="shared" si="2"/>
        <v/>
      </c>
      <c r="AU18" s="2" t="str">
        <f t="shared" si="2"/>
        <v/>
      </c>
      <c r="AV18" s="2" t="str">
        <f t="shared" si="2"/>
        <v/>
      </c>
      <c r="AW18" s="2" t="str">
        <f t="shared" si="2"/>
        <v/>
      </c>
      <c r="AX18" s="2" t="str">
        <f t="shared" si="2"/>
        <v/>
      </c>
      <c r="AY18" s="2" t="str">
        <f t="shared" si="2"/>
        <v/>
      </c>
      <c r="AZ18" s="2"/>
      <c r="BA18" s="2"/>
      <c r="BB18" s="2"/>
      <c r="BC18" s="2"/>
      <c r="BD18" s="10"/>
      <c r="BE18" s="2" t="str">
        <f t="shared" si="10"/>
        <v/>
      </c>
      <c r="BF18" s="2" t="str">
        <f t="shared" si="3"/>
        <v/>
      </c>
      <c r="BG18" s="2" t="str">
        <f t="shared" si="3"/>
        <v/>
      </c>
      <c r="BH18" s="2" t="str">
        <f t="shared" si="3"/>
        <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s="25"/>
      <c r="B19" s="25"/>
      <c r="C19" s="25"/>
      <c r="D19" s="30"/>
      <c r="E19" s="25"/>
      <c r="F19" s="25"/>
      <c r="G19" s="30"/>
      <c r="H19" s="25"/>
      <c r="I19" s="25"/>
      <c r="J19" s="25"/>
      <c r="K19" s="25"/>
      <c r="L19" s="25"/>
      <c r="M19" s="25"/>
      <c r="N19" s="25"/>
      <c r="O19" s="25"/>
      <c r="P19" s="25"/>
      <c r="Q19" s="26"/>
      <c r="R19" s="27"/>
      <c r="S19" s="25"/>
      <c r="T19" s="25"/>
      <c r="U19" s="25"/>
      <c r="V19" s="30"/>
      <c r="W19" s="30"/>
      <c r="X19" s="30"/>
      <c r="Y19" s="30"/>
      <c r="Z19" s="25"/>
      <c r="AA19" s="25"/>
      <c r="AB19" s="25"/>
      <c r="AC19" s="31"/>
      <c r="AD19" s="31"/>
      <c r="AH19" s="25"/>
      <c r="AI19" s="25"/>
      <c r="AJ19" s="25"/>
      <c r="AK19" s="25"/>
      <c r="AM19" s="12"/>
      <c r="AN19" s="2" t="str">
        <f t="shared" si="9"/>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t="str">
        <f t="shared" si="2"/>
        <v/>
      </c>
      <c r="AY19" s="2" t="str">
        <f t="shared" si="2"/>
        <v/>
      </c>
      <c r="AZ19" s="2"/>
      <c r="BA19" s="2"/>
      <c r="BB19" s="2"/>
      <c r="BC19" s="2"/>
      <c r="BD19" s="10"/>
      <c r="BE19" s="2" t="str">
        <f t="shared" si="10"/>
        <v/>
      </c>
      <c r="BF19" s="2" t="str">
        <f t="shared" si="3"/>
        <v/>
      </c>
      <c r="BG19" s="2" t="str">
        <f t="shared" si="3"/>
        <v/>
      </c>
      <c r="BH19" s="2" t="str">
        <f t="shared" si="3"/>
        <v/>
      </c>
      <c r="BI19" s="2" t="str">
        <f t="shared" si="3"/>
        <v/>
      </c>
      <c r="BJ19" s="2" t="str">
        <f t="shared" si="3"/>
        <v/>
      </c>
      <c r="BK19" s="2" t="str">
        <f t="shared" si="3"/>
        <v/>
      </c>
      <c r="BL19" s="2" t="str">
        <f t="shared" si="3"/>
        <v/>
      </c>
      <c r="BM19" s="2" t="str">
        <f t="shared" si="3"/>
        <v/>
      </c>
      <c r="BN19" s="2" t="str">
        <f t="shared" si="3"/>
        <v/>
      </c>
      <c r="BO19" s="2" t="str">
        <f t="shared" si="3"/>
        <v/>
      </c>
      <c r="BP19" s="2" t="str">
        <f t="shared" si="3"/>
        <v/>
      </c>
      <c r="BQ19" s="2"/>
      <c r="BR19" s="2"/>
      <c r="BS19" s="2"/>
      <c r="BT19" s="2"/>
      <c r="BU19" s="12"/>
    </row>
    <row r="20" spans="1:73" x14ac:dyDescent="0.25">
      <c r="A20" s="25"/>
      <c r="B20" s="25"/>
      <c r="C20" s="25"/>
      <c r="D20" s="30"/>
      <c r="E20" s="25"/>
      <c r="F20" s="25"/>
      <c r="G20" s="30"/>
      <c r="H20" s="25"/>
      <c r="I20" s="25"/>
      <c r="J20" s="25"/>
      <c r="K20" s="25"/>
      <c r="L20" s="25"/>
      <c r="M20" s="25"/>
      <c r="N20" s="25"/>
      <c r="O20" s="25"/>
      <c r="P20" s="25"/>
      <c r="Q20" s="26"/>
      <c r="R20" s="27"/>
      <c r="S20" s="25"/>
      <c r="T20" s="25"/>
      <c r="U20" s="25"/>
      <c r="V20" s="30"/>
      <c r="W20" s="30"/>
      <c r="X20" s="30"/>
      <c r="Y20" s="30"/>
      <c r="Z20" s="25"/>
      <c r="AA20" s="25"/>
      <c r="AB20" s="25"/>
      <c r="AC20" s="31"/>
      <c r="AD20" s="31"/>
      <c r="AH20" s="25"/>
      <c r="AI20" s="25"/>
      <c r="AJ20" s="25"/>
      <c r="AK20" s="25"/>
      <c r="AM20" s="12"/>
      <c r="AN20" s="2" t="str">
        <f t="shared" si="9"/>
        <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t="str">
        <f t="shared" si="10"/>
        <v/>
      </c>
      <c r="BP20" s="2" t="str">
        <f t="shared" si="10"/>
        <v/>
      </c>
      <c r="BQ20" s="2"/>
      <c r="BR20" s="2"/>
      <c r="BS20" s="2"/>
      <c r="BT20" s="2"/>
      <c r="BU20" s="12"/>
    </row>
    <row r="21" spans="1:73" x14ac:dyDescent="0.25">
      <c r="A21" s="25"/>
      <c r="B21" s="25"/>
      <c r="C21" s="25"/>
      <c r="D21" s="30"/>
      <c r="E21" s="25"/>
      <c r="F21" s="25"/>
      <c r="G21" s="30"/>
      <c r="H21" s="25"/>
      <c r="I21" s="25"/>
      <c r="J21" s="25"/>
      <c r="K21" s="25"/>
      <c r="L21" s="25"/>
      <c r="M21" s="25"/>
      <c r="N21" s="25"/>
      <c r="O21" s="25"/>
      <c r="P21" s="25"/>
      <c r="Q21" s="26"/>
      <c r="R21" s="27"/>
      <c r="S21" s="25"/>
      <c r="T21" s="25"/>
      <c r="U21" s="25"/>
      <c r="V21" s="30"/>
      <c r="W21" s="30"/>
      <c r="X21" s="30"/>
      <c r="Y21" s="30"/>
      <c r="Z21" s="25"/>
      <c r="AA21" s="25"/>
      <c r="AB21" s="25"/>
      <c r="AC21" s="31"/>
      <c r="AD21" s="31"/>
      <c r="AH21" s="25"/>
      <c r="AI21" s="25"/>
      <c r="AJ21" s="25"/>
      <c r="AK21" s="25"/>
      <c r="AM21" s="12"/>
      <c r="AN21" s="2" t="str">
        <f t="shared" si="9"/>
        <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t="str">
        <f t="shared" si="10"/>
        <v/>
      </c>
      <c r="BP21" s="2" t="str">
        <f t="shared" si="10"/>
        <v/>
      </c>
      <c r="BQ21" s="2"/>
      <c r="BR21" s="2"/>
      <c r="BS21" s="2"/>
      <c r="BT21" s="2"/>
      <c r="BU21" s="12"/>
    </row>
    <row r="22" spans="1:73" x14ac:dyDescent="0.25">
      <c r="A22" s="25"/>
      <c r="B22" s="25"/>
      <c r="C22" s="25"/>
      <c r="D22" s="30"/>
      <c r="E22" s="25"/>
      <c r="F22" s="25"/>
      <c r="G22" s="30"/>
      <c r="H22" s="25"/>
      <c r="I22" s="25"/>
      <c r="J22" s="25"/>
      <c r="K22" s="25"/>
      <c r="L22" s="25"/>
      <c r="M22" s="25"/>
      <c r="N22" s="25"/>
      <c r="O22" s="25"/>
      <c r="P22" s="25"/>
      <c r="Q22" s="26"/>
      <c r="R22" s="27"/>
      <c r="S22" s="25"/>
      <c r="T22" s="25"/>
      <c r="U22" s="25"/>
      <c r="V22" s="30"/>
      <c r="W22" s="30"/>
      <c r="X22" s="30"/>
      <c r="Y22" s="30"/>
      <c r="Z22" s="25"/>
      <c r="AA22" s="25"/>
      <c r="AB22" s="25"/>
      <c r="AC22" s="31"/>
      <c r="AD22" s="31"/>
      <c r="AH22" s="25"/>
      <c r="AI22" s="25"/>
      <c r="AJ22" s="25"/>
      <c r="AK22" s="25"/>
      <c r="AM22" s="12"/>
      <c r="AN22" s="2" t="str">
        <f t="shared" si="9"/>
        <v/>
      </c>
      <c r="AO22" s="2" t="str">
        <f t="shared" si="9"/>
        <v/>
      </c>
      <c r="AP22" s="2" t="str">
        <f t="shared" si="9"/>
        <v/>
      </c>
      <c r="AQ22" s="2" t="str">
        <f t="shared" si="9"/>
        <v/>
      </c>
      <c r="AR22" s="2" t="str">
        <f t="shared" si="9"/>
        <v/>
      </c>
      <c r="AS22" s="2" t="str">
        <f t="shared" si="9"/>
        <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s="25"/>
      <c r="B23" s="25"/>
      <c r="C23" s="25"/>
      <c r="D23" s="30"/>
      <c r="E23" s="25"/>
      <c r="F23" s="25"/>
      <c r="G23" s="30"/>
      <c r="H23" s="25"/>
      <c r="I23" s="25"/>
      <c r="J23" s="25"/>
      <c r="K23" s="25"/>
      <c r="L23" s="25"/>
      <c r="M23" s="25"/>
      <c r="N23" s="25"/>
      <c r="O23" s="25"/>
      <c r="P23" s="25"/>
      <c r="Q23" s="26"/>
      <c r="R23" s="27"/>
      <c r="S23" s="25"/>
      <c r="T23" s="25"/>
      <c r="U23" s="25"/>
      <c r="V23" s="30"/>
      <c r="W23" s="30"/>
      <c r="X23" s="30"/>
      <c r="Y23" s="30"/>
      <c r="Z23" s="25"/>
      <c r="AA23" s="25"/>
      <c r="AB23" s="25"/>
      <c r="AC23" s="31"/>
      <c r="AD23" s="31"/>
      <c r="AH23" s="25"/>
      <c r="AI23" s="25"/>
      <c r="AJ23" s="25"/>
      <c r="AK23" s="25"/>
      <c r="AM23" s="12"/>
      <c r="AN23" s="2" t="str">
        <f t="shared" si="9"/>
        <v/>
      </c>
      <c r="AO23" s="2" t="str">
        <f t="shared" si="9"/>
        <v/>
      </c>
      <c r="AP23" s="2" t="str">
        <f t="shared" si="9"/>
        <v/>
      </c>
      <c r="AQ23" s="2" t="str">
        <f t="shared" si="9"/>
        <v/>
      </c>
      <c r="AR23" s="2" t="str">
        <f t="shared" si="9"/>
        <v/>
      </c>
      <c r="AS23" s="2" t="str">
        <f t="shared" si="9"/>
        <v/>
      </c>
      <c r="AT23" s="2" t="str">
        <f t="shared" si="9"/>
        <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t="str">
        <f t="shared" si="10"/>
        <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s="25"/>
      <c r="B24" s="25"/>
      <c r="C24" s="25"/>
      <c r="D24" s="30"/>
      <c r="E24" s="25"/>
      <c r="F24" s="25"/>
      <c r="G24" s="30"/>
      <c r="H24" s="25"/>
      <c r="I24" s="25"/>
      <c r="J24" s="25"/>
      <c r="K24" s="25"/>
      <c r="L24" s="25"/>
      <c r="M24" s="25"/>
      <c r="N24" s="25"/>
      <c r="O24" s="25"/>
      <c r="P24" s="25"/>
      <c r="Q24" s="26"/>
      <c r="R24" s="27"/>
      <c r="S24" s="25"/>
      <c r="T24" s="25"/>
      <c r="U24" s="25"/>
      <c r="V24" s="30"/>
      <c r="W24" s="30"/>
      <c r="X24" s="30"/>
      <c r="Y24" s="30"/>
      <c r="Z24" s="25"/>
      <c r="AA24" s="25"/>
      <c r="AB24" s="25"/>
      <c r="AC24" s="31"/>
      <c r="AD24" s="31"/>
      <c r="AE24" s="25"/>
      <c r="AF24" s="30"/>
      <c r="AG24" s="30"/>
      <c r="AH24" s="25"/>
      <c r="AI24" s="25"/>
      <c r="AJ24" s="25"/>
      <c r="AK24" s="25"/>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s="25"/>
      <c r="B25" s="25"/>
      <c r="C25" s="25"/>
      <c r="D25" s="30"/>
      <c r="E25" s="25"/>
      <c r="F25" s="25"/>
      <c r="G25" s="30"/>
      <c r="H25" s="25"/>
      <c r="I25" s="25"/>
      <c r="J25" s="25"/>
      <c r="K25" s="25"/>
      <c r="L25" s="25"/>
      <c r="M25" s="25"/>
      <c r="N25" s="25"/>
      <c r="O25" s="25"/>
      <c r="P25" s="25"/>
      <c r="Q25" s="26"/>
      <c r="R25" s="27"/>
      <c r="S25" s="25"/>
      <c r="T25" s="25"/>
      <c r="U25" s="25"/>
      <c r="V25" s="30"/>
      <c r="W25" s="30"/>
      <c r="X25" s="30"/>
      <c r="Y25" s="30"/>
      <c r="Z25" s="25"/>
      <c r="AA25" s="25"/>
      <c r="AB25" s="25"/>
      <c r="AC25" s="31"/>
      <c r="AD25" s="31"/>
      <c r="AE25" s="30"/>
      <c r="AF25" s="30"/>
      <c r="AG25" s="30"/>
      <c r="AH25" s="25"/>
      <c r="AI25" s="25"/>
      <c r="AJ25" s="25"/>
      <c r="AK25" s="25"/>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A26" s="25"/>
      <c r="B26" s="25"/>
      <c r="C26" s="25"/>
      <c r="D26" s="30"/>
      <c r="E26" s="25"/>
      <c r="F26" s="25"/>
      <c r="G26" s="30"/>
      <c r="H26" s="25"/>
      <c r="I26" s="25"/>
      <c r="J26" s="25"/>
      <c r="K26" s="25"/>
      <c r="L26" s="25"/>
      <c r="M26" s="25"/>
      <c r="N26" s="25"/>
      <c r="O26" s="25"/>
      <c r="P26" s="25"/>
      <c r="Q26" s="26"/>
      <c r="R26" s="27"/>
      <c r="S26" s="25"/>
      <c r="T26" s="25"/>
      <c r="U26" s="25"/>
      <c r="V26" s="30"/>
      <c r="W26" s="30"/>
      <c r="X26" s="30"/>
      <c r="Y26" s="30"/>
      <c r="Z26" s="25"/>
      <c r="AA26" s="25"/>
      <c r="AB26" s="25"/>
      <c r="AC26" s="31"/>
      <c r="AD26" s="31"/>
      <c r="AE26" s="30"/>
      <c r="AF26" s="30"/>
      <c r="AG26" s="30"/>
      <c r="AH26" s="25"/>
      <c r="AI26" s="25"/>
      <c r="AJ26" s="25"/>
      <c r="AK26" s="25"/>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s="25"/>
      <c r="B27" s="25"/>
      <c r="C27" s="25"/>
      <c r="D27" s="30"/>
      <c r="E27" s="25"/>
      <c r="F27" s="25"/>
      <c r="G27" s="30"/>
      <c r="H27" s="25"/>
      <c r="I27" s="25"/>
      <c r="J27" s="25"/>
      <c r="K27" s="25"/>
      <c r="L27" s="25"/>
      <c r="M27" s="25"/>
      <c r="N27" s="25"/>
      <c r="O27" s="25"/>
      <c r="P27" s="25"/>
      <c r="Q27" s="26"/>
      <c r="R27" s="27"/>
      <c r="S27" s="25"/>
      <c r="T27" s="25"/>
      <c r="U27" s="25"/>
      <c r="V27" s="30"/>
      <c r="W27" s="30"/>
      <c r="X27" s="30"/>
      <c r="Y27" s="30"/>
      <c r="Z27" s="25"/>
      <c r="AA27" s="25"/>
      <c r="AB27" s="25"/>
      <c r="AC27" s="31"/>
      <c r="AD27" s="31"/>
      <c r="AE27" s="30"/>
      <c r="AF27" s="30"/>
      <c r="AG27" s="30"/>
      <c r="AH27" s="25"/>
      <c r="AI27" s="25"/>
      <c r="AJ27" s="25"/>
      <c r="AK27" s="25"/>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M28" s="12"/>
      <c r="AN28" s="12">
        <f>Inputs!U7</f>
        <v>5590.2071467317601</v>
      </c>
      <c r="AO28" s="12">
        <f>Inputs!V7</f>
        <v>934.15654932693815</v>
      </c>
      <c r="AP28" s="12">
        <f>Inputs!W7</f>
        <v>975.63630394130166</v>
      </c>
      <c r="AQ28" s="12">
        <f>Inputs!X7</f>
        <v>6143.214610989121</v>
      </c>
      <c r="AR28" s="12">
        <f>Inputs!Y7</f>
        <v>878.12843098113581</v>
      </c>
      <c r="AS28" s="12">
        <f>Inputs!Z7</f>
        <v>478.65695802974352</v>
      </c>
      <c r="AT28" s="12">
        <f>Inputs!AA7</f>
        <v>1557.1434358164215</v>
      </c>
      <c r="AU28" s="12">
        <f>Inputs!AB7</f>
        <v>2682.7945882448253</v>
      </c>
      <c r="AV28" s="12">
        <f>Inputs!AC7</f>
        <v>2760.0619759387532</v>
      </c>
      <c r="AW28" s="12">
        <f>Inputs!AD7</f>
        <v>2158.3361834497814</v>
      </c>
      <c r="AX28" s="12">
        <f>Inputs!AE7</f>
        <v>2011.9542027002817</v>
      </c>
      <c r="AY28" s="12">
        <f>Inputs!AF7</f>
        <v>2829.7096138499373</v>
      </c>
      <c r="AZ28" s="12"/>
      <c r="BA28" s="12"/>
      <c r="BB28" s="12"/>
      <c r="BC28" s="12"/>
      <c r="BD28" s="12"/>
      <c r="BE28" s="12">
        <f>Inputs!U7</f>
        <v>5590.2071467317601</v>
      </c>
      <c r="BF28" s="12">
        <f>Inputs!V7</f>
        <v>934.15654932693815</v>
      </c>
      <c r="BG28" s="12">
        <f>Inputs!W7</f>
        <v>975.63630394130166</v>
      </c>
      <c r="BH28" s="12">
        <f>Inputs!X7</f>
        <v>6143.214610989121</v>
      </c>
      <c r="BI28" s="12">
        <f>Inputs!Y7</f>
        <v>878.12843098113581</v>
      </c>
      <c r="BJ28" s="12">
        <f>Inputs!Z7</f>
        <v>478.65695802974352</v>
      </c>
      <c r="BK28" s="12">
        <f>Inputs!AA7</f>
        <v>1557.1434358164215</v>
      </c>
      <c r="BL28" s="12">
        <f>Inputs!AB7</f>
        <v>2682.7945882448253</v>
      </c>
      <c r="BM28" s="12">
        <f>Inputs!AC7</f>
        <v>2760.0619759387532</v>
      </c>
      <c r="BN28" s="12">
        <f>Inputs!AD7</f>
        <v>2158.3361834497814</v>
      </c>
      <c r="BO28" s="12">
        <f>Inputs!AE7</f>
        <v>2011.9542027002817</v>
      </c>
      <c r="BP28" s="12">
        <f>Inputs!AF7</f>
        <v>2829.7096138499373</v>
      </c>
      <c r="BQ28" s="12"/>
      <c r="BR28" s="12"/>
      <c r="BS28" s="12"/>
      <c r="BT28" s="12"/>
      <c r="BU28" s="12"/>
    </row>
  </sheetData>
  <sheetProtection algorithmName="SHA-512" hashValue="aLS9hPIxR+kbwFSnh9zexAfssGeu6VBTiWozd2qpjTb5g7lq9/oGgtTcUDBl8fy2gyM2pRerQC4ST1D0LJ8Omg==" saltValue="IHfF63ywWl2+mIgR6I9zDA=="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0A60-BA5C-4114-BA4B-76A210D4A391}">
  <sheetPr>
    <tabColor theme="0" tint="-0.499984740745262"/>
  </sheetPr>
  <dimension ref="A1:BU28"/>
  <sheetViews>
    <sheetView zoomScaleNormal="100" workbookViewId="0">
      <pane xSplit="2" ySplit="3" topLeftCell="C4"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2.7109375" bestFit="1" customWidth="1"/>
    <col min="2" max="2" width="13.28515625" bestFit="1" customWidth="1"/>
    <col min="3" max="3" width="18.5703125" bestFit="1" customWidth="1"/>
    <col min="4" max="4" width="24.7109375" bestFit="1" customWidth="1"/>
    <col min="5" max="5" width="16.140625" bestFit="1" customWidth="1"/>
    <col min="6" max="6" width="13.285156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100</v>
      </c>
      <c r="C4" t="s">
        <v>59</v>
      </c>
      <c r="D4" s="2" t="s">
        <v>84</v>
      </c>
      <c r="E4" t="s">
        <v>148</v>
      </c>
      <c r="F4" s="7" t="s">
        <v>27</v>
      </c>
      <c r="G4" s="2" t="s">
        <v>74</v>
      </c>
      <c r="H4" t="s">
        <v>140</v>
      </c>
      <c r="J4">
        <f t="shared" ref="J4:J17" si="0">SUMPRODUCT($AN4:$BC4,$AN$28:$BC$28)</f>
        <v>7602.1613494320418</v>
      </c>
      <c r="K4">
        <f>SUMPRODUCT($BE4:$BT4,$BE$28:$BT$28)</f>
        <v>878.12843098113581</v>
      </c>
      <c r="L4">
        <f>PRODUCT(J4:K4)</f>
        <v>6675674.0178421931</v>
      </c>
      <c r="N4">
        <f>VLOOKUP(E4,Inputs!$K$12:$L$25,2,FALSE)</f>
        <v>70</v>
      </c>
      <c r="O4">
        <f>VLOOKUP(H4,Inputs!$K$12:$L$25,2,FALSE)</f>
        <v>15</v>
      </c>
      <c r="P4">
        <f>(VLOOKUP(B4,Inputs!$K$28:$L$32,2,FALSE))</f>
        <v>230</v>
      </c>
      <c r="Q4" s="6">
        <f>(SQRT(N4^2+O4^2-2*N4*O4*COS(RADIANS(P4)))/2)</f>
        <v>40.233238685015571</v>
      </c>
      <c r="R4" s="9">
        <f>((Q4/Inputs!$L$35)^Inputs!$L$36+(Q4/Inputs!$L$35)^Inputs!$L$36-((Q4/Inputs!$L$35)^Inputs!$L$36)*((Q4/Inputs!$L$35)^Inputs!$L$36))</f>
        <v>0.26397319926580737</v>
      </c>
      <c r="T4">
        <f>Inputs!$O$26</f>
        <v>0.72500000000000009</v>
      </c>
      <c r="V4" s="2">
        <v>1</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4</v>
      </c>
      <c r="AB4">
        <f>IF(B4="Diverging","",Inputs!$L$12)</f>
        <v>70</v>
      </c>
      <c r="AC4" s="14">
        <f t="shared" ref="AC4:AC17" si="1">IF(B4="Diverging",1,(AB4/60)^(0.15/0.1))</f>
        <v>1.2601440246904174</v>
      </c>
      <c r="AD4" s="14"/>
      <c r="AI4">
        <f>PRODUCT(Z4,T4,AC4)</f>
        <v>3.6544176716022108</v>
      </c>
      <c r="AK4">
        <f>L4*R4*AI4</f>
        <v>6439811.2678731345</v>
      </c>
      <c r="AM4" s="12"/>
      <c r="AN4" s="2">
        <f>IF(ISNUMBER(SEARCH(AN$3,$D4)),1,"")</f>
        <v>1</v>
      </c>
      <c r="AO4" s="2" t="str">
        <f t="shared" ref="AO4:AY19" si="2">IF(ISNUMBER(SEARCH(AO$3,$D4)),1,"")</f>
        <v/>
      </c>
      <c r="AP4" s="2" t="str">
        <f t="shared" si="2"/>
        <v/>
      </c>
      <c r="AQ4" s="2" t="str">
        <f t="shared" si="2"/>
        <v/>
      </c>
      <c r="AR4" s="2" t="str">
        <f t="shared" si="2"/>
        <v/>
      </c>
      <c r="AS4" s="2" t="str">
        <f t="shared" si="2"/>
        <v/>
      </c>
      <c r="AT4" s="2" t="str">
        <f t="shared" si="2"/>
        <v/>
      </c>
      <c r="AU4" s="2" t="str">
        <f t="shared" si="2"/>
        <v/>
      </c>
      <c r="AV4" s="2" t="str">
        <f t="shared" si="2"/>
        <v/>
      </c>
      <c r="AW4" s="2" t="str">
        <f t="shared" si="2"/>
        <v/>
      </c>
      <c r="AX4" s="2">
        <f t="shared" si="2"/>
        <v>1</v>
      </c>
      <c r="AY4" s="2" t="str">
        <f t="shared" si="2"/>
        <v/>
      </c>
      <c r="AZ4" s="2"/>
      <c r="BA4" s="2"/>
      <c r="BB4" s="2"/>
      <c r="BC4" s="2"/>
      <c r="BD4" s="10"/>
      <c r="BE4" s="2" t="str">
        <f>IF(ISNUMBER(SEARCH(BE$3,$G4)),1,"")</f>
        <v/>
      </c>
      <c r="BF4" s="2" t="str">
        <f t="shared" ref="BF4:BP19" si="3">IF(ISNUMBER(SEARCH(BF$3,$G4)),1,"")</f>
        <v/>
      </c>
      <c r="BG4" s="2" t="str">
        <f t="shared" si="3"/>
        <v/>
      </c>
      <c r="BH4" s="2" t="str">
        <f t="shared" si="3"/>
        <v/>
      </c>
      <c r="BI4" s="2">
        <f t="shared" si="3"/>
        <v>1</v>
      </c>
      <c r="BJ4" s="2" t="str">
        <f t="shared" si="3"/>
        <v/>
      </c>
      <c r="BK4" s="2" t="str">
        <f t="shared" si="3"/>
        <v/>
      </c>
      <c r="BL4" s="2" t="str">
        <f t="shared" si="3"/>
        <v/>
      </c>
      <c r="BM4" s="2" t="str">
        <f t="shared" si="3"/>
        <v/>
      </c>
      <c r="BN4" s="2" t="str">
        <f t="shared" si="3"/>
        <v/>
      </c>
      <c r="BO4" s="2" t="str">
        <f t="shared" si="3"/>
        <v/>
      </c>
      <c r="BP4" s="2" t="str">
        <f t="shared" si="3"/>
        <v/>
      </c>
      <c r="BQ4" s="2"/>
      <c r="BR4" s="2"/>
      <c r="BS4" s="2"/>
      <c r="BT4" s="2"/>
      <c r="BU4" s="12"/>
    </row>
    <row r="5" spans="1:73" x14ac:dyDescent="0.25">
      <c r="A5">
        <v>2</v>
      </c>
      <c r="B5" t="s">
        <v>100</v>
      </c>
      <c r="C5" t="s">
        <v>56</v>
      </c>
      <c r="D5" s="2" t="s">
        <v>81</v>
      </c>
      <c r="E5" t="s">
        <v>148</v>
      </c>
      <c r="F5" s="7" t="s">
        <v>30</v>
      </c>
      <c r="G5" s="2" t="s">
        <v>74</v>
      </c>
      <c r="H5" t="s">
        <v>140</v>
      </c>
      <c r="J5">
        <f t="shared" si="0"/>
        <v>8826.0091992339458</v>
      </c>
      <c r="K5">
        <f t="shared" ref="K5:K17" si="4">SUMPRODUCT($BE5:$BT5,$BE$28:$BT$28)</f>
        <v>878.12843098113581</v>
      </c>
      <c r="L5">
        <f t="shared" ref="L5:L17" si="5">PRODUCT(J5:K5)</f>
        <v>7750369.6099483753</v>
      </c>
      <c r="N5">
        <f>VLOOKUP(E5,Inputs!$K$12:$L$25,2,FALSE)</f>
        <v>70</v>
      </c>
      <c r="O5">
        <f>VLOOKUP(H5,Inputs!$K$12:$L$25,2,FALSE)</f>
        <v>15</v>
      </c>
      <c r="P5">
        <f>(VLOOKUP(B5,Inputs!$K$28:$L$32,2,FALSE))</f>
        <v>230</v>
      </c>
      <c r="Q5" s="6">
        <f t="shared" ref="Q5:Q17" si="6">(SQRT(N5^2+O5^2-2*N5*O5*COS(RADIANS(P5)))/2)</f>
        <v>40.233238685015571</v>
      </c>
      <c r="R5" s="9">
        <f>((Q5/Inputs!$L$35)^Inputs!$L$36+(Q5/Inputs!$L$35)^Inputs!$L$36-((Q5/Inputs!$L$35)^Inputs!$L$36)*((Q5/Inputs!$L$35)^Inputs!$L$36))</f>
        <v>0.26397319926580737</v>
      </c>
      <c r="T5">
        <f>Inputs!$O$26</f>
        <v>0.72500000000000009</v>
      </c>
      <c r="V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4</v>
      </c>
      <c r="AB5">
        <f>IF(B5="Diverging","",Inputs!$L$12)</f>
        <v>70</v>
      </c>
      <c r="AC5" s="14">
        <f t="shared" si="1"/>
        <v>1.2601440246904174</v>
      </c>
      <c r="AD5" s="14"/>
      <c r="AI5">
        <f t="shared" ref="AI5:AI17" si="7">PRODUCT(Z5,T5,AC5)</f>
        <v>3.6544176716022108</v>
      </c>
      <c r="AK5">
        <f t="shared" ref="AK5:AK17" si="8">L5*R5*AI5</f>
        <v>7476536.063763638</v>
      </c>
      <c r="AM5" s="12"/>
      <c r="AN5" s="2" t="str">
        <f t="shared" ref="AN5:AY27" si="9">IF(ISNUMBER(SEARCH(AN$3,$D5)),1,"")</f>
        <v/>
      </c>
      <c r="AO5" s="2" t="str">
        <f t="shared" si="2"/>
        <v/>
      </c>
      <c r="AP5" s="2" t="str">
        <f t="shared" si="2"/>
        <v/>
      </c>
      <c r="AQ5" s="2">
        <f t="shared" si="2"/>
        <v>1</v>
      </c>
      <c r="AR5" s="2" t="str">
        <f t="shared" si="2"/>
        <v/>
      </c>
      <c r="AS5" s="2" t="str">
        <f t="shared" si="2"/>
        <v/>
      </c>
      <c r="AT5" s="2" t="str">
        <f t="shared" si="2"/>
        <v/>
      </c>
      <c r="AU5" s="2">
        <f t="shared" si="2"/>
        <v>1</v>
      </c>
      <c r="AV5" s="2" t="str">
        <f t="shared" si="2"/>
        <v/>
      </c>
      <c r="AW5" s="2" t="str">
        <f t="shared" si="2"/>
        <v/>
      </c>
      <c r="AX5" s="2" t="str">
        <f t="shared" si="2"/>
        <v/>
      </c>
      <c r="AY5" s="2" t="str">
        <f t="shared" si="2"/>
        <v/>
      </c>
      <c r="AZ5" s="2"/>
      <c r="BA5" s="2"/>
      <c r="BB5" s="2"/>
      <c r="BC5" s="2"/>
      <c r="BD5" s="10"/>
      <c r="BE5" s="2" t="str">
        <f t="shared" ref="BE5:BP27" si="10">IF(ISNUMBER(SEARCH(BE$3,$G5)),1,"")</f>
        <v/>
      </c>
      <c r="BF5" s="2" t="str">
        <f t="shared" si="3"/>
        <v/>
      </c>
      <c r="BG5" s="2" t="str">
        <f t="shared" si="3"/>
        <v/>
      </c>
      <c r="BH5" s="2" t="str">
        <f t="shared" si="3"/>
        <v/>
      </c>
      <c r="BI5" s="2">
        <f t="shared" si="3"/>
        <v>1</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15</v>
      </c>
      <c r="C6" t="s">
        <v>59</v>
      </c>
      <c r="D6" s="2" t="s">
        <v>84</v>
      </c>
      <c r="E6" t="s">
        <v>148</v>
      </c>
      <c r="F6" s="7" t="s">
        <v>65</v>
      </c>
      <c r="G6" s="2" t="s">
        <v>94</v>
      </c>
      <c r="H6" t="s">
        <v>140</v>
      </c>
      <c r="J6">
        <f t="shared" si="0"/>
        <v>7602.1613494320418</v>
      </c>
      <c r="K6">
        <f t="shared" si="4"/>
        <v>7000</v>
      </c>
      <c r="L6">
        <f t="shared" si="5"/>
        <v>53215129.446024291</v>
      </c>
      <c r="N6">
        <f>VLOOKUP(E6,Inputs!$K$12:$L$25,2,FALSE)</f>
        <v>70</v>
      </c>
      <c r="O6">
        <f>VLOOKUP(H6,Inputs!$K$12:$L$25,2,FALSE)</f>
        <v>15</v>
      </c>
      <c r="P6">
        <f>(VLOOKUP(B6,Inputs!$K$28:$L$32,2,FALSE))</f>
        <v>45</v>
      </c>
      <c r="Q6" s="6">
        <f t="shared" si="6"/>
        <v>30.166520181768771</v>
      </c>
      <c r="R6" s="9">
        <f>((Q6/Inputs!$L$35)^Inputs!$L$36+(Q6/Inputs!$L$35)^Inputs!$L$36-((Q6/Inputs!$L$35)^Inputs!$L$36)*((Q6/Inputs!$L$35)^Inputs!$L$36))</f>
        <v>9.3014969639737849E-2</v>
      </c>
      <c r="T6">
        <f>Inputs!$O$26</f>
        <v>0.72500000000000009</v>
      </c>
      <c r="X6" s="2">
        <v>1</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2.75</v>
      </c>
      <c r="AB6">
        <f>IF(B6="Diverging","",Inputs!$L$12)</f>
        <v>70</v>
      </c>
      <c r="AC6" s="14">
        <f t="shared" si="1"/>
        <v>1.2601440246904174</v>
      </c>
      <c r="AD6" s="14"/>
      <c r="AI6">
        <f t="shared" si="7"/>
        <v>2.5124121492265203</v>
      </c>
      <c r="AK6">
        <f t="shared" si="8"/>
        <v>12435946.826034924</v>
      </c>
      <c r="AM6" s="12"/>
      <c r="AN6" s="2">
        <f t="shared" si="9"/>
        <v>1</v>
      </c>
      <c r="AO6" s="2" t="str">
        <f t="shared" si="2"/>
        <v/>
      </c>
      <c r="AP6" s="2" t="str">
        <f t="shared" si="2"/>
        <v/>
      </c>
      <c r="AQ6" s="2" t="str">
        <f t="shared" si="2"/>
        <v/>
      </c>
      <c r="AR6" s="2" t="str">
        <f t="shared" si="2"/>
        <v/>
      </c>
      <c r="AS6" s="2" t="str">
        <f t="shared" si="2"/>
        <v/>
      </c>
      <c r="AT6" s="2" t="str">
        <f t="shared" si="2"/>
        <v/>
      </c>
      <c r="AU6" s="2" t="str">
        <f t="shared" si="2"/>
        <v/>
      </c>
      <c r="AV6" s="2" t="str">
        <f t="shared" si="2"/>
        <v/>
      </c>
      <c r="AW6" s="2" t="str">
        <f t="shared" si="2"/>
        <v/>
      </c>
      <c r="AX6" s="2">
        <f t="shared" si="2"/>
        <v>1</v>
      </c>
      <c r="AY6" s="2" t="str">
        <f t="shared" si="2"/>
        <v/>
      </c>
      <c r="AZ6" s="2"/>
      <c r="BA6" s="2"/>
      <c r="BB6" s="2"/>
      <c r="BC6" s="2"/>
      <c r="BD6" s="10"/>
      <c r="BE6" s="2" t="str">
        <f t="shared" si="10"/>
        <v/>
      </c>
      <c r="BF6" s="2" t="str">
        <f t="shared" si="3"/>
        <v/>
      </c>
      <c r="BG6" s="2" t="str">
        <f t="shared" si="3"/>
        <v/>
      </c>
      <c r="BH6" s="2" t="str">
        <f t="shared" si="3"/>
        <v/>
      </c>
      <c r="BI6" s="2" t="str">
        <f t="shared" si="3"/>
        <v/>
      </c>
      <c r="BJ6" s="2" t="str">
        <f t="shared" si="3"/>
        <v/>
      </c>
      <c r="BK6" s="2">
        <f t="shared" si="3"/>
        <v>1</v>
      </c>
      <c r="BL6" s="2">
        <f t="shared" si="3"/>
        <v>1</v>
      </c>
      <c r="BM6" s="2">
        <f t="shared" si="3"/>
        <v>1</v>
      </c>
      <c r="BN6" s="2" t="str">
        <f t="shared" si="3"/>
        <v/>
      </c>
      <c r="BO6" s="2" t="str">
        <f t="shared" si="3"/>
        <v/>
      </c>
      <c r="BP6" s="2" t="str">
        <f t="shared" si="3"/>
        <v/>
      </c>
      <c r="BQ6" s="2"/>
      <c r="BR6" s="2"/>
      <c r="BS6" s="2"/>
      <c r="BT6" s="2"/>
      <c r="BU6" s="12"/>
    </row>
    <row r="7" spans="1:73" x14ac:dyDescent="0.25">
      <c r="A7">
        <v>4</v>
      </c>
      <c r="B7" t="s">
        <v>15</v>
      </c>
      <c r="C7" t="s">
        <v>27</v>
      </c>
      <c r="D7" s="2" t="s">
        <v>74</v>
      </c>
      <c r="E7" t="s">
        <v>141</v>
      </c>
      <c r="F7" s="7" t="s">
        <v>194</v>
      </c>
      <c r="G7" s="2" t="s">
        <v>198</v>
      </c>
      <c r="H7" t="s">
        <v>149</v>
      </c>
      <c r="J7">
        <f t="shared" si="0"/>
        <v>878.12843098113581</v>
      </c>
      <c r="K7">
        <f t="shared" si="4"/>
        <v>3133.9724873910832</v>
      </c>
      <c r="L7">
        <f t="shared" si="5"/>
        <v>2752030.3430907791</v>
      </c>
      <c r="N7">
        <f>VLOOKUP(E7,Inputs!$K$12:$L$25,2,FALSE)</f>
        <v>25</v>
      </c>
      <c r="O7">
        <f>VLOOKUP(H7,Inputs!$K$12:$L$25,2,FALSE)</f>
        <v>15</v>
      </c>
      <c r="P7">
        <f>(VLOOKUP(B7,Inputs!$K$28:$L$32,2,FALSE))</f>
        <v>45</v>
      </c>
      <c r="Q7" s="6">
        <f t="shared" si="6"/>
        <v>8.9396576292116645</v>
      </c>
      <c r="R7" s="9">
        <f>((Q7/Inputs!$L$35)^Inputs!$L$36+(Q7/Inputs!$L$35)^Inputs!$L$36-((Q7/Inputs!$L$35)^Inputs!$L$36)*((Q7/Inputs!$L$35)^Inputs!$L$36))</f>
        <v>9.432995959267502E-4</v>
      </c>
      <c r="T7">
        <f>Inputs!$O$26</f>
        <v>0.72500000000000009</v>
      </c>
      <c r="Y7" s="2">
        <v>1</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1.75</v>
      </c>
      <c r="AB7">
        <f>IF(B7="Diverging","",Inputs!$L$12)</f>
        <v>70</v>
      </c>
      <c r="AC7" s="14">
        <f t="shared" si="1"/>
        <v>1.2601440246904174</v>
      </c>
      <c r="AD7" s="14"/>
      <c r="AI7">
        <f t="shared" si="7"/>
        <v>1.5988077313259674</v>
      </c>
      <c r="AK7">
        <f t="shared" si="8"/>
        <v>4150.4874604903835</v>
      </c>
      <c r="AM7" s="12"/>
      <c r="AN7" s="2" t="str">
        <f t="shared" si="9"/>
        <v/>
      </c>
      <c r="AO7" s="2" t="str">
        <f t="shared" si="2"/>
        <v/>
      </c>
      <c r="AP7" s="2" t="str">
        <f t="shared" si="2"/>
        <v/>
      </c>
      <c r="AQ7" s="2" t="str">
        <f t="shared" si="2"/>
        <v/>
      </c>
      <c r="AR7" s="2">
        <f t="shared" si="2"/>
        <v>1</v>
      </c>
      <c r="AS7" s="2" t="str">
        <f t="shared" si="2"/>
        <v/>
      </c>
      <c r="AT7" s="2" t="str">
        <f t="shared" si="2"/>
        <v/>
      </c>
      <c r="AU7" s="2" t="str">
        <f t="shared" si="2"/>
        <v/>
      </c>
      <c r="AV7" s="2" t="str">
        <f t="shared" si="2"/>
        <v/>
      </c>
      <c r="AW7" s="2" t="str">
        <f t="shared" si="2"/>
        <v/>
      </c>
      <c r="AX7" s="2" t="str">
        <f t="shared" si="2"/>
        <v/>
      </c>
      <c r="AY7" s="2" t="str">
        <f t="shared" si="2"/>
        <v/>
      </c>
      <c r="AZ7" s="2"/>
      <c r="BA7" s="2"/>
      <c r="BB7" s="2"/>
      <c r="BC7" s="2"/>
      <c r="BD7" s="10"/>
      <c r="BE7" s="2" t="str">
        <f t="shared" si="10"/>
        <v/>
      </c>
      <c r="BF7" s="2" t="str">
        <f t="shared" si="3"/>
        <v/>
      </c>
      <c r="BG7" s="2">
        <f t="shared" si="3"/>
        <v>1</v>
      </c>
      <c r="BH7" s="2" t="str">
        <f t="shared" si="3"/>
        <v/>
      </c>
      <c r="BI7" s="2" t="str">
        <f t="shared" si="3"/>
        <v/>
      </c>
      <c r="BJ7" s="2" t="str">
        <f t="shared" si="3"/>
        <v/>
      </c>
      <c r="BK7" s="2" t="str">
        <f t="shared" si="3"/>
        <v/>
      </c>
      <c r="BL7" s="2" t="str">
        <f t="shared" si="3"/>
        <v/>
      </c>
      <c r="BM7" s="2" t="str">
        <f t="shared" si="3"/>
        <v/>
      </c>
      <c r="BN7" s="2">
        <f t="shared" si="3"/>
        <v>1</v>
      </c>
      <c r="BO7" s="2" t="str">
        <f t="shared" si="3"/>
        <v/>
      </c>
      <c r="BP7" s="2" t="str">
        <f t="shared" si="3"/>
        <v/>
      </c>
      <c r="BQ7" s="2"/>
      <c r="BR7" s="2"/>
      <c r="BS7" s="2"/>
      <c r="BT7" s="2"/>
      <c r="BU7" s="12"/>
    </row>
    <row r="8" spans="1:73" x14ac:dyDescent="0.25">
      <c r="A8">
        <v>5</v>
      </c>
      <c r="B8" t="s">
        <v>15</v>
      </c>
      <c r="C8" t="s">
        <v>56</v>
      </c>
      <c r="D8" s="2" t="s">
        <v>81</v>
      </c>
      <c r="E8" t="s">
        <v>148</v>
      </c>
      <c r="F8" s="7" t="s">
        <v>68</v>
      </c>
      <c r="G8" s="2" t="s">
        <v>95</v>
      </c>
      <c r="H8" t="s">
        <v>140</v>
      </c>
      <c r="J8">
        <f t="shared" si="0"/>
        <v>8826.0091992339458</v>
      </c>
      <c r="K8">
        <f t="shared" si="4"/>
        <v>7000.0000000000009</v>
      </c>
      <c r="L8">
        <f t="shared" si="5"/>
        <v>61782064.394637629</v>
      </c>
      <c r="N8">
        <f>VLOOKUP(E8,Inputs!$K$12:$L$25,2,FALSE)</f>
        <v>70</v>
      </c>
      <c r="O8">
        <f>VLOOKUP(H8,Inputs!$K$12:$L$25,2,FALSE)</f>
        <v>15</v>
      </c>
      <c r="P8">
        <f>(VLOOKUP(B8,Inputs!$K$28:$L$32,2,FALSE))</f>
        <v>45</v>
      </c>
      <c r="Q8" s="6">
        <f t="shared" si="6"/>
        <v>30.166520181768771</v>
      </c>
      <c r="R8" s="9">
        <f>((Q8/Inputs!$L$35)^Inputs!$L$36+(Q8/Inputs!$L$35)^Inputs!$L$36-((Q8/Inputs!$L$35)^Inputs!$L$36)*((Q8/Inputs!$L$35)^Inputs!$L$36))</f>
        <v>9.3014969639737849E-2</v>
      </c>
      <c r="T8">
        <f>Inputs!$O$26</f>
        <v>0.72500000000000009</v>
      </c>
      <c r="X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2.75</v>
      </c>
      <c r="AB8">
        <f>IF(B8="Diverging","",Inputs!$L$12)</f>
        <v>70</v>
      </c>
      <c r="AC8" s="14">
        <f t="shared" si="1"/>
        <v>1.2601440246904174</v>
      </c>
      <c r="AD8" s="14"/>
      <c r="AI8">
        <f t="shared" si="7"/>
        <v>2.5124121492265203</v>
      </c>
      <c r="AK8">
        <f t="shared" si="8"/>
        <v>14437970.47216955</v>
      </c>
      <c r="AM8" s="12"/>
      <c r="AN8" s="2" t="str">
        <f t="shared" si="9"/>
        <v/>
      </c>
      <c r="AO8" s="2" t="str">
        <f t="shared" si="2"/>
        <v/>
      </c>
      <c r="AP8" s="2" t="str">
        <f t="shared" si="2"/>
        <v/>
      </c>
      <c r="AQ8" s="2">
        <f t="shared" si="2"/>
        <v>1</v>
      </c>
      <c r="AR8" s="2" t="str">
        <f t="shared" si="2"/>
        <v/>
      </c>
      <c r="AS8" s="2" t="str">
        <f t="shared" si="2"/>
        <v/>
      </c>
      <c r="AT8" s="2" t="str">
        <f t="shared" si="2"/>
        <v/>
      </c>
      <c r="AU8" s="2">
        <f t="shared" si="2"/>
        <v>1</v>
      </c>
      <c r="AV8" s="2" t="str">
        <f t="shared" si="2"/>
        <v/>
      </c>
      <c r="AW8" s="2" t="str">
        <f t="shared" si="2"/>
        <v/>
      </c>
      <c r="AX8" s="2" t="str">
        <f t="shared" si="2"/>
        <v/>
      </c>
      <c r="AY8" s="2" t="str">
        <f t="shared" si="2"/>
        <v/>
      </c>
      <c r="AZ8" s="2"/>
      <c r="BA8" s="2"/>
      <c r="BB8" s="2"/>
      <c r="BC8" s="2"/>
      <c r="BD8" s="10"/>
      <c r="BE8" s="2" t="str">
        <f t="shared" si="10"/>
        <v/>
      </c>
      <c r="BF8" s="2" t="str">
        <f t="shared" si="3"/>
        <v/>
      </c>
      <c r="BG8" s="2" t="str">
        <f t="shared" si="3"/>
        <v/>
      </c>
      <c r="BH8" s="2" t="str">
        <f t="shared" si="3"/>
        <v/>
      </c>
      <c r="BI8" s="2" t="str">
        <f t="shared" si="3"/>
        <v/>
      </c>
      <c r="BJ8" s="2" t="str">
        <f t="shared" si="3"/>
        <v/>
      </c>
      <c r="BK8" s="2" t="str">
        <f t="shared" si="3"/>
        <v/>
      </c>
      <c r="BL8" s="2" t="str">
        <f t="shared" si="3"/>
        <v/>
      </c>
      <c r="BM8" s="2" t="str">
        <f t="shared" si="3"/>
        <v/>
      </c>
      <c r="BN8" s="2">
        <f t="shared" si="3"/>
        <v>1</v>
      </c>
      <c r="BO8" s="2">
        <f t="shared" si="3"/>
        <v>1</v>
      </c>
      <c r="BP8" s="2">
        <f t="shared" si="3"/>
        <v>1</v>
      </c>
      <c r="BQ8" s="2"/>
      <c r="BR8" s="2"/>
      <c r="BS8" s="2"/>
      <c r="BT8" s="2"/>
      <c r="BU8" s="12"/>
    </row>
    <row r="9" spans="1:73" x14ac:dyDescent="0.25">
      <c r="A9">
        <v>6</v>
      </c>
      <c r="B9" t="s">
        <v>15</v>
      </c>
      <c r="C9" t="s">
        <v>30</v>
      </c>
      <c r="D9" s="2" t="s">
        <v>71</v>
      </c>
      <c r="E9" t="s">
        <v>141</v>
      </c>
      <c r="F9" s="7" t="s">
        <v>195</v>
      </c>
      <c r="G9" s="2" t="s">
        <v>199</v>
      </c>
      <c r="H9" t="s">
        <v>149</v>
      </c>
      <c r="J9">
        <f t="shared" si="0"/>
        <v>934.15654932693815</v>
      </c>
      <c r="K9">
        <f t="shared" si="4"/>
        <v>2035.800393846165</v>
      </c>
      <c r="L9">
        <f t="shared" si="5"/>
        <v>1901756.271033755</v>
      </c>
      <c r="N9">
        <f>VLOOKUP(E9,Inputs!$K$12:$L$25,2,FALSE)</f>
        <v>25</v>
      </c>
      <c r="O9">
        <f>VLOOKUP(H9,Inputs!$K$12:$L$25,2,FALSE)</f>
        <v>15</v>
      </c>
      <c r="P9">
        <f>(VLOOKUP(B9,Inputs!$K$28:$L$32,2,FALSE))</f>
        <v>45</v>
      </c>
      <c r="Q9" s="6">
        <f t="shared" si="6"/>
        <v>8.9396576292116645</v>
      </c>
      <c r="R9" s="9">
        <f>((Q9/Inputs!$L$35)^Inputs!$L$36+(Q9/Inputs!$L$35)^Inputs!$L$36-((Q9/Inputs!$L$35)^Inputs!$L$36)*((Q9/Inputs!$L$35)^Inputs!$L$36))</f>
        <v>9.432995959267502E-4</v>
      </c>
      <c r="T9">
        <f>Inputs!$O$26</f>
        <v>0.72500000000000009</v>
      </c>
      <c r="Y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1.75</v>
      </c>
      <c r="AB9">
        <f>IF(B9="Diverging","",Inputs!$L$12)</f>
        <v>70</v>
      </c>
      <c r="AC9" s="14">
        <f t="shared" si="1"/>
        <v>1.2601440246904174</v>
      </c>
      <c r="AD9" s="14"/>
      <c r="AI9">
        <f t="shared" si="7"/>
        <v>1.5988077313259674</v>
      </c>
      <c r="AK9">
        <f t="shared" si="8"/>
        <v>2868.1426335473307</v>
      </c>
      <c r="AM9" s="12"/>
      <c r="AN9" s="2" t="str">
        <f t="shared" si="9"/>
        <v/>
      </c>
      <c r="AO9" s="2">
        <f t="shared" si="2"/>
        <v>1</v>
      </c>
      <c r="AP9" s="2" t="str">
        <f t="shared" si="2"/>
        <v/>
      </c>
      <c r="AQ9" s="2" t="str">
        <f t="shared" si="2"/>
        <v/>
      </c>
      <c r="AR9" s="2" t="str">
        <f t="shared" si="2"/>
        <v/>
      </c>
      <c r="AS9" s="2" t="str">
        <f t="shared" si="2"/>
        <v/>
      </c>
      <c r="AT9" s="2" t="str">
        <f t="shared" si="2"/>
        <v/>
      </c>
      <c r="AU9" s="2" t="str">
        <f t="shared" si="2"/>
        <v/>
      </c>
      <c r="AV9" s="2" t="str">
        <f t="shared" si="2"/>
        <v/>
      </c>
      <c r="AW9" s="2" t="str">
        <f t="shared" si="2"/>
        <v/>
      </c>
      <c r="AX9" s="2" t="str">
        <f t="shared" si="2"/>
        <v/>
      </c>
      <c r="AY9" s="2" t="str">
        <f t="shared" si="2"/>
        <v/>
      </c>
      <c r="AZ9" s="2"/>
      <c r="BA9" s="2"/>
      <c r="BB9" s="2"/>
      <c r="BC9" s="2"/>
      <c r="BD9" s="10"/>
      <c r="BE9" s="2" t="str">
        <f t="shared" si="10"/>
        <v/>
      </c>
      <c r="BF9" s="2" t="str">
        <f t="shared" si="3"/>
        <v/>
      </c>
      <c r="BG9" s="2" t="str">
        <f t="shared" si="3"/>
        <v/>
      </c>
      <c r="BH9" s="2" t="str">
        <f t="shared" si="3"/>
        <v/>
      </c>
      <c r="BI9" s="2" t="str">
        <f t="shared" si="3"/>
        <v/>
      </c>
      <c r="BJ9" s="2">
        <f t="shared" si="3"/>
        <v>1</v>
      </c>
      <c r="BK9" s="2">
        <f t="shared" si="3"/>
        <v>1</v>
      </c>
      <c r="BL9" s="2" t="str">
        <f t="shared" si="3"/>
        <v/>
      </c>
      <c r="BM9" s="2" t="str">
        <f t="shared" si="3"/>
        <v/>
      </c>
      <c r="BN9" s="2" t="str">
        <f t="shared" si="3"/>
        <v/>
      </c>
      <c r="BO9" s="2" t="str">
        <f t="shared" si="3"/>
        <v/>
      </c>
      <c r="BP9" s="2" t="str">
        <f t="shared" si="3"/>
        <v/>
      </c>
      <c r="BQ9" s="2"/>
      <c r="BR9" s="2"/>
      <c r="BS9" s="2"/>
      <c r="BT9" s="2"/>
      <c r="BU9" s="12"/>
    </row>
    <row r="10" spans="1:73" x14ac:dyDescent="0.25">
      <c r="A10">
        <v>7</v>
      </c>
      <c r="B10" t="s">
        <v>15</v>
      </c>
      <c r="C10" t="s">
        <v>64</v>
      </c>
      <c r="D10" s="2" t="s">
        <v>92</v>
      </c>
      <c r="E10" t="s">
        <v>148</v>
      </c>
      <c r="F10" s="7" t="s">
        <v>55</v>
      </c>
      <c r="G10" s="2" t="s">
        <v>82</v>
      </c>
      <c r="H10" t="s">
        <v>140</v>
      </c>
      <c r="J10">
        <f t="shared" si="0"/>
        <v>7500</v>
      </c>
      <c r="K10">
        <f t="shared" si="4"/>
        <v>4170.2903861500636</v>
      </c>
      <c r="L10">
        <f t="shared" si="5"/>
        <v>31277177.896125477</v>
      </c>
      <c r="N10">
        <f>VLOOKUP(E10,Inputs!$K$12:$L$25,2,FALSE)</f>
        <v>70</v>
      </c>
      <c r="O10">
        <f>VLOOKUP(H10,Inputs!$K$12:$L$25,2,FALSE)</f>
        <v>15</v>
      </c>
      <c r="P10">
        <f>(VLOOKUP(B10,Inputs!$K$28:$L$32,2,FALSE))</f>
        <v>45</v>
      </c>
      <c r="Q10" s="6">
        <f t="shared" si="6"/>
        <v>30.166520181768771</v>
      </c>
      <c r="R10" s="9">
        <f>((Q10/Inputs!$L$35)^Inputs!$L$36+(Q10/Inputs!$L$35)^Inputs!$L$36-((Q10/Inputs!$L$35)^Inputs!$L$36)*((Q10/Inputs!$L$35)^Inputs!$L$36))</f>
        <v>9.3014969639737849E-2</v>
      </c>
      <c r="T10">
        <f>Inputs!$O$26</f>
        <v>0.72500000000000009</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2.75</v>
      </c>
      <c r="AB10">
        <f>IF(B10="Diverging","",Inputs!$L$12)</f>
        <v>70</v>
      </c>
      <c r="AC10" s="14">
        <f t="shared" si="1"/>
        <v>1.2601440246904174</v>
      </c>
      <c r="AD10" s="14"/>
      <c r="AI10">
        <f t="shared" si="7"/>
        <v>2.5124121492265203</v>
      </c>
      <c r="AK10">
        <f t="shared" si="8"/>
        <v>7309224.3734776946</v>
      </c>
      <c r="AM10" s="12"/>
      <c r="AN10" s="2">
        <f t="shared" si="9"/>
        <v>1</v>
      </c>
      <c r="AO10" s="2">
        <f t="shared" si="2"/>
        <v>1</v>
      </c>
      <c r="AP10" s="2">
        <f t="shared" si="2"/>
        <v>1</v>
      </c>
      <c r="AQ10" s="2" t="str">
        <f t="shared" si="2"/>
        <v/>
      </c>
      <c r="AR10" s="2" t="str">
        <f t="shared" si="2"/>
        <v/>
      </c>
      <c r="AS10" s="2" t="str">
        <f t="shared" si="2"/>
        <v/>
      </c>
      <c r="AT10" s="2" t="str">
        <f t="shared" si="2"/>
        <v/>
      </c>
      <c r="AU10" s="2" t="str">
        <f t="shared" si="2"/>
        <v/>
      </c>
      <c r="AV10" s="2" t="str">
        <f t="shared" si="2"/>
        <v/>
      </c>
      <c r="AW10" s="2" t="str">
        <f t="shared" si="2"/>
        <v/>
      </c>
      <c r="AX10" s="2" t="str">
        <f t="shared" si="2"/>
        <v/>
      </c>
      <c r="AY10" s="2" t="str">
        <f t="shared" si="2"/>
        <v/>
      </c>
      <c r="AZ10" s="2"/>
      <c r="BA10" s="2"/>
      <c r="BB10" s="2"/>
      <c r="BC10" s="2"/>
      <c r="BD10" s="10"/>
      <c r="BE10" s="2" t="str">
        <f t="shared" si="10"/>
        <v/>
      </c>
      <c r="BF10" s="2" t="str">
        <f t="shared" si="3"/>
        <v/>
      </c>
      <c r="BG10" s="2" t="str">
        <f t="shared" si="3"/>
        <v/>
      </c>
      <c r="BH10" s="2" t="str">
        <f t="shared" si="3"/>
        <v/>
      </c>
      <c r="BI10" s="2" t="str">
        <f t="shared" si="3"/>
        <v/>
      </c>
      <c r="BJ10" s="2" t="str">
        <f t="shared" si="3"/>
        <v/>
      </c>
      <c r="BK10" s="2" t="str">
        <f t="shared" si="3"/>
        <v/>
      </c>
      <c r="BL10" s="2" t="str">
        <f t="shared" si="3"/>
        <v/>
      </c>
      <c r="BM10" s="2" t="str">
        <f t="shared" si="3"/>
        <v/>
      </c>
      <c r="BN10" s="2">
        <f t="shared" si="3"/>
        <v>1</v>
      </c>
      <c r="BO10" s="2">
        <f t="shared" si="3"/>
        <v>1</v>
      </c>
      <c r="BP10" s="2" t="str">
        <f t="shared" si="3"/>
        <v/>
      </c>
      <c r="BQ10" s="2"/>
      <c r="BR10" s="2"/>
      <c r="BS10" s="2"/>
      <c r="BT10" s="2"/>
      <c r="BU10" s="12"/>
    </row>
    <row r="11" spans="1:73" x14ac:dyDescent="0.25">
      <c r="A11">
        <v>8</v>
      </c>
      <c r="B11" t="s">
        <v>15</v>
      </c>
      <c r="C11" t="s">
        <v>67</v>
      </c>
      <c r="D11" s="2" t="s">
        <v>93</v>
      </c>
      <c r="E11" t="s">
        <v>148</v>
      </c>
      <c r="F11" s="7" t="s">
        <v>60</v>
      </c>
      <c r="G11" s="2" t="s">
        <v>88</v>
      </c>
      <c r="H11" t="s">
        <v>140</v>
      </c>
      <c r="J11">
        <f t="shared" si="0"/>
        <v>7500</v>
      </c>
      <c r="K11">
        <f t="shared" si="4"/>
        <v>4239.9380240612463</v>
      </c>
      <c r="L11">
        <f t="shared" si="5"/>
        <v>31799535.180459347</v>
      </c>
      <c r="N11">
        <f>VLOOKUP(E11,Inputs!$K$12:$L$25,2,FALSE)</f>
        <v>70</v>
      </c>
      <c r="O11">
        <f>VLOOKUP(H11,Inputs!$K$12:$L$25,2,FALSE)</f>
        <v>15</v>
      </c>
      <c r="P11">
        <f>(VLOOKUP(B11,Inputs!$K$28:$L$32,2,FALSE))</f>
        <v>45</v>
      </c>
      <c r="Q11" s="6">
        <f t="shared" si="6"/>
        <v>30.166520181768771</v>
      </c>
      <c r="R11" s="9">
        <f>((Q11/Inputs!$L$35)^Inputs!$L$36+(Q11/Inputs!$L$35)^Inputs!$L$36-((Q11/Inputs!$L$35)^Inputs!$L$36)*((Q11/Inputs!$L$35)^Inputs!$L$36))</f>
        <v>9.3014969639737849E-2</v>
      </c>
      <c r="T11">
        <f>Inputs!$O$26</f>
        <v>0.72500000000000009</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2.75</v>
      </c>
      <c r="AB11">
        <f>IF(B11="Diverging","",Inputs!$L$12)</f>
        <v>70</v>
      </c>
      <c r="AC11" s="14">
        <f t="shared" si="1"/>
        <v>1.2601440246904174</v>
      </c>
      <c r="AD11" s="14"/>
      <c r="AI11">
        <f t="shared" si="7"/>
        <v>2.5124121492265203</v>
      </c>
      <c r="AK11">
        <f t="shared" si="8"/>
        <v>7431295.0605133586</v>
      </c>
      <c r="AM11" s="12"/>
      <c r="AN11" s="2" t="str">
        <f t="shared" si="9"/>
        <v/>
      </c>
      <c r="AO11" s="2" t="str">
        <f t="shared" si="2"/>
        <v/>
      </c>
      <c r="AP11" s="2" t="str">
        <f t="shared" si="2"/>
        <v/>
      </c>
      <c r="AQ11" s="2">
        <f t="shared" si="2"/>
        <v>1</v>
      </c>
      <c r="AR11" s="2">
        <f t="shared" si="2"/>
        <v>1</v>
      </c>
      <c r="AS11" s="2">
        <f t="shared" si="2"/>
        <v>1</v>
      </c>
      <c r="AT11" s="2" t="str">
        <f t="shared" si="2"/>
        <v/>
      </c>
      <c r="AU11" s="2" t="str">
        <f t="shared" si="2"/>
        <v/>
      </c>
      <c r="AV11" s="2" t="str">
        <f t="shared" si="2"/>
        <v/>
      </c>
      <c r="AW11" s="2" t="str">
        <f t="shared" si="2"/>
        <v/>
      </c>
      <c r="AX11" s="2" t="str">
        <f t="shared" si="2"/>
        <v/>
      </c>
      <c r="AY11" s="2" t="str">
        <f t="shared" si="2"/>
        <v/>
      </c>
      <c r="AZ11" s="2"/>
      <c r="BA11" s="2"/>
      <c r="BB11" s="2"/>
      <c r="BC11" s="2"/>
      <c r="BD11" s="10"/>
      <c r="BE11" s="2" t="str">
        <f t="shared" si="10"/>
        <v/>
      </c>
      <c r="BF11" s="2" t="str">
        <f t="shared" si="3"/>
        <v/>
      </c>
      <c r="BG11" s="2" t="str">
        <f t="shared" si="3"/>
        <v/>
      </c>
      <c r="BH11" s="2" t="str">
        <f t="shared" si="3"/>
        <v/>
      </c>
      <c r="BI11" s="2" t="str">
        <f t="shared" si="3"/>
        <v/>
      </c>
      <c r="BJ11" s="2" t="str">
        <f t="shared" si="3"/>
        <v/>
      </c>
      <c r="BK11" s="2">
        <f t="shared" si="3"/>
        <v>1</v>
      </c>
      <c r="BL11" s="2">
        <f t="shared" si="3"/>
        <v>1</v>
      </c>
      <c r="BM11" s="2" t="str">
        <f t="shared" si="3"/>
        <v/>
      </c>
      <c r="BN11" s="2" t="str">
        <f t="shared" si="3"/>
        <v/>
      </c>
      <c r="BO11" s="2" t="str">
        <f t="shared" si="3"/>
        <v/>
      </c>
      <c r="BP11" s="2" t="str">
        <f t="shared" si="3"/>
        <v/>
      </c>
      <c r="BQ11" s="2"/>
      <c r="BR11" s="2"/>
      <c r="BS11" s="2"/>
      <c r="BT11" s="2"/>
      <c r="BU11" s="12"/>
    </row>
    <row r="12" spans="1:73" x14ac:dyDescent="0.25">
      <c r="A12">
        <v>9</v>
      </c>
      <c r="B12" t="s">
        <v>16</v>
      </c>
      <c r="C12" t="s">
        <v>190</v>
      </c>
      <c r="D12" s="2" t="s">
        <v>192</v>
      </c>
      <c r="E12" t="s">
        <v>148</v>
      </c>
      <c r="F12" t="s">
        <v>30</v>
      </c>
      <c r="G12" s="2" t="s">
        <v>71</v>
      </c>
      <c r="H12" t="s">
        <v>147</v>
      </c>
      <c r="J12">
        <f t="shared" si="0"/>
        <v>10736.133836823126</v>
      </c>
      <c r="K12">
        <f t="shared" si="4"/>
        <v>934.15654932693815</v>
      </c>
      <c r="L12">
        <f t="shared" si="5"/>
        <v>10029229.738118872</v>
      </c>
      <c r="N12">
        <f>VLOOKUP(E12,Inputs!$K$12:$L$25,2,FALSE)</f>
        <v>70</v>
      </c>
      <c r="O12">
        <f>VLOOKUP(H12,Inputs!$K$12:$L$25,2,FALSE)</f>
        <v>20</v>
      </c>
      <c r="P12">
        <f>(VLOOKUP(B12,Inputs!$K$28:$L$32,2,FALSE))</f>
        <v>10</v>
      </c>
      <c r="Q12" s="6">
        <f t="shared" si="6"/>
        <v>25.211794321139745</v>
      </c>
      <c r="R12" s="9">
        <f>((Q12/Inputs!$L$35)^Inputs!$L$36+(Q12/Inputs!$L$35)^Inputs!$L$36-((Q12/Inputs!$L$35)^Inputs!$L$36)*((Q12/Inputs!$L$35)^Inputs!$L$36))</f>
        <v>4.765206760828334E-2</v>
      </c>
      <c r="T1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1</v>
      </c>
      <c r="AB12" t="str">
        <f>IF(B12="Diverging","",Inputs!$L$12)</f>
        <v/>
      </c>
      <c r="AC12" s="14">
        <f t="shared" si="1"/>
        <v>1</v>
      </c>
      <c r="AD12" s="14"/>
      <c r="AI12">
        <f t="shared" si="7"/>
        <v>1</v>
      </c>
      <c r="AK12">
        <f t="shared" si="8"/>
        <v>477913.53353984631</v>
      </c>
      <c r="AM12" s="12"/>
      <c r="AN12" s="2">
        <f t="shared" si="9"/>
        <v>1</v>
      </c>
      <c r="AO12" s="2" t="str">
        <f t="shared" si="2"/>
        <v/>
      </c>
      <c r="AP12" s="2">
        <f t="shared" si="2"/>
        <v>1</v>
      </c>
      <c r="AQ12" s="2" t="str">
        <f t="shared" si="2"/>
        <v/>
      </c>
      <c r="AR12" s="2" t="str">
        <f t="shared" si="2"/>
        <v/>
      </c>
      <c r="AS12" s="2" t="str">
        <f t="shared" si="2"/>
        <v/>
      </c>
      <c r="AT12" s="2" t="str">
        <f t="shared" si="2"/>
        <v/>
      </c>
      <c r="AU12" s="2" t="str">
        <f t="shared" si="2"/>
        <v/>
      </c>
      <c r="AV12" s="2" t="str">
        <f t="shared" si="2"/>
        <v/>
      </c>
      <c r="AW12" s="2">
        <f t="shared" si="2"/>
        <v>1</v>
      </c>
      <c r="AX12" s="2">
        <f t="shared" si="2"/>
        <v>1</v>
      </c>
      <c r="AY12" s="2" t="str">
        <f t="shared" si="2"/>
        <v/>
      </c>
      <c r="AZ12" s="2"/>
      <c r="BA12" s="2"/>
      <c r="BB12" s="2"/>
      <c r="BC12" s="2"/>
      <c r="BD12" s="10"/>
      <c r="BE12" s="2" t="str">
        <f t="shared" si="10"/>
        <v/>
      </c>
      <c r="BF12" s="2">
        <f t="shared" si="3"/>
        <v>1</v>
      </c>
      <c r="BG12" s="2" t="str">
        <f t="shared" si="3"/>
        <v/>
      </c>
      <c r="BH12" s="2" t="str">
        <f t="shared" si="3"/>
        <v/>
      </c>
      <c r="BI12" s="2" t="str">
        <f t="shared" si="3"/>
        <v/>
      </c>
      <c r="BJ12" s="2" t="str">
        <f t="shared" si="3"/>
        <v/>
      </c>
      <c r="BK12" s="2" t="str">
        <f t="shared" si="3"/>
        <v/>
      </c>
      <c r="BL12" s="2" t="str">
        <f t="shared" si="3"/>
        <v/>
      </c>
      <c r="BM12" s="2" t="str">
        <f t="shared" si="3"/>
        <v/>
      </c>
      <c r="BN12" s="2" t="str">
        <f t="shared" si="3"/>
        <v/>
      </c>
      <c r="BO12" s="2" t="str">
        <f t="shared" si="3"/>
        <v/>
      </c>
      <c r="BP12" s="2" t="str">
        <f t="shared" si="3"/>
        <v/>
      </c>
      <c r="BQ12" s="2"/>
      <c r="BR12" s="2"/>
      <c r="BS12" s="2"/>
      <c r="BT12" s="2"/>
      <c r="BU12" s="12"/>
    </row>
    <row r="13" spans="1:73" x14ac:dyDescent="0.25">
      <c r="A13">
        <v>10</v>
      </c>
      <c r="B13" t="s">
        <v>16</v>
      </c>
      <c r="C13" t="s">
        <v>59</v>
      </c>
      <c r="D13" s="2" t="s">
        <v>84</v>
      </c>
      <c r="E13" t="s">
        <v>148</v>
      </c>
      <c r="F13" t="s">
        <v>194</v>
      </c>
      <c r="G13" s="2" t="s">
        <v>198</v>
      </c>
      <c r="H13" t="s">
        <v>149</v>
      </c>
      <c r="J13">
        <f t="shared" si="0"/>
        <v>7602.1613494320418</v>
      </c>
      <c r="K13">
        <f t="shared" si="4"/>
        <v>3133.9724873910832</v>
      </c>
      <c r="L13">
        <f t="shared" si="5"/>
        <v>23824964.51382789</v>
      </c>
      <c r="N13">
        <f>VLOOKUP(E13,Inputs!$K$12:$L$25,2,FALSE)</f>
        <v>70</v>
      </c>
      <c r="O13">
        <f>VLOOKUP(H13,Inputs!$K$12:$L$25,2,FALSE)</f>
        <v>15</v>
      </c>
      <c r="P13">
        <f>(VLOOKUP(B13,Inputs!$K$28:$L$32,2,FALSE))</f>
        <v>10</v>
      </c>
      <c r="Q13" s="6">
        <f t="shared" si="6"/>
        <v>27.644636544338773</v>
      </c>
      <c r="R13" s="9">
        <f>((Q13/Inputs!$L$35)^Inputs!$L$36+(Q13/Inputs!$L$35)^Inputs!$L$36-((Q13/Inputs!$L$35)^Inputs!$L$36)*((Q13/Inputs!$L$35)^Inputs!$L$36))</f>
        <v>6.7245791629199622E-2</v>
      </c>
      <c r="T13">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1</v>
      </c>
      <c r="AB13" t="str">
        <f>IF(B13="Diverging","",Inputs!$L$12)</f>
        <v/>
      </c>
      <c r="AC13" s="14">
        <f t="shared" si="1"/>
        <v>1</v>
      </c>
      <c r="AD13" s="14"/>
      <c r="AI13">
        <f t="shared" si="7"/>
        <v>1</v>
      </c>
      <c r="AK13">
        <f t="shared" si="8"/>
        <v>1602128.5992699456</v>
      </c>
      <c r="AM13" s="12"/>
      <c r="AN13" s="2">
        <f t="shared" si="9"/>
        <v>1</v>
      </c>
      <c r="AO13" s="2" t="str">
        <f t="shared" si="2"/>
        <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f t="shared" si="2"/>
        <v>1</v>
      </c>
      <c r="AY13" s="2" t="str">
        <f t="shared" si="2"/>
        <v/>
      </c>
      <c r="AZ13" s="2"/>
      <c r="BA13" s="2"/>
      <c r="BB13" s="2"/>
      <c r="BC13" s="2"/>
      <c r="BD13" s="10"/>
      <c r="BE13" s="2" t="str">
        <f t="shared" si="10"/>
        <v/>
      </c>
      <c r="BF13" s="2" t="str">
        <f t="shared" si="3"/>
        <v/>
      </c>
      <c r="BG13" s="2">
        <f t="shared" si="3"/>
        <v>1</v>
      </c>
      <c r="BH13" s="2" t="str">
        <f t="shared" si="3"/>
        <v/>
      </c>
      <c r="BI13" s="2" t="str">
        <f t="shared" si="3"/>
        <v/>
      </c>
      <c r="BJ13" s="2" t="str">
        <f t="shared" si="3"/>
        <v/>
      </c>
      <c r="BK13" s="2" t="str">
        <f t="shared" si="3"/>
        <v/>
      </c>
      <c r="BL13" s="2" t="str">
        <f t="shared" si="3"/>
        <v/>
      </c>
      <c r="BM13" s="2" t="str">
        <f t="shared" si="3"/>
        <v/>
      </c>
      <c r="BN13" s="2">
        <f t="shared" si="3"/>
        <v>1</v>
      </c>
      <c r="BO13" s="2" t="str">
        <f t="shared" si="3"/>
        <v/>
      </c>
      <c r="BP13" s="2" t="str">
        <f t="shared" si="3"/>
        <v/>
      </c>
      <c r="BQ13" s="2"/>
      <c r="BR13" s="2"/>
      <c r="BS13" s="2"/>
      <c r="BT13" s="2"/>
      <c r="BU13" s="12"/>
    </row>
    <row r="14" spans="1:73" x14ac:dyDescent="0.25">
      <c r="A14">
        <v>11</v>
      </c>
      <c r="B14" t="s">
        <v>16</v>
      </c>
      <c r="C14" t="s">
        <v>66</v>
      </c>
      <c r="D14" s="2" t="s">
        <v>96</v>
      </c>
      <c r="E14" t="s">
        <v>148</v>
      </c>
      <c r="F14" t="s">
        <v>196</v>
      </c>
      <c r="G14" s="2" t="s">
        <v>200</v>
      </c>
      <c r="H14" t="s">
        <v>147</v>
      </c>
      <c r="J14">
        <f t="shared" si="0"/>
        <v>10362.223325370796</v>
      </c>
      <c r="K14">
        <f t="shared" si="4"/>
        <v>4239.9380240612463</v>
      </c>
      <c r="L14">
        <f t="shared" si="5"/>
        <v>43935184.691054009</v>
      </c>
      <c r="N14">
        <f>VLOOKUP(E14,Inputs!$K$12:$L$25,2,FALSE)</f>
        <v>70</v>
      </c>
      <c r="O14">
        <f>VLOOKUP(H14,Inputs!$K$12:$L$25,2,FALSE)</f>
        <v>20</v>
      </c>
      <c r="P14">
        <f>(VLOOKUP(B14,Inputs!$K$28:$L$32,2,FALSE))</f>
        <v>10</v>
      </c>
      <c r="Q14" s="6">
        <f t="shared" si="6"/>
        <v>25.211794321139745</v>
      </c>
      <c r="R14" s="9">
        <f>((Q14/Inputs!$L$35)^Inputs!$L$36+(Q14/Inputs!$L$35)^Inputs!$L$36-((Q14/Inputs!$L$35)^Inputs!$L$36)*((Q14/Inputs!$L$35)^Inputs!$L$36))</f>
        <v>4.765206760828334E-2</v>
      </c>
      <c r="T14">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1</v>
      </c>
      <c r="AB14" t="str">
        <f>IF(B14="Diverging","",Inputs!$L$12)</f>
        <v/>
      </c>
      <c r="AC14" s="14">
        <f t="shared" si="1"/>
        <v>1</v>
      </c>
      <c r="AD14" s="14"/>
      <c r="AI14">
        <f t="shared" si="7"/>
        <v>1</v>
      </c>
      <c r="AK14">
        <f t="shared" si="8"/>
        <v>2093602.3912805207</v>
      </c>
      <c r="AM14" s="12"/>
      <c r="AN14" s="2">
        <f t="shared" si="9"/>
        <v>1</v>
      </c>
      <c r="AO14" s="2" t="str">
        <f t="shared" si="2"/>
        <v/>
      </c>
      <c r="AP14" s="2" t="str">
        <f t="shared" si="2"/>
        <v/>
      </c>
      <c r="AQ14" s="2" t="str">
        <f t="shared" si="2"/>
        <v/>
      </c>
      <c r="AR14" s="2" t="str">
        <f t="shared" si="2"/>
        <v/>
      </c>
      <c r="AS14" s="2" t="str">
        <f t="shared" si="2"/>
        <v/>
      </c>
      <c r="AT14" s="2" t="str">
        <f t="shared" si="2"/>
        <v/>
      </c>
      <c r="AU14" s="2" t="str">
        <f t="shared" si="2"/>
        <v/>
      </c>
      <c r="AV14" s="2">
        <f t="shared" si="2"/>
        <v>1</v>
      </c>
      <c r="AW14" s="2" t="str">
        <f t="shared" si="2"/>
        <v/>
      </c>
      <c r="AX14" s="2">
        <f t="shared" si="2"/>
        <v>1</v>
      </c>
      <c r="AY14" s="2" t="str">
        <f t="shared" si="2"/>
        <v/>
      </c>
      <c r="AZ14" s="2"/>
      <c r="BA14" s="2"/>
      <c r="BB14" s="2"/>
      <c r="BC14" s="2"/>
      <c r="BD14" s="10"/>
      <c r="BE14" s="2" t="str">
        <f t="shared" si="10"/>
        <v/>
      </c>
      <c r="BF14" s="2" t="str">
        <f t="shared" si="3"/>
        <v/>
      </c>
      <c r="BG14" s="2" t="str">
        <f t="shared" si="3"/>
        <v/>
      </c>
      <c r="BH14" s="2" t="str">
        <f t="shared" si="3"/>
        <v/>
      </c>
      <c r="BI14" s="2" t="str">
        <f t="shared" si="3"/>
        <v/>
      </c>
      <c r="BJ14" s="2" t="str">
        <f t="shared" si="3"/>
        <v/>
      </c>
      <c r="BK14" s="2">
        <f t="shared" si="3"/>
        <v>1</v>
      </c>
      <c r="BL14" s="2">
        <f t="shared" si="3"/>
        <v>1</v>
      </c>
      <c r="BM14" s="2" t="str">
        <f t="shared" si="3"/>
        <v/>
      </c>
      <c r="BN14" s="2" t="str">
        <f t="shared" si="3"/>
        <v/>
      </c>
      <c r="BO14" s="2" t="str">
        <f t="shared" si="3"/>
        <v/>
      </c>
      <c r="BP14" s="2" t="str">
        <f t="shared" si="3"/>
        <v/>
      </c>
      <c r="BQ14" s="2"/>
      <c r="BR14" s="2"/>
      <c r="BS14" s="2"/>
      <c r="BT14" s="2"/>
      <c r="BU14" s="12"/>
    </row>
    <row r="15" spans="1:73" x14ac:dyDescent="0.25">
      <c r="A15">
        <v>12</v>
      </c>
      <c r="B15" t="s">
        <v>16</v>
      </c>
      <c r="C15" t="s">
        <v>191</v>
      </c>
      <c r="D15" s="2" t="s">
        <v>193</v>
      </c>
      <c r="E15" t="s">
        <v>148</v>
      </c>
      <c r="F15" t="s">
        <v>27</v>
      </c>
      <c r="G15" s="2" t="s">
        <v>74</v>
      </c>
      <c r="H15" t="s">
        <v>147</v>
      </c>
      <c r="J15">
        <f t="shared" si="0"/>
        <v>10861.809593080112</v>
      </c>
      <c r="K15">
        <f t="shared" si="4"/>
        <v>878.12843098113581</v>
      </c>
      <c r="L15">
        <f t="shared" si="5"/>
        <v>9538063.8155872878</v>
      </c>
      <c r="N15">
        <f>VLOOKUP(E15,Inputs!$K$12:$L$25,2,FALSE)</f>
        <v>70</v>
      </c>
      <c r="O15">
        <f>VLOOKUP(H15,Inputs!$K$12:$L$25,2,FALSE)</f>
        <v>20</v>
      </c>
      <c r="P15">
        <f>(VLOOKUP(B15,Inputs!$K$28:$L$32,2,FALSE))</f>
        <v>10</v>
      </c>
      <c r="Q15" s="6">
        <f t="shared" si="6"/>
        <v>25.211794321139745</v>
      </c>
      <c r="R15" s="9">
        <f>((Q15/Inputs!$L$35)^Inputs!$L$36+(Q15/Inputs!$L$35)^Inputs!$L$36-((Q15/Inputs!$L$35)^Inputs!$L$36)*((Q15/Inputs!$L$35)^Inputs!$L$36))</f>
        <v>4.765206760828334E-2</v>
      </c>
      <c r="T15">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1</v>
      </c>
      <c r="AB15" t="str">
        <f>IF(B15="Diverging","",Inputs!$L$12)</f>
        <v/>
      </c>
      <c r="AC15" s="14">
        <f t="shared" si="1"/>
        <v>1</v>
      </c>
      <c r="AD15" s="14"/>
      <c r="AI15">
        <f t="shared" si="7"/>
        <v>1</v>
      </c>
      <c r="AK15">
        <f t="shared" si="8"/>
        <v>454508.46179248637</v>
      </c>
      <c r="AM15" s="12"/>
      <c r="AN15" s="2" t="str">
        <f t="shared" si="9"/>
        <v/>
      </c>
      <c r="AO15" s="2" t="str">
        <f t="shared" si="2"/>
        <v/>
      </c>
      <c r="AP15" s="2" t="str">
        <f t="shared" si="2"/>
        <v/>
      </c>
      <c r="AQ15" s="2">
        <f t="shared" si="2"/>
        <v>1</v>
      </c>
      <c r="AR15" s="2" t="str">
        <f t="shared" si="2"/>
        <v/>
      </c>
      <c r="AS15" s="2">
        <f t="shared" si="2"/>
        <v>1</v>
      </c>
      <c r="AT15" s="2">
        <f t="shared" si="2"/>
        <v>1</v>
      </c>
      <c r="AU15" s="2">
        <f t="shared" si="2"/>
        <v>1</v>
      </c>
      <c r="AV15" s="2" t="str">
        <f t="shared" si="2"/>
        <v/>
      </c>
      <c r="AW15" s="2" t="str">
        <f t="shared" si="2"/>
        <v/>
      </c>
      <c r="AX15" s="2" t="str">
        <f t="shared" si="2"/>
        <v/>
      </c>
      <c r="AY15" s="2" t="str">
        <f t="shared" si="2"/>
        <v/>
      </c>
      <c r="AZ15" s="2"/>
      <c r="BA15" s="2"/>
      <c r="BB15" s="2"/>
      <c r="BC15" s="2"/>
      <c r="BD15" s="10"/>
      <c r="BE15" s="2" t="str">
        <f t="shared" si="10"/>
        <v/>
      </c>
      <c r="BF15" s="2" t="str">
        <f t="shared" si="3"/>
        <v/>
      </c>
      <c r="BG15" s="2" t="str">
        <f t="shared" si="3"/>
        <v/>
      </c>
      <c r="BH15" s="2" t="str">
        <f t="shared" si="3"/>
        <v/>
      </c>
      <c r="BI15" s="2">
        <f t="shared" si="3"/>
        <v>1</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16</v>
      </c>
      <c r="C16" t="s">
        <v>56</v>
      </c>
      <c r="D16" s="2" t="s">
        <v>81</v>
      </c>
      <c r="E16" t="s">
        <v>148</v>
      </c>
      <c r="F16" t="s">
        <v>195</v>
      </c>
      <c r="G16" s="2" t="s">
        <v>199</v>
      </c>
      <c r="H16" t="s">
        <v>149</v>
      </c>
      <c r="J16">
        <f t="shared" si="0"/>
        <v>8826.0091992339458</v>
      </c>
      <c r="K16">
        <f t="shared" si="4"/>
        <v>2035.800393846165</v>
      </c>
      <c r="L16">
        <f t="shared" si="5"/>
        <v>17967993.003890343</v>
      </c>
      <c r="N16">
        <f>VLOOKUP(E16,Inputs!$K$12:$L$25,2,FALSE)</f>
        <v>70</v>
      </c>
      <c r="O16">
        <f>VLOOKUP(H16,Inputs!$K$12:$L$25,2,FALSE)</f>
        <v>15</v>
      </c>
      <c r="P16">
        <f>(VLOOKUP(B16,Inputs!$K$28:$L$32,2,FALSE))</f>
        <v>10</v>
      </c>
      <c r="Q16" s="6">
        <f t="shared" si="6"/>
        <v>27.644636544338773</v>
      </c>
      <c r="R16" s="9">
        <f>((Q16/Inputs!$L$35)^Inputs!$L$36+(Q16/Inputs!$L$35)^Inputs!$L$36-((Q16/Inputs!$L$35)^Inputs!$L$36)*((Q16/Inputs!$L$35)^Inputs!$L$36))</f>
        <v>6.7245791629199622E-2</v>
      </c>
      <c r="T16">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1</v>
      </c>
      <c r="AB16" t="str">
        <f>IF(B16="Diverging","",Inputs!$L$12)</f>
        <v/>
      </c>
      <c r="AC16" s="14">
        <f t="shared" si="1"/>
        <v>1</v>
      </c>
      <c r="AD16" s="14"/>
      <c r="AI16">
        <f t="shared" si="7"/>
        <v>1</v>
      </c>
      <c r="AK16">
        <f t="shared" si="8"/>
        <v>1208271.9135345267</v>
      </c>
      <c r="AM16" s="12"/>
      <c r="AN16" s="2" t="str">
        <f t="shared" si="9"/>
        <v/>
      </c>
      <c r="AO16" s="2" t="str">
        <f t="shared" si="2"/>
        <v/>
      </c>
      <c r="AP16" s="2" t="str">
        <f t="shared" si="2"/>
        <v/>
      </c>
      <c r="AQ16" s="2">
        <f t="shared" si="2"/>
        <v>1</v>
      </c>
      <c r="AR16" s="2" t="str">
        <f t="shared" si="2"/>
        <v/>
      </c>
      <c r="AS16" s="2" t="str">
        <f t="shared" si="2"/>
        <v/>
      </c>
      <c r="AT16" s="2" t="str">
        <f t="shared" si="2"/>
        <v/>
      </c>
      <c r="AU16" s="2">
        <f t="shared" si="2"/>
        <v>1</v>
      </c>
      <c r="AV16" s="2" t="str">
        <f t="shared" si="2"/>
        <v/>
      </c>
      <c r="AW16" s="2" t="str">
        <f t="shared" si="2"/>
        <v/>
      </c>
      <c r="AX16" s="2" t="str">
        <f t="shared" si="2"/>
        <v/>
      </c>
      <c r="AY16" s="2" t="str">
        <f t="shared" si="2"/>
        <v/>
      </c>
      <c r="AZ16" s="2"/>
      <c r="BA16" s="2"/>
      <c r="BB16" s="2"/>
      <c r="BC16" s="2"/>
      <c r="BD16" s="10"/>
      <c r="BE16" s="2" t="str">
        <f t="shared" si="10"/>
        <v/>
      </c>
      <c r="BF16" s="2" t="str">
        <f t="shared" si="3"/>
        <v/>
      </c>
      <c r="BG16" s="2" t="str">
        <f t="shared" si="3"/>
        <v/>
      </c>
      <c r="BH16" s="2" t="str">
        <f t="shared" si="3"/>
        <v/>
      </c>
      <c r="BI16" s="2" t="str">
        <f t="shared" si="3"/>
        <v/>
      </c>
      <c r="BJ16" s="2">
        <f t="shared" si="3"/>
        <v>1</v>
      </c>
      <c r="BK16" s="2">
        <f t="shared" si="3"/>
        <v>1</v>
      </c>
      <c r="BL16" s="2" t="str">
        <f t="shared" si="3"/>
        <v/>
      </c>
      <c r="BM16" s="2" t="str">
        <f t="shared" si="3"/>
        <v/>
      </c>
      <c r="BN16" s="2" t="str">
        <f t="shared" si="3"/>
        <v/>
      </c>
      <c r="BO16" s="2" t="str">
        <f t="shared" si="3"/>
        <v/>
      </c>
      <c r="BP16" s="2" t="str">
        <f t="shared" si="3"/>
        <v/>
      </c>
      <c r="BQ16" s="2"/>
      <c r="BR16" s="2"/>
      <c r="BS16" s="2"/>
      <c r="BT16" s="2"/>
      <c r="BU16" s="12"/>
    </row>
    <row r="17" spans="1:73" x14ac:dyDescent="0.25">
      <c r="A17">
        <v>14</v>
      </c>
      <c r="B17" t="s">
        <v>16</v>
      </c>
      <c r="C17" t="s">
        <v>63</v>
      </c>
      <c r="D17" s="2" t="s">
        <v>91</v>
      </c>
      <c r="E17" t="s">
        <v>148</v>
      </c>
      <c r="F17" t="s">
        <v>197</v>
      </c>
      <c r="G17" s="2" t="s">
        <v>201</v>
      </c>
      <c r="H17" t="s">
        <v>147</v>
      </c>
      <c r="J17">
        <f t="shared" si="0"/>
        <v>11655.718813083884</v>
      </c>
      <c r="K17">
        <f t="shared" si="4"/>
        <v>4170.2903861500636</v>
      </c>
      <c r="L17">
        <f t="shared" si="5"/>
        <v>48607732.109872155</v>
      </c>
      <c r="N17">
        <f>VLOOKUP(E17,Inputs!$K$12:$L$25,2,FALSE)</f>
        <v>70</v>
      </c>
      <c r="O17">
        <f>VLOOKUP(H17,Inputs!$K$12:$L$25,2,FALSE)</f>
        <v>20</v>
      </c>
      <c r="P17">
        <f>(VLOOKUP(B17,Inputs!$K$28:$L$32,2,FALSE))</f>
        <v>10</v>
      </c>
      <c r="Q17" s="6">
        <f t="shared" si="6"/>
        <v>25.211794321139745</v>
      </c>
      <c r="R17" s="9">
        <f>((Q17/Inputs!$L$35)^Inputs!$L$36+(Q17/Inputs!$L$35)^Inputs!$L$36-((Q17/Inputs!$L$35)^Inputs!$L$36)*((Q17/Inputs!$L$35)^Inputs!$L$36))</f>
        <v>4.765206760828334E-2</v>
      </c>
      <c r="T17">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1</v>
      </c>
      <c r="AB17" t="str">
        <f>IF(B17="Diverging","",Inputs!$L$12)</f>
        <v/>
      </c>
      <c r="AC17" s="14">
        <f t="shared" si="1"/>
        <v>1</v>
      </c>
      <c r="AD17" s="14"/>
      <c r="AI17">
        <f t="shared" si="7"/>
        <v>1</v>
      </c>
      <c r="AK17">
        <f t="shared" si="8"/>
        <v>2316258.9367849529</v>
      </c>
      <c r="AM17" s="12"/>
      <c r="AN17" s="2" t="str">
        <f t="shared" si="9"/>
        <v/>
      </c>
      <c r="AO17" s="2" t="str">
        <f t="shared" si="2"/>
        <v/>
      </c>
      <c r="AP17" s="2" t="str">
        <f t="shared" si="2"/>
        <v/>
      </c>
      <c r="AQ17" s="2">
        <f t="shared" si="2"/>
        <v>1</v>
      </c>
      <c r="AR17" s="2" t="str">
        <f t="shared" si="2"/>
        <v/>
      </c>
      <c r="AS17" s="2" t="str">
        <f t="shared" si="2"/>
        <v/>
      </c>
      <c r="AT17" s="2" t="str">
        <f t="shared" si="2"/>
        <v/>
      </c>
      <c r="AU17" s="2">
        <f t="shared" si="2"/>
        <v>1</v>
      </c>
      <c r="AV17" s="2" t="str">
        <f t="shared" si="2"/>
        <v/>
      </c>
      <c r="AW17" s="2" t="str">
        <f t="shared" si="2"/>
        <v/>
      </c>
      <c r="AX17" s="2" t="str">
        <f t="shared" si="2"/>
        <v/>
      </c>
      <c r="AY17" s="2">
        <f t="shared" si="2"/>
        <v>1</v>
      </c>
      <c r="AZ17" s="2"/>
      <c r="BA17" s="2"/>
      <c r="BB17" s="2"/>
      <c r="BC17" s="2"/>
      <c r="BD17" s="10"/>
      <c r="BE17" s="2" t="str">
        <f t="shared" si="10"/>
        <v/>
      </c>
      <c r="BF17" s="2" t="str">
        <f t="shared" si="3"/>
        <v/>
      </c>
      <c r="BG17" s="2" t="str">
        <f t="shared" si="3"/>
        <v/>
      </c>
      <c r="BH17" s="2" t="str">
        <f t="shared" si="3"/>
        <v/>
      </c>
      <c r="BI17" s="2" t="str">
        <f t="shared" si="3"/>
        <v/>
      </c>
      <c r="BJ17" s="2" t="str">
        <f t="shared" si="3"/>
        <v/>
      </c>
      <c r="BK17" s="2" t="str">
        <f t="shared" si="3"/>
        <v/>
      </c>
      <c r="BL17" s="2" t="str">
        <f t="shared" si="3"/>
        <v/>
      </c>
      <c r="BM17" s="2" t="str">
        <f t="shared" si="3"/>
        <v/>
      </c>
      <c r="BN17" s="2">
        <f t="shared" si="3"/>
        <v>1</v>
      </c>
      <c r="BO17" s="2">
        <f t="shared" si="3"/>
        <v>1</v>
      </c>
      <c r="BP17" s="2" t="str">
        <f t="shared" si="3"/>
        <v/>
      </c>
      <c r="BQ17" s="2"/>
      <c r="BR17" s="2"/>
      <c r="BS17" s="2"/>
      <c r="BT17" s="2"/>
      <c r="BU17" s="12"/>
    </row>
    <row r="18" spans="1:73" x14ac:dyDescent="0.25">
      <c r="A18" s="25"/>
      <c r="B18" s="25"/>
      <c r="C18" s="25"/>
      <c r="D18" s="30"/>
      <c r="E18" s="25"/>
      <c r="F18" s="25"/>
      <c r="G18" s="30"/>
      <c r="H18" s="25"/>
      <c r="I18" s="25"/>
      <c r="J18" s="25"/>
      <c r="K18" s="25"/>
      <c r="L18" s="25"/>
      <c r="M18" s="25"/>
      <c r="N18" s="25"/>
      <c r="O18" s="25"/>
      <c r="P18" s="25"/>
      <c r="Q18" s="26"/>
      <c r="R18" s="27"/>
      <c r="S18" s="25"/>
      <c r="T18" s="25"/>
      <c r="U18" s="25"/>
      <c r="V18" s="30"/>
      <c r="W18" s="30"/>
      <c r="X18" s="30"/>
      <c r="Y18" s="30"/>
      <c r="Z18" s="25"/>
      <c r="AA18" s="25"/>
      <c r="AB18" s="25"/>
      <c r="AC18" s="31"/>
      <c r="AD18" s="31"/>
      <c r="AH18" s="25"/>
      <c r="AI18" s="25"/>
      <c r="AJ18" s="25"/>
      <c r="AK18" s="25"/>
      <c r="AM18" s="12"/>
      <c r="AN18" s="2" t="str">
        <f t="shared" si="9"/>
        <v/>
      </c>
      <c r="AO18" s="2" t="str">
        <f t="shared" si="2"/>
        <v/>
      </c>
      <c r="AP18" s="2" t="str">
        <f t="shared" si="2"/>
        <v/>
      </c>
      <c r="AQ18" s="2" t="str">
        <f t="shared" si="2"/>
        <v/>
      </c>
      <c r="AR18" s="2" t="str">
        <f t="shared" si="2"/>
        <v/>
      </c>
      <c r="AS18" s="2" t="str">
        <f t="shared" si="2"/>
        <v/>
      </c>
      <c r="AT18" s="2" t="str">
        <f t="shared" si="2"/>
        <v/>
      </c>
      <c r="AU18" s="2" t="str">
        <f t="shared" si="2"/>
        <v/>
      </c>
      <c r="AV18" s="2" t="str">
        <f t="shared" si="2"/>
        <v/>
      </c>
      <c r="AW18" s="2" t="str">
        <f t="shared" si="2"/>
        <v/>
      </c>
      <c r="AX18" s="2" t="str">
        <f t="shared" si="2"/>
        <v/>
      </c>
      <c r="AY18" s="2" t="str">
        <f t="shared" si="2"/>
        <v/>
      </c>
      <c r="AZ18" s="2"/>
      <c r="BA18" s="2"/>
      <c r="BB18" s="2"/>
      <c r="BC18" s="2"/>
      <c r="BD18" s="10"/>
      <c r="BE18" s="2" t="str">
        <f t="shared" si="10"/>
        <v/>
      </c>
      <c r="BF18" s="2" t="str">
        <f t="shared" si="3"/>
        <v/>
      </c>
      <c r="BG18" s="2" t="str">
        <f t="shared" si="3"/>
        <v/>
      </c>
      <c r="BH18" s="2" t="str">
        <f t="shared" si="3"/>
        <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s="25"/>
      <c r="B19" s="25"/>
      <c r="C19" s="25"/>
      <c r="D19" s="30"/>
      <c r="E19" s="25"/>
      <c r="F19" s="25"/>
      <c r="G19" s="30"/>
      <c r="H19" s="25"/>
      <c r="I19" s="25"/>
      <c r="J19" s="25"/>
      <c r="K19" s="25"/>
      <c r="L19" s="25"/>
      <c r="M19" s="25"/>
      <c r="N19" s="25"/>
      <c r="O19" s="25"/>
      <c r="P19" s="25"/>
      <c r="Q19" s="26"/>
      <c r="R19" s="27"/>
      <c r="S19" s="25"/>
      <c r="T19" s="25"/>
      <c r="U19" s="25"/>
      <c r="V19" s="30"/>
      <c r="W19" s="30"/>
      <c r="X19" s="30"/>
      <c r="Y19" s="30"/>
      <c r="Z19" s="25"/>
      <c r="AA19" s="25"/>
      <c r="AB19" s="25"/>
      <c r="AC19" s="31"/>
      <c r="AD19" s="31"/>
      <c r="AH19" s="25"/>
      <c r="AI19" s="25"/>
      <c r="AJ19" s="25"/>
      <c r="AK19" s="25"/>
      <c r="AM19" s="12"/>
      <c r="AN19" s="2" t="str">
        <f t="shared" si="9"/>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t="str">
        <f t="shared" si="2"/>
        <v/>
      </c>
      <c r="AY19" s="2" t="str">
        <f t="shared" si="2"/>
        <v/>
      </c>
      <c r="AZ19" s="2"/>
      <c r="BA19" s="2"/>
      <c r="BB19" s="2"/>
      <c r="BC19" s="2"/>
      <c r="BD19" s="10"/>
      <c r="BE19" s="2" t="str">
        <f t="shared" si="10"/>
        <v/>
      </c>
      <c r="BF19" s="2" t="str">
        <f t="shared" si="3"/>
        <v/>
      </c>
      <c r="BG19" s="2" t="str">
        <f t="shared" si="3"/>
        <v/>
      </c>
      <c r="BH19" s="2" t="str">
        <f t="shared" si="3"/>
        <v/>
      </c>
      <c r="BI19" s="2" t="str">
        <f t="shared" si="3"/>
        <v/>
      </c>
      <c r="BJ19" s="2" t="str">
        <f t="shared" si="3"/>
        <v/>
      </c>
      <c r="BK19" s="2" t="str">
        <f t="shared" si="3"/>
        <v/>
      </c>
      <c r="BL19" s="2" t="str">
        <f t="shared" si="3"/>
        <v/>
      </c>
      <c r="BM19" s="2" t="str">
        <f t="shared" si="3"/>
        <v/>
      </c>
      <c r="BN19" s="2" t="str">
        <f t="shared" si="3"/>
        <v/>
      </c>
      <c r="BO19" s="2" t="str">
        <f t="shared" si="3"/>
        <v/>
      </c>
      <c r="BP19" s="2" t="str">
        <f t="shared" si="3"/>
        <v/>
      </c>
      <c r="BQ19" s="2"/>
      <c r="BR19" s="2"/>
      <c r="BS19" s="2"/>
      <c r="BT19" s="2"/>
      <c r="BU19" s="12"/>
    </row>
    <row r="20" spans="1:73" x14ac:dyDescent="0.25">
      <c r="A20" s="25"/>
      <c r="B20" s="25"/>
      <c r="C20" s="25"/>
      <c r="D20" s="30"/>
      <c r="E20" s="25"/>
      <c r="F20" s="25"/>
      <c r="G20" s="30"/>
      <c r="H20" s="25"/>
      <c r="I20" s="25"/>
      <c r="J20" s="25"/>
      <c r="K20" s="25"/>
      <c r="L20" s="25"/>
      <c r="M20" s="25"/>
      <c r="N20" s="25"/>
      <c r="O20" s="25"/>
      <c r="P20" s="25"/>
      <c r="Q20" s="26"/>
      <c r="R20" s="27"/>
      <c r="S20" s="25"/>
      <c r="T20" s="25"/>
      <c r="U20" s="25"/>
      <c r="V20" s="30"/>
      <c r="W20" s="30"/>
      <c r="X20" s="30"/>
      <c r="Y20" s="30"/>
      <c r="Z20" s="25"/>
      <c r="AA20" s="25"/>
      <c r="AB20" s="25"/>
      <c r="AC20" s="31"/>
      <c r="AD20" s="31"/>
      <c r="AH20" s="25"/>
      <c r="AI20" s="25"/>
      <c r="AJ20" s="25"/>
      <c r="AK20" s="25"/>
      <c r="AM20" s="12"/>
      <c r="AN20" s="2" t="str">
        <f t="shared" si="9"/>
        <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t="str">
        <f t="shared" si="10"/>
        <v/>
      </c>
      <c r="BP20" s="2" t="str">
        <f t="shared" si="10"/>
        <v/>
      </c>
      <c r="BQ20" s="2"/>
      <c r="BR20" s="2"/>
      <c r="BS20" s="2"/>
      <c r="BT20" s="2"/>
      <c r="BU20" s="12"/>
    </row>
    <row r="21" spans="1:73" x14ac:dyDescent="0.25">
      <c r="A21" s="25"/>
      <c r="B21" s="25"/>
      <c r="C21" s="25"/>
      <c r="D21" s="30"/>
      <c r="E21" s="25"/>
      <c r="F21" s="25"/>
      <c r="G21" s="30"/>
      <c r="H21" s="25"/>
      <c r="I21" s="25"/>
      <c r="J21" s="25"/>
      <c r="K21" s="25"/>
      <c r="L21" s="25"/>
      <c r="M21" s="25"/>
      <c r="N21" s="25"/>
      <c r="O21" s="25"/>
      <c r="P21" s="25"/>
      <c r="Q21" s="26"/>
      <c r="R21" s="27"/>
      <c r="S21" s="25"/>
      <c r="T21" s="25"/>
      <c r="U21" s="25"/>
      <c r="V21" s="30"/>
      <c r="W21" s="30"/>
      <c r="X21" s="30"/>
      <c r="Y21" s="30"/>
      <c r="Z21" s="25"/>
      <c r="AA21" s="25"/>
      <c r="AB21" s="25"/>
      <c r="AC21" s="31"/>
      <c r="AD21" s="31"/>
      <c r="AH21" s="25"/>
      <c r="AI21" s="25"/>
      <c r="AJ21" s="25"/>
      <c r="AK21" s="25"/>
      <c r="AM21" s="12"/>
      <c r="AN21" s="2" t="str">
        <f t="shared" si="9"/>
        <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t="str">
        <f t="shared" si="10"/>
        <v/>
      </c>
      <c r="BP21" s="2" t="str">
        <f t="shared" si="10"/>
        <v/>
      </c>
      <c r="BQ21" s="2"/>
      <c r="BR21" s="2"/>
      <c r="BS21" s="2"/>
      <c r="BT21" s="2"/>
      <c r="BU21" s="12"/>
    </row>
    <row r="22" spans="1:73" x14ac:dyDescent="0.25">
      <c r="A22" s="25"/>
      <c r="B22" s="25"/>
      <c r="C22" s="25"/>
      <c r="D22" s="30"/>
      <c r="E22" s="25"/>
      <c r="F22" s="25"/>
      <c r="G22" s="30"/>
      <c r="H22" s="25"/>
      <c r="I22" s="25"/>
      <c r="J22" s="25"/>
      <c r="K22" s="25"/>
      <c r="L22" s="25"/>
      <c r="M22" s="25"/>
      <c r="N22" s="25"/>
      <c r="O22" s="25"/>
      <c r="P22" s="25"/>
      <c r="Q22" s="26"/>
      <c r="R22" s="27"/>
      <c r="S22" s="25"/>
      <c r="T22" s="25"/>
      <c r="U22" s="25"/>
      <c r="V22" s="30"/>
      <c r="W22" s="30"/>
      <c r="X22" s="30"/>
      <c r="Y22" s="30"/>
      <c r="Z22" s="25"/>
      <c r="AA22" s="25"/>
      <c r="AB22" s="25"/>
      <c r="AC22" s="31"/>
      <c r="AD22" s="31"/>
      <c r="AE22" s="25"/>
      <c r="AF22" s="30"/>
      <c r="AG22" s="30"/>
      <c r="AH22" s="25"/>
      <c r="AI22" s="25"/>
      <c r="AJ22" s="25"/>
      <c r="AK22" s="25"/>
      <c r="AM22" s="12"/>
      <c r="AN22" s="2" t="str">
        <f t="shared" si="9"/>
        <v/>
      </c>
      <c r="AO22" s="2" t="str">
        <f t="shared" si="9"/>
        <v/>
      </c>
      <c r="AP22" s="2" t="str">
        <f t="shared" si="9"/>
        <v/>
      </c>
      <c r="AQ22" s="2" t="str">
        <f t="shared" si="9"/>
        <v/>
      </c>
      <c r="AR22" s="2" t="str">
        <f t="shared" si="9"/>
        <v/>
      </c>
      <c r="AS22" s="2" t="str">
        <f t="shared" si="9"/>
        <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s="25"/>
      <c r="B23" s="25"/>
      <c r="C23" s="25"/>
      <c r="D23" s="30"/>
      <c r="E23" s="25"/>
      <c r="F23" s="25"/>
      <c r="G23" s="30"/>
      <c r="H23" s="25"/>
      <c r="I23" s="25"/>
      <c r="J23" s="25"/>
      <c r="K23" s="25"/>
      <c r="L23" s="25"/>
      <c r="M23" s="25"/>
      <c r="N23" s="25"/>
      <c r="O23" s="25"/>
      <c r="P23" s="25"/>
      <c r="Q23" s="26"/>
      <c r="R23" s="27"/>
      <c r="S23" s="25"/>
      <c r="T23" s="25"/>
      <c r="U23" s="25"/>
      <c r="V23" s="30"/>
      <c r="W23" s="30"/>
      <c r="X23" s="30"/>
      <c r="Y23" s="30"/>
      <c r="Z23" s="25"/>
      <c r="AA23" s="25"/>
      <c r="AB23" s="25"/>
      <c r="AC23" s="31"/>
      <c r="AD23" s="31"/>
      <c r="AE23" s="25"/>
      <c r="AF23" s="30"/>
      <c r="AG23" s="30"/>
      <c r="AH23" s="25"/>
      <c r="AI23" s="25"/>
      <c r="AJ23" s="25"/>
      <c r="AK23" s="25"/>
      <c r="AM23" s="12"/>
      <c r="AN23" s="2" t="str">
        <f t="shared" si="9"/>
        <v/>
      </c>
      <c r="AO23" s="2" t="str">
        <f t="shared" si="9"/>
        <v/>
      </c>
      <c r="AP23" s="2" t="str">
        <f t="shared" si="9"/>
        <v/>
      </c>
      <c r="AQ23" s="2" t="str">
        <f t="shared" si="9"/>
        <v/>
      </c>
      <c r="AR23" s="2" t="str">
        <f t="shared" si="9"/>
        <v/>
      </c>
      <c r="AS23" s="2" t="str">
        <f t="shared" si="9"/>
        <v/>
      </c>
      <c r="AT23" s="2" t="str">
        <f t="shared" si="9"/>
        <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t="str">
        <f t="shared" si="10"/>
        <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s="25"/>
      <c r="B24" s="25"/>
      <c r="C24" s="25"/>
      <c r="D24" s="30"/>
      <c r="E24" s="25"/>
      <c r="F24" s="25"/>
      <c r="G24" s="30"/>
      <c r="H24" s="25"/>
      <c r="I24" s="25"/>
      <c r="J24" s="25"/>
      <c r="K24" s="25"/>
      <c r="L24" s="25"/>
      <c r="M24" s="25"/>
      <c r="N24" s="25"/>
      <c r="O24" s="25"/>
      <c r="P24" s="25"/>
      <c r="Q24" s="26"/>
      <c r="R24" s="27"/>
      <c r="S24" s="25"/>
      <c r="T24" s="25"/>
      <c r="U24" s="25"/>
      <c r="V24" s="30"/>
      <c r="W24" s="30"/>
      <c r="X24" s="30"/>
      <c r="Y24" s="30"/>
      <c r="Z24" s="25"/>
      <c r="AA24" s="25"/>
      <c r="AB24" s="25"/>
      <c r="AC24" s="31"/>
      <c r="AD24" s="31"/>
      <c r="AE24" s="25"/>
      <c r="AF24" s="30"/>
      <c r="AG24" s="30"/>
      <c r="AH24" s="25"/>
      <c r="AI24" s="25"/>
      <c r="AJ24" s="25"/>
      <c r="AK24" s="25"/>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s="25"/>
      <c r="B25" s="25"/>
      <c r="C25" s="25"/>
      <c r="D25" s="30"/>
      <c r="E25" s="25"/>
      <c r="F25" s="25"/>
      <c r="G25" s="30"/>
      <c r="H25" s="25"/>
      <c r="I25" s="25"/>
      <c r="J25" s="25"/>
      <c r="K25" s="25"/>
      <c r="L25" s="25"/>
      <c r="M25" s="25"/>
      <c r="N25" s="25"/>
      <c r="O25" s="25"/>
      <c r="P25" s="25"/>
      <c r="Q25" s="26"/>
      <c r="R25" s="27"/>
      <c r="S25" s="25"/>
      <c r="T25" s="25"/>
      <c r="U25" s="25"/>
      <c r="V25" s="30"/>
      <c r="W25" s="30"/>
      <c r="X25" s="30"/>
      <c r="Y25" s="30"/>
      <c r="Z25" s="25"/>
      <c r="AA25" s="25"/>
      <c r="AB25" s="25"/>
      <c r="AC25" s="31"/>
      <c r="AD25" s="31"/>
      <c r="AE25" s="30"/>
      <c r="AF25" s="30"/>
      <c r="AG25" s="30"/>
      <c r="AH25" s="25"/>
      <c r="AI25" s="25"/>
      <c r="AJ25" s="25"/>
      <c r="AK25" s="25"/>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A26" s="25"/>
      <c r="B26" s="25"/>
      <c r="C26" s="25"/>
      <c r="D26" s="30"/>
      <c r="E26" s="25"/>
      <c r="F26" s="25"/>
      <c r="G26" s="30"/>
      <c r="H26" s="25"/>
      <c r="I26" s="25"/>
      <c r="J26" s="25"/>
      <c r="K26" s="25"/>
      <c r="L26" s="25"/>
      <c r="M26" s="25"/>
      <c r="N26" s="25"/>
      <c r="O26" s="25"/>
      <c r="P26" s="25"/>
      <c r="Q26" s="26"/>
      <c r="R26" s="27"/>
      <c r="S26" s="25"/>
      <c r="T26" s="25"/>
      <c r="U26" s="25"/>
      <c r="V26" s="30"/>
      <c r="W26" s="30"/>
      <c r="X26" s="30"/>
      <c r="Y26" s="30"/>
      <c r="Z26" s="25"/>
      <c r="AA26" s="25"/>
      <c r="AB26" s="25"/>
      <c r="AC26" s="31"/>
      <c r="AD26" s="31"/>
      <c r="AE26" s="30"/>
      <c r="AF26" s="30"/>
      <c r="AG26" s="30"/>
      <c r="AH26" s="25"/>
      <c r="AI26" s="25"/>
      <c r="AJ26" s="25"/>
      <c r="AK26" s="25"/>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s="25"/>
      <c r="B27" s="25"/>
      <c r="C27" s="25"/>
      <c r="D27" s="30"/>
      <c r="E27" s="25"/>
      <c r="F27" s="25"/>
      <c r="G27" s="30"/>
      <c r="H27" s="25"/>
      <c r="I27" s="25"/>
      <c r="J27" s="25"/>
      <c r="K27" s="25"/>
      <c r="L27" s="25"/>
      <c r="M27" s="25"/>
      <c r="N27" s="25"/>
      <c r="O27" s="25"/>
      <c r="P27" s="25"/>
      <c r="Q27" s="26"/>
      <c r="R27" s="27"/>
      <c r="S27" s="25"/>
      <c r="T27" s="25"/>
      <c r="U27" s="25"/>
      <c r="V27" s="30"/>
      <c r="W27" s="30"/>
      <c r="X27" s="30"/>
      <c r="Y27" s="30"/>
      <c r="Z27" s="25"/>
      <c r="AA27" s="25"/>
      <c r="AB27" s="25"/>
      <c r="AC27" s="31"/>
      <c r="AD27" s="31"/>
      <c r="AE27" s="30"/>
      <c r="AF27" s="30"/>
      <c r="AG27" s="30"/>
      <c r="AH27" s="25"/>
      <c r="AI27" s="25"/>
      <c r="AJ27" s="25"/>
      <c r="AK27" s="25"/>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M28" s="12"/>
      <c r="AN28" s="12">
        <f>Inputs!U7</f>
        <v>5590.2071467317601</v>
      </c>
      <c r="AO28" s="12">
        <f>Inputs!V7</f>
        <v>934.15654932693815</v>
      </c>
      <c r="AP28" s="12">
        <f>Inputs!W7</f>
        <v>975.63630394130166</v>
      </c>
      <c r="AQ28" s="12">
        <f>Inputs!X7</f>
        <v>6143.214610989121</v>
      </c>
      <c r="AR28" s="12">
        <f>Inputs!Y7</f>
        <v>878.12843098113581</v>
      </c>
      <c r="AS28" s="12">
        <f>Inputs!Z7</f>
        <v>478.65695802974352</v>
      </c>
      <c r="AT28" s="12">
        <f>Inputs!AA7</f>
        <v>1557.1434358164215</v>
      </c>
      <c r="AU28" s="12">
        <f>Inputs!AB7</f>
        <v>2682.7945882448253</v>
      </c>
      <c r="AV28" s="12">
        <f>Inputs!AC7</f>
        <v>2760.0619759387532</v>
      </c>
      <c r="AW28" s="12">
        <f>Inputs!AD7</f>
        <v>2158.3361834497814</v>
      </c>
      <c r="AX28" s="12">
        <f>Inputs!AE7</f>
        <v>2011.9542027002817</v>
      </c>
      <c r="AY28" s="12">
        <f>Inputs!AF7</f>
        <v>2829.7096138499373</v>
      </c>
      <c r="AZ28" s="12"/>
      <c r="BA28" s="12"/>
      <c r="BB28" s="12"/>
      <c r="BC28" s="12"/>
      <c r="BD28" s="12"/>
      <c r="BE28" s="12">
        <f>Inputs!U7</f>
        <v>5590.2071467317601</v>
      </c>
      <c r="BF28" s="12">
        <f>Inputs!V7</f>
        <v>934.15654932693815</v>
      </c>
      <c r="BG28" s="12">
        <f>Inputs!W7</f>
        <v>975.63630394130166</v>
      </c>
      <c r="BH28" s="12">
        <f>Inputs!X7</f>
        <v>6143.214610989121</v>
      </c>
      <c r="BI28" s="12">
        <f>Inputs!Y7</f>
        <v>878.12843098113581</v>
      </c>
      <c r="BJ28" s="12">
        <f>Inputs!Z7</f>
        <v>478.65695802974352</v>
      </c>
      <c r="BK28" s="12">
        <f>Inputs!AA7</f>
        <v>1557.1434358164215</v>
      </c>
      <c r="BL28" s="12">
        <f>Inputs!AB7</f>
        <v>2682.7945882448253</v>
      </c>
      <c r="BM28" s="12">
        <f>Inputs!AC7</f>
        <v>2760.0619759387532</v>
      </c>
      <c r="BN28" s="12">
        <f>Inputs!AD7</f>
        <v>2158.3361834497814</v>
      </c>
      <c r="BO28" s="12">
        <f>Inputs!AE7</f>
        <v>2011.9542027002817</v>
      </c>
      <c r="BP28" s="12">
        <f>Inputs!AF7</f>
        <v>2829.7096138499373</v>
      </c>
      <c r="BQ28" s="12"/>
      <c r="BR28" s="12"/>
      <c r="BS28" s="12"/>
      <c r="BT28" s="12"/>
      <c r="BU28" s="12"/>
    </row>
  </sheetData>
  <sheetProtection algorithmName="SHA-512" hashValue="n3rxiwOX2uET8rYNEPgefe7ZIaHuXEUz+YagqZ4lnb/hinwn3+BOCGqJg0RATHhZzQfNXo65CG3CQHL0GeX56g==" saltValue="fOVSqFvFcreyFM+jSIBw7A=="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10E5-F396-49C9-903F-A0B91E2408CB}">
  <sheetPr>
    <tabColor theme="0" tint="-0.499984740745262"/>
  </sheetPr>
  <dimension ref="A1:BU54"/>
  <sheetViews>
    <sheetView zoomScaleNormal="100" workbookViewId="0">
      <pane xSplit="2" ySplit="3" topLeftCell="C16"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2.7109375" bestFit="1" customWidth="1"/>
    <col min="2" max="2" width="13.28515625" bestFit="1" customWidth="1"/>
    <col min="4" max="4" width="16.42578125"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s="7" t="s">
        <v>29</v>
      </c>
      <c r="D4" s="2" t="s">
        <v>79</v>
      </c>
      <c r="E4" t="s">
        <v>142</v>
      </c>
      <c r="F4" t="s">
        <v>28</v>
      </c>
      <c r="G4" s="2" t="s">
        <v>73</v>
      </c>
      <c r="H4" t="s">
        <v>148</v>
      </c>
      <c r="J4">
        <f t="shared" ref="J4:J33" si="0">SUMPRODUCT($AN4:$BC4,$AN$54:$BC$54)</f>
        <v>2158.3361834497814</v>
      </c>
      <c r="K4">
        <f t="shared" ref="K4:K33" si="1">SUMPRODUCT($BE4:$BT4,$BE$54:$BT$54)</f>
        <v>6143.214610989121</v>
      </c>
      <c r="L4">
        <f>PRODUCT(J4:K4)</f>
        <v>13259122.377595194</v>
      </c>
      <c r="N4">
        <f>VLOOKUP(E4,Inputs!$K$12:$L$25,2,FALSE)</f>
        <v>15</v>
      </c>
      <c r="O4">
        <f>VLOOKUP(H4,Inputs!$K$12:$L$25,2,FALSE)</f>
        <v>70</v>
      </c>
      <c r="P4">
        <f>(VLOOKUP(B4,Inputs!$K$28:$L$32,2,FALSE))</f>
        <v>90</v>
      </c>
      <c r="Q4" s="6">
        <f>(SQRT(N4^2+O4^2-2*N4*O4*COS(RADIANS(P4)))/2)</f>
        <v>35.794552658190881</v>
      </c>
      <c r="R4" s="9">
        <f>((Q4/Inputs!$L$35)^Inputs!$L$36+(Q4/Inputs!$L$35)^Inputs!$L$36-((Q4/Inputs!$L$35)^Inputs!$L$36)*((Q4/Inputs!$L$35)^Inputs!$L$36))</f>
        <v>0.17404385728488758</v>
      </c>
      <c r="T4">
        <f>Inputs!$O$25</f>
        <v>0.505</v>
      </c>
      <c r="V4" s="2">
        <f>2</f>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4">
        <f t="shared" ref="AC4:AC33" si="2">IF(B4="Diverging",1,(AB4/60)^(0.15/0.1))</f>
        <v>1.2601440246904174</v>
      </c>
      <c r="AD4" s="14"/>
      <c r="AI4">
        <f>PRODUCT(Z4,T4,AC4)</f>
        <v>5.0909818597492862</v>
      </c>
      <c r="AK4">
        <f>L4*R4*AI4</f>
        <v>11748300.013410162</v>
      </c>
      <c r="AM4" s="12"/>
      <c r="AN4" s="2" t="str">
        <f>IF(ISNUMBER(SEARCH(AN$3,$D4)),1,"")</f>
        <v/>
      </c>
      <c r="AO4" s="2" t="str">
        <f t="shared" ref="AO4:AY20" si="3">IF(ISNUMBER(SEARCH(AO$3,$D4)),1,"")</f>
        <v/>
      </c>
      <c r="AP4" s="2" t="str">
        <f t="shared" si="3"/>
        <v/>
      </c>
      <c r="AQ4" s="2" t="str">
        <f t="shared" si="3"/>
        <v/>
      </c>
      <c r="AR4" s="2" t="str">
        <f t="shared" si="3"/>
        <v/>
      </c>
      <c r="AS4" s="2" t="str">
        <f t="shared" si="3"/>
        <v/>
      </c>
      <c r="AT4" s="2" t="str">
        <f t="shared" si="3"/>
        <v/>
      </c>
      <c r="AU4" s="2" t="str">
        <f t="shared" si="3"/>
        <v/>
      </c>
      <c r="AV4" s="2" t="str">
        <f t="shared" si="3"/>
        <v/>
      </c>
      <c r="AW4" s="2">
        <f t="shared" si="3"/>
        <v>1</v>
      </c>
      <c r="AX4" s="2" t="str">
        <f t="shared" si="3"/>
        <v/>
      </c>
      <c r="AY4" s="2" t="str">
        <f t="shared" si="3"/>
        <v/>
      </c>
      <c r="AZ4" s="2"/>
      <c r="BA4" s="2"/>
      <c r="BB4" s="2"/>
      <c r="BC4" s="2"/>
      <c r="BD4" s="10"/>
      <c r="BE4" s="2" t="str">
        <f>IF(ISNUMBER(SEARCH(BE$3,$G4)),1,"")</f>
        <v/>
      </c>
      <c r="BF4" s="2" t="str">
        <f t="shared" ref="BF4:BP19" si="4">IF(ISNUMBER(SEARCH(BF$3,$G4)),1,"")</f>
        <v/>
      </c>
      <c r="BG4" s="2" t="str">
        <f t="shared" si="4"/>
        <v/>
      </c>
      <c r="BH4" s="2">
        <f t="shared" si="4"/>
        <v>1</v>
      </c>
      <c r="BI4" s="2" t="str">
        <f t="shared" si="4"/>
        <v/>
      </c>
      <c r="BJ4" s="2" t="str">
        <f t="shared" si="4"/>
        <v/>
      </c>
      <c r="BK4" s="2" t="str">
        <f t="shared" si="4"/>
        <v/>
      </c>
      <c r="BL4" s="2" t="str">
        <f t="shared" si="4"/>
        <v/>
      </c>
      <c r="BM4" s="2" t="str">
        <f t="shared" si="4"/>
        <v/>
      </c>
      <c r="BN4" s="2" t="str">
        <f t="shared" si="4"/>
        <v/>
      </c>
      <c r="BO4" s="2" t="str">
        <f t="shared" si="4"/>
        <v/>
      </c>
      <c r="BP4" s="2" t="str">
        <f t="shared" si="4"/>
        <v/>
      </c>
      <c r="BQ4" s="2"/>
      <c r="BR4" s="2"/>
      <c r="BS4" s="2"/>
      <c r="BT4" s="2"/>
      <c r="BU4" s="12"/>
    </row>
    <row r="5" spans="1:73" x14ac:dyDescent="0.25">
      <c r="A5">
        <v>2</v>
      </c>
      <c r="B5" t="s">
        <v>100</v>
      </c>
      <c r="C5" s="7" t="s">
        <v>25</v>
      </c>
      <c r="D5" s="2" t="s">
        <v>80</v>
      </c>
      <c r="E5" t="s">
        <v>142</v>
      </c>
      <c r="F5" t="s">
        <v>28</v>
      </c>
      <c r="G5" s="2" t="s">
        <v>73</v>
      </c>
      <c r="H5" t="s">
        <v>148</v>
      </c>
      <c r="J5">
        <f t="shared" si="0"/>
        <v>2011.9542027002817</v>
      </c>
      <c r="K5">
        <f t="shared" si="1"/>
        <v>6143.214610989121</v>
      </c>
      <c r="L5">
        <f t="shared" ref="L5:L33" si="5">PRODUCT(J5:K5)</f>
        <v>12359866.454669338</v>
      </c>
      <c r="N5">
        <f>VLOOKUP(E5,Inputs!$K$12:$L$25,2,FALSE)</f>
        <v>15</v>
      </c>
      <c r="O5">
        <f>VLOOKUP(H5,Inputs!$K$12:$L$25,2,FALSE)</f>
        <v>70</v>
      </c>
      <c r="P5">
        <f>(VLOOKUP(B5,Inputs!$K$28:$L$32,2,FALSE))</f>
        <v>230</v>
      </c>
      <c r="Q5" s="6">
        <f t="shared" ref="Q5:Q33" si="6">(SQRT(N5^2+O5^2-2*N5*O5*COS(RADIANS(P5)))/2)</f>
        <v>40.233238685015571</v>
      </c>
      <c r="R5" s="9">
        <f>((Q5/Inputs!$L$35)^Inputs!$L$36+(Q5/Inputs!$L$35)^Inputs!$L$36-((Q5/Inputs!$L$35)^Inputs!$L$36)*((Q5/Inputs!$L$35)^Inputs!$L$36))</f>
        <v>0.26397319926580737</v>
      </c>
      <c r="T5">
        <f>Inputs!$O$25</f>
        <v>0.505</v>
      </c>
      <c r="V5" s="2">
        <v>1</v>
      </c>
      <c r="W5" s="2">
        <v>1</v>
      </c>
      <c r="X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8.75</v>
      </c>
      <c r="AB5">
        <f>IF(B5="Diverging","",Inputs!$L$12)</f>
        <v>70</v>
      </c>
      <c r="AC5" s="14">
        <f t="shared" si="2"/>
        <v>1.2601440246904174</v>
      </c>
      <c r="AD5" s="14"/>
      <c r="AI5">
        <f t="shared" ref="AI5:AI33" si="7">PRODUCT(Z5,T5,AC5)</f>
        <v>5.5682614091007823</v>
      </c>
      <c r="AK5">
        <f t="shared" ref="AK5:AK33" si="8">L5*R5*AI5</f>
        <v>18167418.887854423</v>
      </c>
      <c r="AM5" s="12"/>
      <c r="AN5" s="2" t="str">
        <f t="shared" ref="AN5:AY34" si="9">IF(ISNUMBER(SEARCH(AN$3,$D5)),1,"")</f>
        <v/>
      </c>
      <c r="AO5" s="2" t="str">
        <f t="shared" si="3"/>
        <v/>
      </c>
      <c r="AP5" s="2" t="str">
        <f t="shared" si="3"/>
        <v/>
      </c>
      <c r="AQ5" s="2" t="str">
        <f t="shared" si="3"/>
        <v/>
      </c>
      <c r="AR5" s="2" t="str">
        <f t="shared" si="3"/>
        <v/>
      </c>
      <c r="AS5" s="2" t="str">
        <f t="shared" si="3"/>
        <v/>
      </c>
      <c r="AT5" s="2" t="str">
        <f t="shared" si="3"/>
        <v/>
      </c>
      <c r="AU5" s="2" t="str">
        <f t="shared" si="3"/>
        <v/>
      </c>
      <c r="AV5" s="2" t="str">
        <f t="shared" si="3"/>
        <v/>
      </c>
      <c r="AW5" s="2" t="str">
        <f t="shared" si="3"/>
        <v/>
      </c>
      <c r="AX5" s="2">
        <f t="shared" si="3"/>
        <v>1</v>
      </c>
      <c r="AY5" s="2" t="str">
        <f t="shared" si="3"/>
        <v/>
      </c>
      <c r="AZ5" s="2"/>
      <c r="BA5" s="2"/>
      <c r="BB5" s="2"/>
      <c r="BC5" s="2"/>
      <c r="BD5" s="10"/>
      <c r="BE5" s="2" t="str">
        <f t="shared" ref="BE5:BP34" si="10">IF(ISNUMBER(SEARCH(BE$3,$G5)),1,"")</f>
        <v/>
      </c>
      <c r="BF5" s="2" t="str">
        <f t="shared" si="4"/>
        <v/>
      </c>
      <c r="BG5" s="2" t="str">
        <f t="shared" si="4"/>
        <v/>
      </c>
      <c r="BH5" s="2">
        <f t="shared" si="4"/>
        <v>1</v>
      </c>
      <c r="BI5" s="2" t="str">
        <f t="shared" si="4"/>
        <v/>
      </c>
      <c r="BJ5" s="2" t="str">
        <f t="shared" si="4"/>
        <v/>
      </c>
      <c r="BK5" s="2" t="str">
        <f t="shared" si="4"/>
        <v/>
      </c>
      <c r="BL5" s="2" t="str">
        <f t="shared" si="4"/>
        <v/>
      </c>
      <c r="BM5" s="2" t="str">
        <f t="shared" si="4"/>
        <v/>
      </c>
      <c r="BN5" s="2" t="str">
        <f t="shared" si="4"/>
        <v/>
      </c>
      <c r="BO5" s="2" t="str">
        <f t="shared" si="4"/>
        <v/>
      </c>
      <c r="BP5" s="2" t="str">
        <f t="shared" si="4"/>
        <v/>
      </c>
      <c r="BQ5" s="2"/>
      <c r="BR5" s="2"/>
      <c r="BS5" s="2"/>
      <c r="BT5" s="2"/>
      <c r="BU5" s="12"/>
    </row>
    <row r="6" spans="1:73" x14ac:dyDescent="0.25">
      <c r="A6">
        <v>3</v>
      </c>
      <c r="B6" t="s">
        <v>14</v>
      </c>
      <c r="C6" s="7" t="s">
        <v>23</v>
      </c>
      <c r="D6" s="2" t="s">
        <v>76</v>
      </c>
      <c r="E6" t="s">
        <v>143</v>
      </c>
      <c r="F6" t="s">
        <v>28</v>
      </c>
      <c r="G6" s="2" t="s">
        <v>73</v>
      </c>
      <c r="H6" t="s">
        <v>148</v>
      </c>
      <c r="J6">
        <f t="shared" si="0"/>
        <v>1557.1434358164215</v>
      </c>
      <c r="K6">
        <f t="shared" si="1"/>
        <v>6143.214610989121</v>
      </c>
      <c r="L6">
        <f t="shared" si="5"/>
        <v>9565866.3063132409</v>
      </c>
      <c r="N6">
        <f>VLOOKUP(E6,Inputs!$K$12:$L$25,2,FALSE)</f>
        <v>25</v>
      </c>
      <c r="O6">
        <f>VLOOKUP(H6,Inputs!$K$12:$L$25,2,FALSE)</f>
        <v>70</v>
      </c>
      <c r="P6">
        <f>(VLOOKUP(B6,Inputs!$K$28:$L$32,2,FALSE))</f>
        <v>90</v>
      </c>
      <c r="Q6" s="6">
        <f t="shared" si="6"/>
        <v>37.165171868296262</v>
      </c>
      <c r="R6" s="9">
        <f>((Q6/Inputs!$L$35)^Inputs!$L$36+(Q6/Inputs!$L$35)^Inputs!$L$36-((Q6/Inputs!$L$35)^Inputs!$L$36)*((Q6/Inputs!$L$35)^Inputs!$L$36))</f>
        <v>0.19924667610946173</v>
      </c>
      <c r="T6">
        <f>Inputs!$O$25</f>
        <v>0.505</v>
      </c>
      <c r="V6" s="2">
        <f>2</f>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4">
        <f t="shared" si="2"/>
        <v>1.2601440246904174</v>
      </c>
      <c r="AD6" s="14"/>
      <c r="AI6">
        <f t="shared" si="7"/>
        <v>5.0909818597492862</v>
      </c>
      <c r="AK6">
        <f t="shared" si="8"/>
        <v>9703243.7564548906</v>
      </c>
      <c r="AM6" s="12"/>
      <c r="AN6" s="2" t="str">
        <f t="shared" si="9"/>
        <v/>
      </c>
      <c r="AO6" s="2" t="str">
        <f t="shared" si="3"/>
        <v/>
      </c>
      <c r="AP6" s="2" t="str">
        <f t="shared" si="3"/>
        <v/>
      </c>
      <c r="AQ6" s="2" t="str">
        <f t="shared" si="3"/>
        <v/>
      </c>
      <c r="AR6" s="2" t="str">
        <f t="shared" si="3"/>
        <v/>
      </c>
      <c r="AS6" s="2" t="str">
        <f t="shared" si="3"/>
        <v/>
      </c>
      <c r="AT6" s="2">
        <f t="shared" si="3"/>
        <v>1</v>
      </c>
      <c r="AU6" s="2" t="str">
        <f t="shared" si="3"/>
        <v/>
      </c>
      <c r="AV6" s="2" t="str">
        <f t="shared" si="3"/>
        <v/>
      </c>
      <c r="AW6" s="2" t="str">
        <f t="shared" si="3"/>
        <v/>
      </c>
      <c r="AX6" s="2" t="str">
        <f t="shared" si="3"/>
        <v/>
      </c>
      <c r="AY6" s="2" t="str">
        <f t="shared" si="3"/>
        <v/>
      </c>
      <c r="AZ6" s="2"/>
      <c r="BA6" s="2"/>
      <c r="BB6" s="2"/>
      <c r="BC6" s="2"/>
      <c r="BD6" s="10"/>
      <c r="BE6" s="2" t="str">
        <f t="shared" si="10"/>
        <v/>
      </c>
      <c r="BF6" s="2" t="str">
        <f t="shared" si="4"/>
        <v/>
      </c>
      <c r="BG6" s="2" t="str">
        <f t="shared" si="4"/>
        <v/>
      </c>
      <c r="BH6" s="2">
        <f t="shared" si="4"/>
        <v>1</v>
      </c>
      <c r="BI6" s="2" t="str">
        <f t="shared" si="4"/>
        <v/>
      </c>
      <c r="BJ6" s="2" t="str">
        <f t="shared" si="4"/>
        <v/>
      </c>
      <c r="BK6" s="2" t="str">
        <f t="shared" si="4"/>
        <v/>
      </c>
      <c r="BL6" s="2" t="str">
        <f t="shared" si="4"/>
        <v/>
      </c>
      <c r="BM6" s="2" t="str">
        <f t="shared" si="4"/>
        <v/>
      </c>
      <c r="BN6" s="2" t="str">
        <f t="shared" si="4"/>
        <v/>
      </c>
      <c r="BO6" s="2" t="str">
        <f t="shared" si="4"/>
        <v/>
      </c>
      <c r="BP6" s="2" t="str">
        <f t="shared" si="4"/>
        <v/>
      </c>
      <c r="BQ6" s="2"/>
      <c r="BR6" s="2"/>
      <c r="BS6" s="2"/>
      <c r="BT6" s="2"/>
      <c r="BU6" s="12"/>
    </row>
    <row r="7" spans="1:73" x14ac:dyDescent="0.25">
      <c r="A7">
        <v>4</v>
      </c>
      <c r="B7" t="s">
        <v>100</v>
      </c>
      <c r="C7" s="7" t="s">
        <v>31</v>
      </c>
      <c r="D7" s="2" t="s">
        <v>75</v>
      </c>
      <c r="E7" t="s">
        <v>143</v>
      </c>
      <c r="F7" t="s">
        <v>29</v>
      </c>
      <c r="G7" s="2" t="s">
        <v>79</v>
      </c>
      <c r="H7" t="s">
        <v>142</v>
      </c>
      <c r="J7">
        <f t="shared" si="0"/>
        <v>2682.7945882448253</v>
      </c>
      <c r="K7">
        <f t="shared" si="1"/>
        <v>2158.3361834497814</v>
      </c>
      <c r="L7">
        <f t="shared" si="5"/>
        <v>5790372.6325720642</v>
      </c>
      <c r="N7">
        <f>VLOOKUP(E7,Inputs!$K$12:$L$25,2,FALSE)</f>
        <v>25</v>
      </c>
      <c r="O7">
        <f>VLOOKUP(H7,Inputs!$K$12:$L$25,2,FALSE)</f>
        <v>15</v>
      </c>
      <c r="P7">
        <f>(VLOOKUP(B7,Inputs!$K$28:$L$32,2,FALSE))</f>
        <v>230</v>
      </c>
      <c r="Q7" s="6">
        <f t="shared" si="6"/>
        <v>18.248908921254063</v>
      </c>
      <c r="R7" s="9">
        <f>((Q7/Inputs!$L$35)^Inputs!$L$36+(Q7/Inputs!$L$35)^Inputs!$L$36-((Q7/Inputs!$L$35)^Inputs!$L$36)*((Q7/Inputs!$L$35)^Inputs!$L$36))</f>
        <v>1.4099039069818825E-2</v>
      </c>
      <c r="T7">
        <f>Inputs!$O$25</f>
        <v>0.505</v>
      </c>
      <c r="V7" s="2">
        <v>1</v>
      </c>
      <c r="W7" s="2">
        <v>1</v>
      </c>
      <c r="X7" s="2">
        <v>1</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8.75</v>
      </c>
      <c r="AB7">
        <f>IF(B7="Diverging","",Inputs!$L$12)</f>
        <v>70</v>
      </c>
      <c r="AC7" s="14">
        <f t="shared" si="2"/>
        <v>1.2601440246904174</v>
      </c>
      <c r="AD7" s="14"/>
      <c r="AI7">
        <f t="shared" si="7"/>
        <v>5.5682614091007823</v>
      </c>
      <c r="AK7">
        <f t="shared" si="8"/>
        <v>454585.56687980337</v>
      </c>
      <c r="AM7" s="12"/>
      <c r="AN7" s="2" t="str">
        <f t="shared" si="9"/>
        <v/>
      </c>
      <c r="AO7" s="2" t="str">
        <f t="shared" si="3"/>
        <v/>
      </c>
      <c r="AP7" s="2" t="str">
        <f t="shared" si="3"/>
        <v/>
      </c>
      <c r="AQ7" s="2" t="str">
        <f t="shared" si="3"/>
        <v/>
      </c>
      <c r="AR7" s="2" t="str">
        <f t="shared" si="3"/>
        <v/>
      </c>
      <c r="AS7" s="2" t="str">
        <f t="shared" si="3"/>
        <v/>
      </c>
      <c r="AT7" s="2" t="str">
        <f t="shared" si="3"/>
        <v/>
      </c>
      <c r="AU7" s="2">
        <f t="shared" si="3"/>
        <v>1</v>
      </c>
      <c r="AV7" s="2" t="str">
        <f t="shared" si="3"/>
        <v/>
      </c>
      <c r="AW7" s="2" t="str">
        <f t="shared" si="3"/>
        <v/>
      </c>
      <c r="AX7" s="2" t="str">
        <f t="shared" si="3"/>
        <v/>
      </c>
      <c r="AY7" s="2" t="str">
        <f t="shared" si="3"/>
        <v/>
      </c>
      <c r="AZ7" s="2"/>
      <c r="BA7" s="2"/>
      <c r="BB7" s="2"/>
      <c r="BC7" s="2"/>
      <c r="BD7" s="10"/>
      <c r="BE7" s="2" t="str">
        <f t="shared" si="10"/>
        <v/>
      </c>
      <c r="BF7" s="2" t="str">
        <f t="shared" si="4"/>
        <v/>
      </c>
      <c r="BG7" s="2" t="str">
        <f t="shared" si="4"/>
        <v/>
      </c>
      <c r="BH7" s="2" t="str">
        <f t="shared" si="4"/>
        <v/>
      </c>
      <c r="BI7" s="2" t="str">
        <f t="shared" si="4"/>
        <v/>
      </c>
      <c r="BJ7" s="2" t="str">
        <f t="shared" si="4"/>
        <v/>
      </c>
      <c r="BK7" s="2" t="str">
        <f t="shared" si="4"/>
        <v/>
      </c>
      <c r="BL7" s="2" t="str">
        <f t="shared" si="4"/>
        <v/>
      </c>
      <c r="BM7" s="2" t="str">
        <f t="shared" si="4"/>
        <v/>
      </c>
      <c r="BN7" s="2">
        <f t="shared" si="4"/>
        <v>1</v>
      </c>
      <c r="BO7" s="2" t="str">
        <f t="shared" si="4"/>
        <v/>
      </c>
      <c r="BP7" s="2" t="str">
        <f t="shared" si="4"/>
        <v/>
      </c>
      <c r="BQ7" s="2"/>
      <c r="BR7" s="2"/>
      <c r="BS7" s="2"/>
      <c r="BT7" s="2"/>
      <c r="BU7" s="12"/>
    </row>
    <row r="8" spans="1:73" x14ac:dyDescent="0.25">
      <c r="A8">
        <v>5</v>
      </c>
      <c r="B8" t="s">
        <v>100</v>
      </c>
      <c r="C8" s="7" t="s">
        <v>25</v>
      </c>
      <c r="D8" s="2" t="s">
        <v>80</v>
      </c>
      <c r="E8" t="s">
        <v>143</v>
      </c>
      <c r="F8" s="19" t="s">
        <v>23</v>
      </c>
      <c r="G8" s="133" t="s">
        <v>76</v>
      </c>
      <c r="H8" t="s">
        <v>142</v>
      </c>
      <c r="J8">
        <f t="shared" si="0"/>
        <v>2011.9542027002817</v>
      </c>
      <c r="K8">
        <f t="shared" si="1"/>
        <v>1557.1434358164215</v>
      </c>
      <c r="L8">
        <f t="shared" si="5"/>
        <v>3132901.2798980055</v>
      </c>
      <c r="N8">
        <f>VLOOKUP(E8,Inputs!$K$12:$L$25,2,FALSE)</f>
        <v>25</v>
      </c>
      <c r="O8">
        <f>VLOOKUP(H8,Inputs!$K$12:$L$25,2,FALSE)</f>
        <v>15</v>
      </c>
      <c r="P8">
        <f>(VLOOKUP(B8,Inputs!$K$28:$L$32,2,FALSE))</f>
        <v>230</v>
      </c>
      <c r="Q8" s="6">
        <f t="shared" si="6"/>
        <v>18.248908921254063</v>
      </c>
      <c r="R8" s="9">
        <f>((Q8/Inputs!$L$35)^Inputs!$L$36+(Q8/Inputs!$L$35)^Inputs!$L$36-((Q8/Inputs!$L$35)^Inputs!$L$36)*((Q8/Inputs!$L$35)^Inputs!$L$36))</f>
        <v>1.4099039069818825E-2</v>
      </c>
      <c r="T8">
        <f>Inputs!$O$25</f>
        <v>0.505</v>
      </c>
      <c r="V8" s="2">
        <v>1</v>
      </c>
      <c r="W8" s="2">
        <v>1</v>
      </c>
      <c r="X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8.75</v>
      </c>
      <c r="AB8">
        <f>IF(B8="Diverging","",Inputs!$L$12)</f>
        <v>70</v>
      </c>
      <c r="AC8" s="14">
        <f t="shared" si="2"/>
        <v>1.2601440246904174</v>
      </c>
      <c r="AD8" s="14"/>
      <c r="AI8">
        <f t="shared" si="7"/>
        <v>5.5682614091007823</v>
      </c>
      <c r="AK8">
        <f t="shared" si="8"/>
        <v>245955.10421723654</v>
      </c>
      <c r="AM8" s="12"/>
      <c r="AN8" s="2" t="str">
        <f t="shared" si="9"/>
        <v/>
      </c>
      <c r="AO8" s="2" t="str">
        <f t="shared" si="3"/>
        <v/>
      </c>
      <c r="AP8" s="2" t="str">
        <f t="shared" si="3"/>
        <v/>
      </c>
      <c r="AQ8" s="2" t="str">
        <f t="shared" si="3"/>
        <v/>
      </c>
      <c r="AR8" s="2" t="str">
        <f t="shared" si="3"/>
        <v/>
      </c>
      <c r="AS8" s="2" t="str">
        <f t="shared" si="3"/>
        <v/>
      </c>
      <c r="AT8" s="2" t="str">
        <f t="shared" si="3"/>
        <v/>
      </c>
      <c r="AU8" s="2" t="str">
        <f t="shared" si="3"/>
        <v/>
      </c>
      <c r="AV8" s="2" t="str">
        <f t="shared" si="3"/>
        <v/>
      </c>
      <c r="AW8" s="2" t="str">
        <f t="shared" si="3"/>
        <v/>
      </c>
      <c r="AX8" s="2">
        <f t="shared" si="3"/>
        <v>1</v>
      </c>
      <c r="AY8" s="2" t="str">
        <f t="shared" si="3"/>
        <v/>
      </c>
      <c r="AZ8" s="2"/>
      <c r="BA8" s="2"/>
      <c r="BB8" s="2"/>
      <c r="BC8" s="2"/>
      <c r="BD8" s="10"/>
      <c r="BE8" s="2" t="str">
        <f t="shared" si="10"/>
        <v/>
      </c>
      <c r="BF8" s="2" t="str">
        <f t="shared" si="4"/>
        <v/>
      </c>
      <c r="BG8" s="2" t="str">
        <f t="shared" si="4"/>
        <v/>
      </c>
      <c r="BH8" s="2" t="str">
        <f t="shared" si="4"/>
        <v/>
      </c>
      <c r="BI8" s="2" t="str">
        <f t="shared" si="4"/>
        <v/>
      </c>
      <c r="BJ8" s="2" t="str">
        <f t="shared" si="4"/>
        <v/>
      </c>
      <c r="BK8" s="2">
        <f t="shared" si="4"/>
        <v>1</v>
      </c>
      <c r="BL8" s="2" t="str">
        <f t="shared" si="4"/>
        <v/>
      </c>
      <c r="BM8" s="2" t="str">
        <f t="shared" si="4"/>
        <v/>
      </c>
      <c r="BN8" s="2" t="str">
        <f t="shared" si="4"/>
        <v/>
      </c>
      <c r="BO8" s="2" t="str">
        <f t="shared" si="4"/>
        <v/>
      </c>
      <c r="BP8" s="2" t="str">
        <f t="shared" si="4"/>
        <v/>
      </c>
      <c r="BQ8" s="2"/>
      <c r="BR8" s="2"/>
      <c r="BS8" s="2"/>
      <c r="BT8" s="2"/>
      <c r="BU8" s="12"/>
    </row>
    <row r="9" spans="1:73" x14ac:dyDescent="0.25">
      <c r="A9">
        <v>6</v>
      </c>
      <c r="B9" t="s">
        <v>14</v>
      </c>
      <c r="C9" s="7" t="s">
        <v>29</v>
      </c>
      <c r="D9" s="2" t="s">
        <v>79</v>
      </c>
      <c r="E9" t="s">
        <v>143</v>
      </c>
      <c r="F9" t="s">
        <v>24</v>
      </c>
      <c r="G9" s="2" t="s">
        <v>69</v>
      </c>
      <c r="H9" t="s">
        <v>148</v>
      </c>
      <c r="J9">
        <f t="shared" si="0"/>
        <v>2158.3361834497814</v>
      </c>
      <c r="K9">
        <f t="shared" si="1"/>
        <v>5590.2071467317601</v>
      </c>
      <c r="L9">
        <f t="shared" si="5"/>
        <v>12065546.357770719</v>
      </c>
      <c r="N9">
        <f>VLOOKUP(E9,Inputs!$K$12:$L$25,2,FALSE)</f>
        <v>25</v>
      </c>
      <c r="O9">
        <f>VLOOKUP(H9,Inputs!$K$12:$L$25,2,FALSE)</f>
        <v>70</v>
      </c>
      <c r="P9">
        <f>(VLOOKUP(B9,Inputs!$K$28:$L$32,2,FALSE))</f>
        <v>90</v>
      </c>
      <c r="Q9" s="6">
        <f t="shared" si="6"/>
        <v>37.165171868296262</v>
      </c>
      <c r="R9" s="9">
        <f>((Q9/Inputs!$L$35)^Inputs!$L$36+(Q9/Inputs!$L$35)^Inputs!$L$36-((Q9/Inputs!$L$35)^Inputs!$L$36)*((Q9/Inputs!$L$35)^Inputs!$L$36))</f>
        <v>0.19924667610946173</v>
      </c>
      <c r="T9">
        <f>Inputs!$O$25</f>
        <v>0.505</v>
      </c>
      <c r="V9" s="2">
        <f>2</f>
        <v>2</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v>
      </c>
      <c r="AB9">
        <f>IF(B9="Diverging","",Inputs!$L$12)</f>
        <v>70</v>
      </c>
      <c r="AC9" s="14">
        <f t="shared" si="2"/>
        <v>1.2601440246904174</v>
      </c>
      <c r="AD9" s="14"/>
      <c r="AI9">
        <f t="shared" si="7"/>
        <v>5.0909818597492862</v>
      </c>
      <c r="AK9">
        <f t="shared" si="8"/>
        <v>12238822.247284507</v>
      </c>
      <c r="AM9" s="12"/>
      <c r="AN9" s="2" t="str">
        <f t="shared" si="9"/>
        <v/>
      </c>
      <c r="AO9" s="2" t="str">
        <f t="shared" si="3"/>
        <v/>
      </c>
      <c r="AP9" s="2" t="str">
        <f t="shared" si="3"/>
        <v/>
      </c>
      <c r="AQ9" s="2" t="str">
        <f t="shared" si="3"/>
        <v/>
      </c>
      <c r="AR9" s="2" t="str">
        <f t="shared" si="3"/>
        <v/>
      </c>
      <c r="AS9" s="2" t="str">
        <f t="shared" si="3"/>
        <v/>
      </c>
      <c r="AT9" s="2" t="str">
        <f t="shared" si="3"/>
        <v/>
      </c>
      <c r="AU9" s="2" t="str">
        <f t="shared" si="3"/>
        <v/>
      </c>
      <c r="AV9" s="2" t="str">
        <f t="shared" si="3"/>
        <v/>
      </c>
      <c r="AW9" s="2">
        <f t="shared" si="3"/>
        <v>1</v>
      </c>
      <c r="AX9" s="2" t="str">
        <f t="shared" si="3"/>
        <v/>
      </c>
      <c r="AY9" s="2" t="str">
        <f t="shared" si="3"/>
        <v/>
      </c>
      <c r="AZ9" s="2"/>
      <c r="BA9" s="2"/>
      <c r="BB9" s="2"/>
      <c r="BC9" s="2"/>
      <c r="BD9" s="10"/>
      <c r="BE9" s="2">
        <f t="shared" si="10"/>
        <v>1</v>
      </c>
      <c r="BF9" s="2" t="str">
        <f t="shared" si="4"/>
        <v/>
      </c>
      <c r="BG9" s="2" t="str">
        <f t="shared" si="4"/>
        <v/>
      </c>
      <c r="BH9" s="2" t="str">
        <f t="shared" si="4"/>
        <v/>
      </c>
      <c r="BI9" s="2" t="str">
        <f t="shared" si="4"/>
        <v/>
      </c>
      <c r="BJ9" s="2" t="str">
        <f t="shared" si="4"/>
        <v/>
      </c>
      <c r="BK9" s="2" t="str">
        <f t="shared" si="4"/>
        <v/>
      </c>
      <c r="BL9" s="2" t="str">
        <f t="shared" si="4"/>
        <v/>
      </c>
      <c r="BM9" s="2" t="str">
        <f t="shared" si="4"/>
        <v/>
      </c>
      <c r="BN9" s="2" t="str">
        <f t="shared" si="4"/>
        <v/>
      </c>
      <c r="BO9" s="2" t="str">
        <f t="shared" si="4"/>
        <v/>
      </c>
      <c r="BP9" s="2" t="str">
        <f t="shared" si="4"/>
        <v/>
      </c>
      <c r="BQ9" s="2"/>
      <c r="BR9" s="2"/>
      <c r="BS9" s="2"/>
      <c r="BT9" s="2"/>
      <c r="BU9" s="12"/>
    </row>
    <row r="10" spans="1:73" x14ac:dyDescent="0.25">
      <c r="A10">
        <v>7</v>
      </c>
      <c r="B10" t="s">
        <v>100</v>
      </c>
      <c r="C10" s="7" t="s">
        <v>31</v>
      </c>
      <c r="D10" s="2" t="s">
        <v>75</v>
      </c>
      <c r="E10" t="s">
        <v>142</v>
      </c>
      <c r="F10" t="s">
        <v>24</v>
      </c>
      <c r="G10" s="2" t="s">
        <v>69</v>
      </c>
      <c r="H10" t="s">
        <v>148</v>
      </c>
      <c r="J10">
        <f t="shared" si="0"/>
        <v>2682.7945882448253</v>
      </c>
      <c r="K10">
        <f t="shared" si="1"/>
        <v>5590.2071467317601</v>
      </c>
      <c r="L10">
        <f t="shared" si="5"/>
        <v>14997377.480419511</v>
      </c>
      <c r="N10">
        <f>VLOOKUP(E10,Inputs!$K$12:$L$25,2,FALSE)</f>
        <v>15</v>
      </c>
      <c r="O10">
        <f>VLOOKUP(H10,Inputs!$K$12:$L$25,2,FALSE)</f>
        <v>70</v>
      </c>
      <c r="P10">
        <f>(VLOOKUP(B10,Inputs!$K$28:$L$32,2,FALSE))</f>
        <v>230</v>
      </c>
      <c r="Q10" s="6">
        <f t="shared" si="6"/>
        <v>40.233238685015571</v>
      </c>
      <c r="R10" s="9">
        <f>((Q10/Inputs!$L$35)^Inputs!$L$36+(Q10/Inputs!$L$35)^Inputs!$L$36-((Q10/Inputs!$L$35)^Inputs!$L$36)*((Q10/Inputs!$L$35)^Inputs!$L$36))</f>
        <v>0.26397319926580737</v>
      </c>
      <c r="T10">
        <f>Inputs!$O$25</f>
        <v>0.505</v>
      </c>
      <c r="V10" s="2">
        <v>1</v>
      </c>
      <c r="W10" s="2">
        <v>1</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8.75</v>
      </c>
      <c r="AB10">
        <f>IF(B10="Diverging","",Inputs!$L$12)</f>
        <v>70</v>
      </c>
      <c r="AC10" s="14">
        <f t="shared" si="2"/>
        <v>1.2601440246904174</v>
      </c>
      <c r="AD10" s="14"/>
      <c r="AI10">
        <f t="shared" si="7"/>
        <v>5.5682614091007823</v>
      </c>
      <c r="AK10">
        <f t="shared" si="8"/>
        <v>22044221.910110045</v>
      </c>
      <c r="AM10" s="12"/>
      <c r="AN10" s="2" t="str">
        <f t="shared" si="9"/>
        <v/>
      </c>
      <c r="AO10" s="2" t="str">
        <f t="shared" si="3"/>
        <v/>
      </c>
      <c r="AP10" s="2" t="str">
        <f t="shared" si="3"/>
        <v/>
      </c>
      <c r="AQ10" s="2" t="str">
        <f t="shared" si="3"/>
        <v/>
      </c>
      <c r="AR10" s="2" t="str">
        <f t="shared" si="3"/>
        <v/>
      </c>
      <c r="AS10" s="2" t="str">
        <f t="shared" si="3"/>
        <v/>
      </c>
      <c r="AT10" s="2" t="str">
        <f t="shared" si="3"/>
        <v/>
      </c>
      <c r="AU10" s="2">
        <f t="shared" si="3"/>
        <v>1</v>
      </c>
      <c r="AV10" s="2" t="str">
        <f t="shared" si="3"/>
        <v/>
      </c>
      <c r="AW10" s="2" t="str">
        <f t="shared" si="3"/>
        <v/>
      </c>
      <c r="AX10" s="2" t="str">
        <f t="shared" si="3"/>
        <v/>
      </c>
      <c r="AY10" s="2" t="str">
        <f t="shared" si="3"/>
        <v/>
      </c>
      <c r="AZ10" s="2"/>
      <c r="BA10" s="2"/>
      <c r="BB10" s="2"/>
      <c r="BC10" s="2"/>
      <c r="BD10" s="10"/>
      <c r="BE10" s="2">
        <f t="shared" si="10"/>
        <v>1</v>
      </c>
      <c r="BF10" s="2" t="str">
        <f t="shared" si="4"/>
        <v/>
      </c>
      <c r="BG10" s="2" t="str">
        <f t="shared" si="4"/>
        <v/>
      </c>
      <c r="BH10" s="2" t="str">
        <f t="shared" si="4"/>
        <v/>
      </c>
      <c r="BI10" s="2" t="str">
        <f t="shared" si="4"/>
        <v/>
      </c>
      <c r="BJ10" s="2" t="str">
        <f t="shared" si="4"/>
        <v/>
      </c>
      <c r="BK10" s="2" t="str">
        <f t="shared" si="4"/>
        <v/>
      </c>
      <c r="BL10" s="2" t="str">
        <f t="shared" si="4"/>
        <v/>
      </c>
      <c r="BM10" s="2" t="str">
        <f t="shared" si="4"/>
        <v/>
      </c>
      <c r="BN10" s="2" t="str">
        <f t="shared" si="4"/>
        <v/>
      </c>
      <c r="BO10" s="2" t="str">
        <f t="shared" si="4"/>
        <v/>
      </c>
      <c r="BP10" s="2" t="str">
        <f t="shared" si="4"/>
        <v/>
      </c>
      <c r="BQ10" s="2"/>
      <c r="BR10" s="2"/>
      <c r="BS10" s="2"/>
      <c r="BT10" s="2"/>
      <c r="BU10" s="12"/>
    </row>
    <row r="11" spans="1:73" x14ac:dyDescent="0.25">
      <c r="A11">
        <v>8</v>
      </c>
      <c r="B11" t="s">
        <v>14</v>
      </c>
      <c r="C11" s="7" t="s">
        <v>23</v>
      </c>
      <c r="D11" s="2" t="s">
        <v>76</v>
      </c>
      <c r="E11" t="s">
        <v>142</v>
      </c>
      <c r="F11" t="s">
        <v>24</v>
      </c>
      <c r="G11" s="2" t="s">
        <v>69</v>
      </c>
      <c r="H11" t="s">
        <v>148</v>
      </c>
      <c r="J11">
        <f t="shared" si="0"/>
        <v>1557.1434358164215</v>
      </c>
      <c r="K11">
        <f t="shared" si="1"/>
        <v>5590.2071467317601</v>
      </c>
      <c r="L11">
        <f t="shared" si="5"/>
        <v>8704754.3633874077</v>
      </c>
      <c r="N11">
        <f>VLOOKUP(E11,Inputs!$K$12:$L$25,2,FALSE)</f>
        <v>15</v>
      </c>
      <c r="O11">
        <f>VLOOKUP(H11,Inputs!$K$12:$L$25,2,FALSE)</f>
        <v>70</v>
      </c>
      <c r="P11">
        <f>(VLOOKUP(B11,Inputs!$K$28:$L$32,2,FALSE))</f>
        <v>90</v>
      </c>
      <c r="Q11" s="6">
        <f t="shared" si="6"/>
        <v>35.794552658190881</v>
      </c>
      <c r="R11" s="9">
        <f>((Q11/Inputs!$L$35)^Inputs!$L$36+(Q11/Inputs!$L$35)^Inputs!$L$36-((Q11/Inputs!$L$35)^Inputs!$L$36)*((Q11/Inputs!$L$35)^Inputs!$L$36))</f>
        <v>0.17404385728488758</v>
      </c>
      <c r="T11">
        <f>Inputs!$O$25</f>
        <v>0.505</v>
      </c>
      <c r="V11" s="2">
        <f>2</f>
        <v>2</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8</v>
      </c>
      <c r="AB11">
        <f>IF(B11="Diverging","",Inputs!$L$12)</f>
        <v>70</v>
      </c>
      <c r="AC11" s="14">
        <f t="shared" si="2"/>
        <v>1.2601440246904174</v>
      </c>
      <c r="AD11" s="14"/>
      <c r="AI11">
        <f t="shared" si="7"/>
        <v>5.0909818597492862</v>
      </c>
      <c r="AK11">
        <f t="shared" si="8"/>
        <v>7712883.4693404827</v>
      </c>
      <c r="AM11" s="12"/>
      <c r="AN11" s="2" t="str">
        <f t="shared" si="9"/>
        <v/>
      </c>
      <c r="AO11" s="2" t="str">
        <f t="shared" si="3"/>
        <v/>
      </c>
      <c r="AP11" s="2" t="str">
        <f t="shared" si="3"/>
        <v/>
      </c>
      <c r="AQ11" s="2" t="str">
        <f t="shared" si="3"/>
        <v/>
      </c>
      <c r="AR11" s="2" t="str">
        <f t="shared" si="3"/>
        <v/>
      </c>
      <c r="AS11" s="2" t="str">
        <f t="shared" si="3"/>
        <v/>
      </c>
      <c r="AT11" s="2">
        <f t="shared" si="3"/>
        <v>1</v>
      </c>
      <c r="AU11" s="2" t="str">
        <f t="shared" si="3"/>
        <v/>
      </c>
      <c r="AV11" s="2" t="str">
        <f t="shared" si="3"/>
        <v/>
      </c>
      <c r="AW11" s="2" t="str">
        <f t="shared" si="3"/>
        <v/>
      </c>
      <c r="AX11" s="2" t="str">
        <f t="shared" si="3"/>
        <v/>
      </c>
      <c r="AY11" s="2" t="str">
        <f t="shared" si="3"/>
        <v/>
      </c>
      <c r="AZ11" s="2"/>
      <c r="BA11" s="2"/>
      <c r="BB11" s="2"/>
      <c r="BC11" s="2"/>
      <c r="BD11" s="10"/>
      <c r="BE11" s="2">
        <f t="shared" si="10"/>
        <v>1</v>
      </c>
      <c r="BF11" s="2" t="str">
        <f t="shared" si="4"/>
        <v/>
      </c>
      <c r="BG11" s="2" t="str">
        <f t="shared" si="4"/>
        <v/>
      </c>
      <c r="BH11" s="2" t="str">
        <f t="shared" si="4"/>
        <v/>
      </c>
      <c r="BI11" s="2" t="str">
        <f t="shared" si="4"/>
        <v/>
      </c>
      <c r="BJ11" s="2" t="str">
        <f t="shared" si="4"/>
        <v/>
      </c>
      <c r="BK11" s="2" t="str">
        <f t="shared" si="4"/>
        <v/>
      </c>
      <c r="BL11" s="2" t="str">
        <f t="shared" si="4"/>
        <v/>
      </c>
      <c r="BM11" s="2" t="str">
        <f t="shared" si="4"/>
        <v/>
      </c>
      <c r="BN11" s="2" t="str">
        <f t="shared" si="4"/>
        <v/>
      </c>
      <c r="BO11" s="2" t="str">
        <f t="shared" si="4"/>
        <v/>
      </c>
      <c r="BP11" s="2" t="str">
        <f t="shared" si="4"/>
        <v/>
      </c>
      <c r="BQ11" s="2"/>
      <c r="BR11" s="2"/>
      <c r="BS11" s="2"/>
      <c r="BT11" s="2"/>
      <c r="BU11" s="12"/>
    </row>
    <row r="12" spans="1:73" x14ac:dyDescent="0.25">
      <c r="A12">
        <v>9</v>
      </c>
      <c r="B12" t="s">
        <v>100</v>
      </c>
      <c r="C12" t="s">
        <v>30</v>
      </c>
      <c r="D12" s="2" t="s">
        <v>71</v>
      </c>
      <c r="E12" t="s">
        <v>142</v>
      </c>
      <c r="F12" s="7" t="s">
        <v>29</v>
      </c>
      <c r="G12" s="2" t="s">
        <v>79</v>
      </c>
      <c r="H12" t="s">
        <v>142</v>
      </c>
      <c r="J12">
        <f t="shared" si="0"/>
        <v>934.15654932693815</v>
      </c>
      <c r="K12">
        <f t="shared" si="1"/>
        <v>2158.3361834497814</v>
      </c>
      <c r="L12">
        <f t="shared" si="5"/>
        <v>2016223.8814189211</v>
      </c>
      <c r="N12">
        <f>VLOOKUP(E12,Inputs!$K$12:$L$25,2,FALSE)</f>
        <v>15</v>
      </c>
      <c r="O12">
        <f>VLOOKUP(H12,Inputs!$K$12:$L$25,2,FALSE)</f>
        <v>15</v>
      </c>
      <c r="P12">
        <f>(VLOOKUP(B12,Inputs!$K$28:$L$32,2,FALSE))</f>
        <v>230</v>
      </c>
      <c r="Q12" s="6">
        <f t="shared" si="6"/>
        <v>13.59461680554975</v>
      </c>
      <c r="R12" s="9">
        <f>((Q12/Inputs!$L$35)^Inputs!$L$36+(Q12/Inputs!$L$35)^Inputs!$L$36-((Q12/Inputs!$L$35)^Inputs!$L$36)*((Q12/Inputs!$L$35)^Inputs!$L$36))</f>
        <v>4.6240557332082287E-3</v>
      </c>
      <c r="T12">
        <f>Inputs!$O$25</f>
        <v>0.505</v>
      </c>
      <c r="V12" s="2">
        <v>1</v>
      </c>
      <c r="W12" s="2">
        <f>1*0</f>
        <v>0</v>
      </c>
      <c r="Y12" s="2">
        <f>1*0</f>
        <v>0</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4</v>
      </c>
      <c r="AB12">
        <f>IF(B12="Diverging","",Inputs!$L$12)</f>
        <v>70</v>
      </c>
      <c r="AC12" s="14">
        <f t="shared" si="2"/>
        <v>1.2601440246904174</v>
      </c>
      <c r="AD12" s="14"/>
      <c r="AI12">
        <f t="shared" si="7"/>
        <v>2.5454909298746431</v>
      </c>
      <c r="AK12">
        <f t="shared" si="8"/>
        <v>23731.946921516908</v>
      </c>
      <c r="AM12" s="12"/>
      <c r="AN12" s="2" t="str">
        <f t="shared" si="9"/>
        <v/>
      </c>
      <c r="AO12" s="2">
        <f t="shared" si="3"/>
        <v>1</v>
      </c>
      <c r="AP12" s="2" t="str">
        <f t="shared" si="3"/>
        <v/>
      </c>
      <c r="AQ12" s="2" t="str">
        <f t="shared" si="3"/>
        <v/>
      </c>
      <c r="AR12" s="2" t="str">
        <f t="shared" si="3"/>
        <v/>
      </c>
      <c r="AS12" s="2" t="str">
        <f t="shared" si="3"/>
        <v/>
      </c>
      <c r="AT12" s="2" t="str">
        <f t="shared" si="3"/>
        <v/>
      </c>
      <c r="AU12" s="2" t="str">
        <f t="shared" si="3"/>
        <v/>
      </c>
      <c r="AV12" s="2" t="str">
        <f t="shared" si="3"/>
        <v/>
      </c>
      <c r="AW12" s="2" t="str">
        <f t="shared" si="3"/>
        <v/>
      </c>
      <c r="AX12" s="2" t="str">
        <f t="shared" si="3"/>
        <v/>
      </c>
      <c r="AY12" s="2" t="str">
        <f t="shared" si="3"/>
        <v/>
      </c>
      <c r="AZ12" s="2"/>
      <c r="BA12" s="2"/>
      <c r="BB12" s="2"/>
      <c r="BC12" s="2"/>
      <c r="BD12" s="10"/>
      <c r="BE12" s="2" t="str">
        <f t="shared" si="10"/>
        <v/>
      </c>
      <c r="BF12" s="2" t="str">
        <f t="shared" si="4"/>
        <v/>
      </c>
      <c r="BG12" s="2" t="str">
        <f t="shared" si="4"/>
        <v/>
      </c>
      <c r="BH12" s="2" t="str">
        <f t="shared" si="4"/>
        <v/>
      </c>
      <c r="BI12" s="2" t="str">
        <f t="shared" si="4"/>
        <v/>
      </c>
      <c r="BJ12" s="2" t="str">
        <f t="shared" si="4"/>
        <v/>
      </c>
      <c r="BK12" s="2" t="str">
        <f t="shared" si="4"/>
        <v/>
      </c>
      <c r="BL12" s="2" t="str">
        <f t="shared" si="4"/>
        <v/>
      </c>
      <c r="BM12" s="2" t="str">
        <f t="shared" si="4"/>
        <v/>
      </c>
      <c r="BN12" s="2">
        <f t="shared" si="4"/>
        <v>1</v>
      </c>
      <c r="BO12" s="2" t="str">
        <f t="shared" si="4"/>
        <v/>
      </c>
      <c r="BP12" s="2" t="str">
        <f t="shared" si="4"/>
        <v/>
      </c>
      <c r="BQ12" s="2"/>
      <c r="BR12" s="2"/>
      <c r="BS12" s="2"/>
      <c r="BT12" s="2"/>
      <c r="BU12" s="12"/>
    </row>
    <row r="13" spans="1:73" x14ac:dyDescent="0.25">
      <c r="A13">
        <v>10</v>
      </c>
      <c r="B13" t="s">
        <v>100</v>
      </c>
      <c r="C13" t="s">
        <v>30</v>
      </c>
      <c r="D13" s="2" t="s">
        <v>71</v>
      </c>
      <c r="E13" t="s">
        <v>142</v>
      </c>
      <c r="F13" s="7" t="s">
        <v>25</v>
      </c>
      <c r="G13" s="2" t="s">
        <v>80</v>
      </c>
      <c r="H13" t="s">
        <v>142</v>
      </c>
      <c r="J13">
        <f t="shared" si="0"/>
        <v>934.15654932693815</v>
      </c>
      <c r="K13">
        <f t="shared" si="1"/>
        <v>2011.9542027002817</v>
      </c>
      <c r="L13">
        <f t="shared" si="5"/>
        <v>1879480.1953983263</v>
      </c>
      <c r="N13">
        <f>VLOOKUP(E13,Inputs!$K$12:$L$25,2,FALSE)</f>
        <v>15</v>
      </c>
      <c r="O13">
        <f>VLOOKUP(H13,Inputs!$K$12:$L$25,2,FALSE)</f>
        <v>15</v>
      </c>
      <c r="P13">
        <f>(VLOOKUP(B13,Inputs!$K$28:$L$32,2,FALSE))</f>
        <v>230</v>
      </c>
      <c r="Q13" s="6">
        <f t="shared" si="6"/>
        <v>13.59461680554975</v>
      </c>
      <c r="R13" s="9">
        <f>((Q13/Inputs!$L$35)^Inputs!$L$36+(Q13/Inputs!$L$35)^Inputs!$L$36-((Q13/Inputs!$L$35)^Inputs!$L$36)*((Q13/Inputs!$L$35)^Inputs!$L$36))</f>
        <v>4.6240557332082287E-3</v>
      </c>
      <c r="T13">
        <f>Inputs!$O$25</f>
        <v>0.505</v>
      </c>
      <c r="V13" s="2">
        <v>1</v>
      </c>
      <c r="W13" s="2">
        <v>1</v>
      </c>
      <c r="X13" s="2">
        <v>1</v>
      </c>
      <c r="Y13" s="2">
        <f>1*0</f>
        <v>0</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8.75</v>
      </c>
      <c r="AB13">
        <f>IF(B13="Diverging","",Inputs!$L$12)</f>
        <v>70</v>
      </c>
      <c r="AC13" s="14">
        <f t="shared" si="2"/>
        <v>1.2601440246904174</v>
      </c>
      <c r="AD13" s="14"/>
      <c r="AI13">
        <f t="shared" si="7"/>
        <v>5.5682614091007823</v>
      </c>
      <c r="AK13">
        <f t="shared" si="8"/>
        <v>48392.76415091697</v>
      </c>
      <c r="AM13" s="12"/>
      <c r="AN13" s="2" t="str">
        <f t="shared" si="9"/>
        <v/>
      </c>
      <c r="AO13" s="2">
        <f t="shared" si="3"/>
        <v>1</v>
      </c>
      <c r="AP13" s="2" t="str">
        <f t="shared" si="3"/>
        <v/>
      </c>
      <c r="AQ13" s="2" t="str">
        <f t="shared" si="3"/>
        <v/>
      </c>
      <c r="AR13" s="2" t="str">
        <f t="shared" si="3"/>
        <v/>
      </c>
      <c r="AS13" s="2" t="str">
        <f t="shared" si="3"/>
        <v/>
      </c>
      <c r="AT13" s="2" t="str">
        <f t="shared" si="3"/>
        <v/>
      </c>
      <c r="AU13" s="2" t="str">
        <f t="shared" si="3"/>
        <v/>
      </c>
      <c r="AV13" s="2" t="str">
        <f t="shared" si="3"/>
        <v/>
      </c>
      <c r="AW13" s="2" t="str">
        <f t="shared" si="3"/>
        <v/>
      </c>
      <c r="AX13" s="2" t="str">
        <f t="shared" si="3"/>
        <v/>
      </c>
      <c r="AY13" s="2" t="str">
        <f t="shared" si="3"/>
        <v/>
      </c>
      <c r="AZ13" s="2"/>
      <c r="BA13" s="2"/>
      <c r="BB13" s="2"/>
      <c r="BC13" s="2"/>
      <c r="BD13" s="10"/>
      <c r="BE13" s="2" t="str">
        <f t="shared" si="10"/>
        <v/>
      </c>
      <c r="BF13" s="2" t="str">
        <f t="shared" si="4"/>
        <v/>
      </c>
      <c r="BG13" s="2" t="str">
        <f t="shared" si="4"/>
        <v/>
      </c>
      <c r="BH13" s="2" t="str">
        <f t="shared" si="4"/>
        <v/>
      </c>
      <c r="BI13" s="2" t="str">
        <f t="shared" si="4"/>
        <v/>
      </c>
      <c r="BJ13" s="2" t="str">
        <f t="shared" si="4"/>
        <v/>
      </c>
      <c r="BK13" s="2" t="str">
        <f t="shared" si="4"/>
        <v/>
      </c>
      <c r="BL13" s="2" t="str">
        <f t="shared" si="4"/>
        <v/>
      </c>
      <c r="BM13" s="2" t="str">
        <f t="shared" si="4"/>
        <v/>
      </c>
      <c r="BN13" s="2" t="str">
        <f t="shared" si="4"/>
        <v/>
      </c>
      <c r="BO13" s="2">
        <f t="shared" si="4"/>
        <v>1</v>
      </c>
      <c r="BP13" s="2" t="str">
        <f t="shared" si="4"/>
        <v/>
      </c>
      <c r="BQ13" s="2"/>
      <c r="BR13" s="2"/>
      <c r="BS13" s="2"/>
      <c r="BT13" s="2"/>
      <c r="BU13" s="12"/>
    </row>
    <row r="14" spans="1:73" x14ac:dyDescent="0.25">
      <c r="A14">
        <v>11</v>
      </c>
      <c r="B14" t="s">
        <v>100</v>
      </c>
      <c r="C14" t="s">
        <v>27</v>
      </c>
      <c r="D14" s="2" t="s">
        <v>74</v>
      </c>
      <c r="E14" t="s">
        <v>142</v>
      </c>
      <c r="F14" s="7" t="s">
        <v>31</v>
      </c>
      <c r="G14" s="2" t="s">
        <v>75</v>
      </c>
      <c r="H14" t="s">
        <v>142</v>
      </c>
      <c r="J14">
        <f t="shared" si="0"/>
        <v>878.12843098113581</v>
      </c>
      <c r="K14">
        <f t="shared" si="1"/>
        <v>2682.7945882448253</v>
      </c>
      <c r="L14">
        <f t="shared" si="5"/>
        <v>2355838.2024201108</v>
      </c>
      <c r="N14">
        <f>VLOOKUP(E14,Inputs!$K$12:$L$25,2,FALSE)</f>
        <v>15</v>
      </c>
      <c r="O14">
        <f>VLOOKUP(H14,Inputs!$K$12:$L$25,2,FALSE)</f>
        <v>15</v>
      </c>
      <c r="P14">
        <f>(VLOOKUP(B14,Inputs!$K$28:$L$32,2,FALSE))</f>
        <v>230</v>
      </c>
      <c r="Q14" s="6">
        <f t="shared" si="6"/>
        <v>13.59461680554975</v>
      </c>
      <c r="R14" s="9">
        <f>((Q14/Inputs!$L$35)^Inputs!$L$36+(Q14/Inputs!$L$35)^Inputs!$L$36-((Q14/Inputs!$L$35)^Inputs!$L$36)*((Q14/Inputs!$L$35)^Inputs!$L$36))</f>
        <v>4.6240557332082287E-3</v>
      </c>
      <c r="T14">
        <f>Inputs!$O$25</f>
        <v>0.505</v>
      </c>
      <c r="V14" s="2">
        <v>1</v>
      </c>
      <c r="W14" s="2">
        <v>1</v>
      </c>
      <c r="X14" s="2">
        <v>1</v>
      </c>
      <c r="Y14" s="2">
        <f>1*0</f>
        <v>0</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8.75</v>
      </c>
      <c r="AB14">
        <f>IF(B14="Diverging","",Inputs!$L$12)</f>
        <v>70</v>
      </c>
      <c r="AC14" s="14">
        <f t="shared" si="2"/>
        <v>1.2601440246904174</v>
      </c>
      <c r="AD14" s="14"/>
      <c r="AI14">
        <f t="shared" si="7"/>
        <v>5.5682614091007823</v>
      </c>
      <c r="AK14">
        <f t="shared" si="8"/>
        <v>60658.006818355934</v>
      </c>
      <c r="AM14" s="12"/>
      <c r="AN14" s="2" t="str">
        <f t="shared" si="9"/>
        <v/>
      </c>
      <c r="AO14" s="2" t="str">
        <f t="shared" si="3"/>
        <v/>
      </c>
      <c r="AP14" s="2" t="str">
        <f t="shared" si="3"/>
        <v/>
      </c>
      <c r="AQ14" s="2" t="str">
        <f t="shared" si="3"/>
        <v/>
      </c>
      <c r="AR14" s="2">
        <f t="shared" si="3"/>
        <v>1</v>
      </c>
      <c r="AS14" s="2" t="str">
        <f t="shared" si="3"/>
        <v/>
      </c>
      <c r="AT14" s="2" t="str">
        <f t="shared" si="3"/>
        <v/>
      </c>
      <c r="AU14" s="2" t="str">
        <f t="shared" si="3"/>
        <v/>
      </c>
      <c r="AV14" s="2" t="str">
        <f t="shared" si="3"/>
        <v/>
      </c>
      <c r="AW14" s="2" t="str">
        <f t="shared" si="3"/>
        <v/>
      </c>
      <c r="AX14" s="2" t="str">
        <f t="shared" si="3"/>
        <v/>
      </c>
      <c r="AY14" s="2" t="str">
        <f t="shared" si="3"/>
        <v/>
      </c>
      <c r="AZ14" s="2"/>
      <c r="BA14" s="2"/>
      <c r="BB14" s="2"/>
      <c r="BC14" s="2"/>
      <c r="BD14" s="10"/>
      <c r="BE14" s="2" t="str">
        <f t="shared" si="10"/>
        <v/>
      </c>
      <c r="BF14" s="2" t="str">
        <f t="shared" si="4"/>
        <v/>
      </c>
      <c r="BG14" s="2" t="str">
        <f t="shared" si="4"/>
        <v/>
      </c>
      <c r="BH14" s="2" t="str">
        <f t="shared" si="4"/>
        <v/>
      </c>
      <c r="BI14" s="2" t="str">
        <f t="shared" si="4"/>
        <v/>
      </c>
      <c r="BJ14" s="2" t="str">
        <f t="shared" si="4"/>
        <v/>
      </c>
      <c r="BK14" s="2" t="str">
        <f t="shared" si="4"/>
        <v/>
      </c>
      <c r="BL14" s="2">
        <f t="shared" si="4"/>
        <v>1</v>
      </c>
      <c r="BM14" s="2" t="str">
        <f t="shared" si="4"/>
        <v/>
      </c>
      <c r="BN14" s="2" t="str">
        <f t="shared" si="4"/>
        <v/>
      </c>
      <c r="BO14" s="2" t="str">
        <f t="shared" si="4"/>
        <v/>
      </c>
      <c r="BP14" s="2" t="str">
        <f t="shared" si="4"/>
        <v/>
      </c>
      <c r="BQ14" s="2"/>
      <c r="BR14" s="2"/>
      <c r="BS14" s="2"/>
      <c r="BT14" s="2"/>
      <c r="BU14" s="12"/>
    </row>
    <row r="15" spans="1:73" x14ac:dyDescent="0.25">
      <c r="A15">
        <v>12</v>
      </c>
      <c r="B15" t="s">
        <v>100</v>
      </c>
      <c r="C15" t="s">
        <v>27</v>
      </c>
      <c r="D15" s="2" t="s">
        <v>74</v>
      </c>
      <c r="E15" t="s">
        <v>142</v>
      </c>
      <c r="F15" s="7" t="s">
        <v>23</v>
      </c>
      <c r="G15" s="2" t="s">
        <v>76</v>
      </c>
      <c r="H15" t="s">
        <v>142</v>
      </c>
      <c r="J15">
        <f t="shared" si="0"/>
        <v>878.12843098113581</v>
      </c>
      <c r="K15">
        <f t="shared" si="1"/>
        <v>1557.1434358164215</v>
      </c>
      <c r="L15">
        <f t="shared" si="5"/>
        <v>1367371.9221060493</v>
      </c>
      <c r="N15">
        <f>VLOOKUP(E15,Inputs!$K$12:$L$25,2,FALSE)</f>
        <v>15</v>
      </c>
      <c r="O15">
        <f>VLOOKUP(H15,Inputs!$K$12:$L$25,2,FALSE)</f>
        <v>15</v>
      </c>
      <c r="P15">
        <f>(VLOOKUP(B15,Inputs!$K$28:$L$32,2,FALSE))</f>
        <v>230</v>
      </c>
      <c r="Q15" s="6">
        <f t="shared" si="6"/>
        <v>13.59461680554975</v>
      </c>
      <c r="R15" s="9">
        <f>((Q15/Inputs!$L$35)^Inputs!$L$36+(Q15/Inputs!$L$35)^Inputs!$L$36-((Q15/Inputs!$L$35)^Inputs!$L$36)*((Q15/Inputs!$L$35)^Inputs!$L$36))</f>
        <v>4.6240557332082287E-3</v>
      </c>
      <c r="T15">
        <f>Inputs!$O$25</f>
        <v>0.505</v>
      </c>
      <c r="V15" s="2">
        <v>1</v>
      </c>
      <c r="W15" s="2">
        <f>1*0</f>
        <v>0</v>
      </c>
      <c r="Y15" s="2">
        <f>1*0</f>
        <v>0</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4</v>
      </c>
      <c r="AB15">
        <f>IF(B15="Diverging","",Inputs!$L$12)</f>
        <v>70</v>
      </c>
      <c r="AC15" s="14">
        <f t="shared" si="2"/>
        <v>1.2601440246904174</v>
      </c>
      <c r="AD15" s="14"/>
      <c r="AI15">
        <f t="shared" si="7"/>
        <v>2.5454909298746431</v>
      </c>
      <c r="AK15">
        <f t="shared" si="8"/>
        <v>16094.640171882245</v>
      </c>
      <c r="AM15" s="12"/>
      <c r="AN15" s="2" t="str">
        <f t="shared" si="9"/>
        <v/>
      </c>
      <c r="AO15" s="2" t="str">
        <f t="shared" si="3"/>
        <v/>
      </c>
      <c r="AP15" s="2" t="str">
        <f t="shared" si="3"/>
        <v/>
      </c>
      <c r="AQ15" s="2" t="str">
        <f t="shared" si="3"/>
        <v/>
      </c>
      <c r="AR15" s="2">
        <f t="shared" si="3"/>
        <v>1</v>
      </c>
      <c r="AS15" s="2" t="str">
        <f t="shared" si="3"/>
        <v/>
      </c>
      <c r="AT15" s="2" t="str">
        <f t="shared" si="3"/>
        <v/>
      </c>
      <c r="AU15" s="2" t="str">
        <f t="shared" si="3"/>
        <v/>
      </c>
      <c r="AV15" s="2" t="str">
        <f t="shared" si="3"/>
        <v/>
      </c>
      <c r="AW15" s="2" t="str">
        <f t="shared" si="3"/>
        <v/>
      </c>
      <c r="AX15" s="2" t="str">
        <f t="shared" si="3"/>
        <v/>
      </c>
      <c r="AY15" s="2" t="str">
        <f t="shared" si="3"/>
        <v/>
      </c>
      <c r="AZ15" s="2"/>
      <c r="BA15" s="2"/>
      <c r="BB15" s="2"/>
      <c r="BC15" s="2"/>
      <c r="BD15" s="10"/>
      <c r="BE15" s="2" t="str">
        <f t="shared" si="10"/>
        <v/>
      </c>
      <c r="BF15" s="2" t="str">
        <f t="shared" si="4"/>
        <v/>
      </c>
      <c r="BG15" s="2" t="str">
        <f t="shared" si="4"/>
        <v/>
      </c>
      <c r="BH15" s="2" t="str">
        <f t="shared" si="4"/>
        <v/>
      </c>
      <c r="BI15" s="2" t="str">
        <f t="shared" si="4"/>
        <v/>
      </c>
      <c r="BJ15" s="2" t="str">
        <f t="shared" si="4"/>
        <v/>
      </c>
      <c r="BK15" s="2">
        <f t="shared" si="4"/>
        <v>1</v>
      </c>
      <c r="BL15" s="2" t="str">
        <f t="shared" si="4"/>
        <v/>
      </c>
      <c r="BM15" s="2" t="str">
        <f t="shared" si="4"/>
        <v/>
      </c>
      <c r="BN15" s="2" t="str">
        <f t="shared" si="4"/>
        <v/>
      </c>
      <c r="BO15" s="2" t="str">
        <f t="shared" si="4"/>
        <v/>
      </c>
      <c r="BP15" s="2" t="str">
        <f t="shared" si="4"/>
        <v/>
      </c>
      <c r="BQ15" s="2"/>
      <c r="BR15" s="2"/>
      <c r="BS15" s="2"/>
      <c r="BT15" s="2"/>
      <c r="BU15" s="12"/>
    </row>
    <row r="16" spans="1:73" x14ac:dyDescent="0.25">
      <c r="A16">
        <v>13</v>
      </c>
      <c r="B16" t="s">
        <v>100</v>
      </c>
      <c r="C16" s="7" t="s">
        <v>30</v>
      </c>
      <c r="D16" s="2" t="s">
        <v>71</v>
      </c>
      <c r="E16" t="s">
        <v>147</v>
      </c>
      <c r="F16" t="s">
        <v>56</v>
      </c>
      <c r="G16" s="2" t="s">
        <v>81</v>
      </c>
      <c r="H16" t="s">
        <v>148</v>
      </c>
      <c r="J16">
        <f t="shared" si="0"/>
        <v>934.15654932693815</v>
      </c>
      <c r="K16">
        <f t="shared" si="1"/>
        <v>8826.0091992339458</v>
      </c>
      <c r="L16">
        <f t="shared" si="5"/>
        <v>8244874.2978841951</v>
      </c>
      <c r="N16">
        <f>VLOOKUP(E16,Inputs!$K$12:$L$25,2,FALSE)</f>
        <v>20</v>
      </c>
      <c r="O16">
        <f>VLOOKUP(H16,Inputs!$K$12:$L$25,2,FALSE)</f>
        <v>70</v>
      </c>
      <c r="P16">
        <f>(VLOOKUP(B16,Inputs!$K$28:$L$32,2,FALSE))</f>
        <v>230</v>
      </c>
      <c r="Q16" s="6">
        <f t="shared" si="6"/>
        <v>42.130171217081205</v>
      </c>
      <c r="R16" s="9">
        <f>((Q16/Inputs!$L$35)^Inputs!$L$36+(Q16/Inputs!$L$35)^Inputs!$L$36-((Q16/Inputs!$L$35)^Inputs!$L$36)*((Q16/Inputs!$L$35)^Inputs!$L$36))</f>
        <v>0.30980611770817928</v>
      </c>
      <c r="T16">
        <f>Inputs!$O$25</f>
        <v>0.505</v>
      </c>
      <c r="V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4</v>
      </c>
      <c r="AB16">
        <f>IF(B16="Diverging","",Inputs!$L$12)</f>
        <v>70</v>
      </c>
      <c r="AC16" s="14">
        <f t="shared" si="2"/>
        <v>1.2601440246904174</v>
      </c>
      <c r="AD16" s="14"/>
      <c r="AI16">
        <f t="shared" si="7"/>
        <v>2.5454909298746431</v>
      </c>
      <c r="AK16">
        <f t="shared" si="8"/>
        <v>6501979.293737567</v>
      </c>
      <c r="AM16" s="12"/>
      <c r="AN16" s="2" t="str">
        <f t="shared" si="9"/>
        <v/>
      </c>
      <c r="AO16" s="2">
        <f t="shared" si="3"/>
        <v>1</v>
      </c>
      <c r="AP16" s="2" t="str">
        <f t="shared" si="3"/>
        <v/>
      </c>
      <c r="AQ16" s="2" t="str">
        <f t="shared" si="3"/>
        <v/>
      </c>
      <c r="AR16" s="2" t="str">
        <f t="shared" si="3"/>
        <v/>
      </c>
      <c r="AS16" s="2" t="str">
        <f t="shared" si="3"/>
        <v/>
      </c>
      <c r="AT16" s="2" t="str">
        <f t="shared" si="3"/>
        <v/>
      </c>
      <c r="AU16" s="2" t="str">
        <f t="shared" si="3"/>
        <v/>
      </c>
      <c r="AV16" s="2" t="str">
        <f t="shared" si="3"/>
        <v/>
      </c>
      <c r="AW16" s="2" t="str">
        <f t="shared" si="3"/>
        <v/>
      </c>
      <c r="AX16" s="2" t="str">
        <f t="shared" si="3"/>
        <v/>
      </c>
      <c r="AY16" s="2" t="str">
        <f t="shared" si="3"/>
        <v/>
      </c>
      <c r="AZ16" s="2"/>
      <c r="BA16" s="2"/>
      <c r="BB16" s="2"/>
      <c r="BC16" s="2"/>
      <c r="BD16" s="10"/>
      <c r="BE16" s="2" t="str">
        <f t="shared" si="10"/>
        <v/>
      </c>
      <c r="BF16" s="2" t="str">
        <f t="shared" si="4"/>
        <v/>
      </c>
      <c r="BG16" s="2" t="str">
        <f t="shared" si="4"/>
        <v/>
      </c>
      <c r="BH16" s="2">
        <f t="shared" si="4"/>
        <v>1</v>
      </c>
      <c r="BI16" s="2" t="str">
        <f t="shared" si="4"/>
        <v/>
      </c>
      <c r="BJ16" s="2" t="str">
        <f t="shared" si="4"/>
        <v/>
      </c>
      <c r="BK16" s="2" t="str">
        <f t="shared" si="4"/>
        <v/>
      </c>
      <c r="BL16" s="2">
        <f t="shared" si="4"/>
        <v>1</v>
      </c>
      <c r="BM16" s="2" t="str">
        <f t="shared" si="4"/>
        <v/>
      </c>
      <c r="BN16" s="2" t="str">
        <f t="shared" si="4"/>
        <v/>
      </c>
      <c r="BO16" s="2" t="str">
        <f t="shared" si="4"/>
        <v/>
      </c>
      <c r="BP16" s="2" t="str">
        <f t="shared" si="4"/>
        <v/>
      </c>
      <c r="BQ16" s="2"/>
      <c r="BR16" s="2"/>
      <c r="BS16" s="2"/>
      <c r="BT16" s="2"/>
      <c r="BU16" s="12"/>
    </row>
    <row r="17" spans="1:73" x14ac:dyDescent="0.25">
      <c r="A17">
        <v>14</v>
      </c>
      <c r="B17" t="s">
        <v>100</v>
      </c>
      <c r="C17" s="7" t="s">
        <v>27</v>
      </c>
      <c r="D17" s="2" t="s">
        <v>74</v>
      </c>
      <c r="E17" t="s">
        <v>147</v>
      </c>
      <c r="F17" t="s">
        <v>59</v>
      </c>
      <c r="G17" s="2" t="s">
        <v>84</v>
      </c>
      <c r="H17" t="s">
        <v>148</v>
      </c>
      <c r="J17">
        <f t="shared" si="0"/>
        <v>878.12843098113581</v>
      </c>
      <c r="K17">
        <f t="shared" si="1"/>
        <v>7602.1613494320418</v>
      </c>
      <c r="L17">
        <f t="shared" si="5"/>
        <v>6675674.0178421931</v>
      </c>
      <c r="N17">
        <f>VLOOKUP(E17,Inputs!$K$12:$L$25,2,FALSE)</f>
        <v>20</v>
      </c>
      <c r="O17">
        <f>VLOOKUP(H17,Inputs!$K$12:$L$25,2,FALSE)</f>
        <v>70</v>
      </c>
      <c r="P17">
        <f>(VLOOKUP(B17,Inputs!$K$28:$L$32,2,FALSE))</f>
        <v>230</v>
      </c>
      <c r="Q17" s="6">
        <f t="shared" si="6"/>
        <v>42.130171217081205</v>
      </c>
      <c r="R17" s="9">
        <f>((Q17/Inputs!$L$35)^Inputs!$L$36+(Q17/Inputs!$L$35)^Inputs!$L$36-((Q17/Inputs!$L$35)^Inputs!$L$36)*((Q17/Inputs!$L$35)^Inputs!$L$36))</f>
        <v>0.30980611770817928</v>
      </c>
      <c r="T17">
        <f>Inputs!$O$25</f>
        <v>0.505</v>
      </c>
      <c r="V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4</v>
      </c>
      <c r="AB17">
        <f>IF(B17="Diverging","",Inputs!$L$12)</f>
        <v>70</v>
      </c>
      <c r="AC17" s="14">
        <f t="shared" si="2"/>
        <v>1.2601440246904174</v>
      </c>
      <c r="AD17" s="14"/>
      <c r="AI17">
        <f t="shared" si="7"/>
        <v>2.5454909298746431</v>
      </c>
      <c r="AK17">
        <f t="shared" si="8"/>
        <v>5264494.359470156</v>
      </c>
      <c r="AM17" s="12"/>
      <c r="AN17" s="2" t="str">
        <f t="shared" si="9"/>
        <v/>
      </c>
      <c r="AO17" s="2" t="str">
        <f t="shared" si="3"/>
        <v/>
      </c>
      <c r="AP17" s="2" t="str">
        <f t="shared" si="3"/>
        <v/>
      </c>
      <c r="AQ17" s="2" t="str">
        <f t="shared" si="3"/>
        <v/>
      </c>
      <c r="AR17" s="2">
        <f t="shared" si="3"/>
        <v>1</v>
      </c>
      <c r="AS17" s="2" t="str">
        <f t="shared" si="3"/>
        <v/>
      </c>
      <c r="AT17" s="2" t="str">
        <f t="shared" si="3"/>
        <v/>
      </c>
      <c r="AU17" s="2" t="str">
        <f t="shared" si="3"/>
        <v/>
      </c>
      <c r="AV17" s="2" t="str">
        <f t="shared" si="3"/>
        <v/>
      </c>
      <c r="AW17" s="2" t="str">
        <f t="shared" si="3"/>
        <v/>
      </c>
      <c r="AX17" s="2" t="str">
        <f t="shared" si="3"/>
        <v/>
      </c>
      <c r="AY17" s="2" t="str">
        <f t="shared" si="3"/>
        <v/>
      </c>
      <c r="AZ17" s="2"/>
      <c r="BA17" s="2"/>
      <c r="BB17" s="2"/>
      <c r="BC17" s="2"/>
      <c r="BD17" s="10"/>
      <c r="BE17" s="2">
        <f t="shared" si="10"/>
        <v>1</v>
      </c>
      <c r="BF17" s="2" t="str">
        <f t="shared" si="4"/>
        <v/>
      </c>
      <c r="BG17" s="2" t="str">
        <f t="shared" si="4"/>
        <v/>
      </c>
      <c r="BH17" s="2" t="str">
        <f t="shared" si="4"/>
        <v/>
      </c>
      <c r="BI17" s="2" t="str">
        <f t="shared" si="4"/>
        <v/>
      </c>
      <c r="BJ17" s="2" t="str">
        <f t="shared" si="4"/>
        <v/>
      </c>
      <c r="BK17" s="2" t="str">
        <f t="shared" si="4"/>
        <v/>
      </c>
      <c r="BL17" s="2" t="str">
        <f t="shared" si="4"/>
        <v/>
      </c>
      <c r="BM17" s="2" t="str">
        <f t="shared" si="4"/>
        <v/>
      </c>
      <c r="BN17" s="2" t="str">
        <f t="shared" si="4"/>
        <v/>
      </c>
      <c r="BO17" s="2">
        <f t="shared" si="4"/>
        <v>1</v>
      </c>
      <c r="BP17" s="2" t="str">
        <f t="shared" si="4"/>
        <v/>
      </c>
      <c r="BQ17" s="2"/>
      <c r="BR17" s="2"/>
      <c r="BS17" s="2"/>
      <c r="BT17" s="2"/>
      <c r="BU17" s="12"/>
    </row>
    <row r="18" spans="1:73" x14ac:dyDescent="0.25">
      <c r="A18">
        <v>15</v>
      </c>
      <c r="B18" t="s">
        <v>15</v>
      </c>
      <c r="C18" t="s">
        <v>30</v>
      </c>
      <c r="D18" s="2" t="s">
        <v>71</v>
      </c>
      <c r="E18" t="s">
        <v>143</v>
      </c>
      <c r="F18" s="7" t="s">
        <v>23</v>
      </c>
      <c r="G18" s="2" t="s">
        <v>76</v>
      </c>
      <c r="H18" t="s">
        <v>143</v>
      </c>
      <c r="J18">
        <f t="shared" si="0"/>
        <v>934.15654932693815</v>
      </c>
      <c r="K18">
        <f t="shared" si="1"/>
        <v>1557.1434358164215</v>
      </c>
      <c r="L18">
        <f t="shared" si="5"/>
        <v>1454615.7388093609</v>
      </c>
      <c r="N18">
        <f>VLOOKUP(E18,Inputs!$K$12:$L$25,2,FALSE)</f>
        <v>25</v>
      </c>
      <c r="O18">
        <f>VLOOKUP(H18,Inputs!$K$12:$L$25,2,FALSE)</f>
        <v>25</v>
      </c>
      <c r="P18">
        <f>(VLOOKUP(B18,Inputs!$K$28:$L$32,2,FALSE))</f>
        <v>45</v>
      </c>
      <c r="Q18" s="6">
        <f t="shared" si="6"/>
        <v>9.5670858091272439</v>
      </c>
      <c r="R18" s="9">
        <f>((Q18/Inputs!$L$35)^Inputs!$L$36+(Q18/Inputs!$L$35)^Inputs!$L$36-((Q18/Inputs!$L$35)^Inputs!$L$36)*((Q18/Inputs!$L$35)^Inputs!$L$36))</f>
        <v>1.2201154392262289E-3</v>
      </c>
      <c r="T18">
        <f>Inputs!$O$25</f>
        <v>0.505</v>
      </c>
      <c r="W18" s="2">
        <f>1*0</f>
        <v>0</v>
      </c>
      <c r="Y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1.75</v>
      </c>
      <c r="AB18">
        <f>IF(B18="Diverging","",Inputs!$L$12)</f>
        <v>70</v>
      </c>
      <c r="AC18" s="14">
        <f t="shared" si="2"/>
        <v>1.2601440246904174</v>
      </c>
      <c r="AD18" s="14"/>
      <c r="AI18">
        <f t="shared" si="7"/>
        <v>1.1136522818201564</v>
      </c>
      <c r="AK18">
        <f t="shared" si="8"/>
        <v>1976.5090909439605</v>
      </c>
      <c r="AM18" s="12"/>
      <c r="AN18" s="2" t="str">
        <f t="shared" si="9"/>
        <v/>
      </c>
      <c r="AO18" s="2">
        <f t="shared" si="3"/>
        <v>1</v>
      </c>
      <c r="AP18" s="2" t="str">
        <f t="shared" si="3"/>
        <v/>
      </c>
      <c r="AQ18" s="2" t="str">
        <f t="shared" si="3"/>
        <v/>
      </c>
      <c r="AR18" s="2" t="str">
        <f t="shared" si="3"/>
        <v/>
      </c>
      <c r="AS18" s="2" t="str">
        <f t="shared" si="3"/>
        <v/>
      </c>
      <c r="AT18" s="2" t="str">
        <f t="shared" si="3"/>
        <v/>
      </c>
      <c r="AU18" s="2" t="str">
        <f t="shared" si="3"/>
        <v/>
      </c>
      <c r="AV18" s="2" t="str">
        <f t="shared" si="3"/>
        <v/>
      </c>
      <c r="AW18" s="2" t="str">
        <f t="shared" si="3"/>
        <v/>
      </c>
      <c r="AX18" s="2" t="str">
        <f t="shared" si="3"/>
        <v/>
      </c>
      <c r="AY18" s="2" t="str">
        <f t="shared" si="3"/>
        <v/>
      </c>
      <c r="AZ18" s="2"/>
      <c r="BA18" s="2"/>
      <c r="BB18" s="2"/>
      <c r="BC18" s="2"/>
      <c r="BD18" s="10"/>
      <c r="BE18" s="2" t="str">
        <f t="shared" si="10"/>
        <v/>
      </c>
      <c r="BF18" s="2" t="str">
        <f t="shared" si="4"/>
        <v/>
      </c>
      <c r="BG18" s="2" t="str">
        <f t="shared" si="4"/>
        <v/>
      </c>
      <c r="BH18" s="2" t="str">
        <f t="shared" si="4"/>
        <v/>
      </c>
      <c r="BI18" s="2" t="str">
        <f t="shared" si="4"/>
        <v/>
      </c>
      <c r="BJ18" s="2" t="str">
        <f t="shared" si="4"/>
        <v/>
      </c>
      <c r="BK18" s="2">
        <f t="shared" si="4"/>
        <v>1</v>
      </c>
      <c r="BL18" s="2" t="str">
        <f t="shared" si="4"/>
        <v/>
      </c>
      <c r="BM18" s="2" t="str">
        <f t="shared" si="4"/>
        <v/>
      </c>
      <c r="BN18" s="2" t="str">
        <f t="shared" si="4"/>
        <v/>
      </c>
      <c r="BO18" s="2" t="str">
        <f t="shared" si="4"/>
        <v/>
      </c>
      <c r="BP18" s="2" t="str">
        <f t="shared" si="4"/>
        <v/>
      </c>
      <c r="BQ18" s="2"/>
      <c r="BR18" s="2"/>
      <c r="BS18" s="2"/>
      <c r="BT18" s="2"/>
      <c r="BU18" s="12"/>
    </row>
    <row r="19" spans="1:73" x14ac:dyDescent="0.25">
      <c r="A19">
        <v>16</v>
      </c>
      <c r="B19" t="s">
        <v>15</v>
      </c>
      <c r="C19" t="s">
        <v>33</v>
      </c>
      <c r="D19" s="2" t="s">
        <v>72</v>
      </c>
      <c r="E19" t="s">
        <v>149</v>
      </c>
      <c r="F19" s="7" t="s">
        <v>23</v>
      </c>
      <c r="G19" s="2" t="s">
        <v>76</v>
      </c>
      <c r="H19" t="s">
        <v>143</v>
      </c>
      <c r="J19">
        <f t="shared" si="0"/>
        <v>478.65695802974352</v>
      </c>
      <c r="K19">
        <f t="shared" si="1"/>
        <v>1557.1434358164215</v>
      </c>
      <c r="L19">
        <f t="shared" si="5"/>
        <v>745337.54020387155</v>
      </c>
      <c r="N19">
        <f>VLOOKUP(E19,Inputs!$K$12:$L$25,2,FALSE)</f>
        <v>15</v>
      </c>
      <c r="O19">
        <f>VLOOKUP(H19,Inputs!$K$12:$L$25,2,FALSE)</f>
        <v>25</v>
      </c>
      <c r="P19">
        <f>(VLOOKUP(B19,Inputs!$K$28:$L$32,2,FALSE))</f>
        <v>45</v>
      </c>
      <c r="Q19" s="6">
        <f t="shared" si="6"/>
        <v>8.9396576292116645</v>
      </c>
      <c r="R19" s="9">
        <f>((Q19/Inputs!$L$35)^Inputs!$L$36+(Q19/Inputs!$L$35)^Inputs!$L$36-((Q19/Inputs!$L$35)^Inputs!$L$36)*((Q19/Inputs!$L$35)^Inputs!$L$36))</f>
        <v>9.432995959267502E-4</v>
      </c>
      <c r="T19">
        <v>1</v>
      </c>
      <c r="Y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1.75</v>
      </c>
      <c r="AB19">
        <f>IF(B19="Diverging","",Inputs!$L$12)</f>
        <v>70</v>
      </c>
      <c r="AC19" s="14">
        <f t="shared" si="2"/>
        <v>1.2601440246904174</v>
      </c>
      <c r="AD19" s="14"/>
      <c r="AI19">
        <f t="shared" si="7"/>
        <v>2.2052520432082305</v>
      </c>
      <c r="AK19">
        <f t="shared" si="8"/>
        <v>1550.4611097919094</v>
      </c>
      <c r="AM19" s="12"/>
      <c r="AN19" s="2" t="str">
        <f t="shared" si="9"/>
        <v/>
      </c>
      <c r="AO19" s="2" t="str">
        <f t="shared" si="3"/>
        <v/>
      </c>
      <c r="AP19" s="2" t="str">
        <f t="shared" si="3"/>
        <v/>
      </c>
      <c r="AQ19" s="2" t="str">
        <f t="shared" si="3"/>
        <v/>
      </c>
      <c r="AR19" s="2" t="str">
        <f t="shared" si="3"/>
        <v/>
      </c>
      <c r="AS19" s="2">
        <f t="shared" si="3"/>
        <v>1</v>
      </c>
      <c r="AT19" s="2" t="str">
        <f t="shared" si="3"/>
        <v/>
      </c>
      <c r="AU19" s="2" t="str">
        <f t="shared" si="3"/>
        <v/>
      </c>
      <c r="AV19" s="2" t="str">
        <f t="shared" si="3"/>
        <v/>
      </c>
      <c r="AW19" s="2" t="str">
        <f t="shared" si="3"/>
        <v/>
      </c>
      <c r="AX19" s="2" t="str">
        <f t="shared" si="3"/>
        <v/>
      </c>
      <c r="AY19" s="2" t="str">
        <f t="shared" si="3"/>
        <v/>
      </c>
      <c r="AZ19" s="2"/>
      <c r="BA19" s="2"/>
      <c r="BB19" s="2"/>
      <c r="BC19" s="2"/>
      <c r="BD19" s="10"/>
      <c r="BE19" s="2" t="str">
        <f t="shared" si="10"/>
        <v/>
      </c>
      <c r="BF19" s="2" t="str">
        <f t="shared" si="4"/>
        <v/>
      </c>
      <c r="BG19" s="2" t="str">
        <f t="shared" si="4"/>
        <v/>
      </c>
      <c r="BH19" s="2" t="str">
        <f t="shared" si="4"/>
        <v/>
      </c>
      <c r="BI19" s="2" t="str">
        <f t="shared" si="4"/>
        <v/>
      </c>
      <c r="BJ19" s="2" t="str">
        <f t="shared" si="4"/>
        <v/>
      </c>
      <c r="BK19" s="2">
        <f t="shared" si="4"/>
        <v>1</v>
      </c>
      <c r="BL19" s="2" t="str">
        <f t="shared" si="4"/>
        <v/>
      </c>
      <c r="BM19" s="2" t="str">
        <f t="shared" si="4"/>
        <v/>
      </c>
      <c r="BN19" s="2" t="str">
        <f t="shared" si="4"/>
        <v/>
      </c>
      <c r="BO19" s="2" t="str">
        <f t="shared" si="4"/>
        <v/>
      </c>
      <c r="BP19" s="2" t="str">
        <f t="shared" si="4"/>
        <v/>
      </c>
      <c r="BQ19" s="2"/>
      <c r="BR19" s="2"/>
      <c r="BS19" s="2"/>
      <c r="BT19" s="2"/>
      <c r="BU19" s="12"/>
    </row>
    <row r="20" spans="1:73" x14ac:dyDescent="0.25">
      <c r="A20">
        <v>17</v>
      </c>
      <c r="B20" t="s">
        <v>15</v>
      </c>
      <c r="C20" s="7" t="s">
        <v>31</v>
      </c>
      <c r="D20" s="2" t="s">
        <v>75</v>
      </c>
      <c r="E20" t="s">
        <v>143</v>
      </c>
      <c r="F20" t="s">
        <v>28</v>
      </c>
      <c r="G20" s="2" t="s">
        <v>73</v>
      </c>
      <c r="H20" t="s">
        <v>148</v>
      </c>
      <c r="J20">
        <f t="shared" si="0"/>
        <v>2682.7945882448253</v>
      </c>
      <c r="K20">
        <f t="shared" si="1"/>
        <v>6143.214610989121</v>
      </c>
      <c r="L20">
        <f t="shared" si="5"/>
        <v>16480982.912788153</v>
      </c>
      <c r="N20">
        <f>VLOOKUP(E20,Inputs!$K$12:$L$25,2,FALSE)</f>
        <v>25</v>
      </c>
      <c r="O20">
        <f>VLOOKUP(H20,Inputs!$K$12:$L$25,2,FALSE)</f>
        <v>70</v>
      </c>
      <c r="P20">
        <f>(VLOOKUP(B20,Inputs!$K$28:$L$32,2,FALSE))</f>
        <v>45</v>
      </c>
      <c r="Q20" s="6">
        <f t="shared" si="6"/>
        <v>27.613974115685902</v>
      </c>
      <c r="R20" s="9">
        <f>((Q20/Inputs!$L$35)^Inputs!$L$36+(Q20/Inputs!$L$35)^Inputs!$L$36-((Q20/Inputs!$L$35)^Inputs!$L$36)*((Q20/Inputs!$L$35)^Inputs!$L$36))</f>
        <v>6.6968107815255751E-2</v>
      </c>
      <c r="T20">
        <f>Inputs!$O$25</f>
        <v>0.505</v>
      </c>
      <c r="V20" s="2">
        <f>1*0</f>
        <v>0</v>
      </c>
      <c r="X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2.75</v>
      </c>
      <c r="AB20">
        <f>IF(B20="Diverging","",Inputs!$L$12)</f>
        <v>70</v>
      </c>
      <c r="AC20" s="14">
        <f t="shared" si="2"/>
        <v>1.2601440246904174</v>
      </c>
      <c r="AD20" s="14"/>
      <c r="AI20">
        <f t="shared" si="7"/>
        <v>1.7500250142888172</v>
      </c>
      <c r="AK20">
        <f t="shared" si="8"/>
        <v>1931503.0293353095</v>
      </c>
      <c r="AM20" s="12"/>
      <c r="AN20" s="2" t="str">
        <f t="shared" si="9"/>
        <v/>
      </c>
      <c r="AO20" s="2" t="str">
        <f t="shared" si="3"/>
        <v/>
      </c>
      <c r="AP20" s="2" t="str">
        <f t="shared" si="3"/>
        <v/>
      </c>
      <c r="AQ20" s="2" t="str">
        <f t="shared" si="3"/>
        <v/>
      </c>
      <c r="AR20" s="2" t="str">
        <f t="shared" si="3"/>
        <v/>
      </c>
      <c r="AS20" s="2" t="str">
        <f t="shared" si="3"/>
        <v/>
      </c>
      <c r="AT20" s="2" t="str">
        <f t="shared" si="3"/>
        <v/>
      </c>
      <c r="AU20" s="2">
        <f t="shared" si="3"/>
        <v>1</v>
      </c>
      <c r="AV20" s="2" t="str">
        <f t="shared" si="3"/>
        <v/>
      </c>
      <c r="AW20" s="2" t="str">
        <f t="shared" si="3"/>
        <v/>
      </c>
      <c r="AX20" s="2" t="str">
        <f t="shared" si="3"/>
        <v/>
      </c>
      <c r="AY20" s="2" t="str">
        <f t="shared" si="3"/>
        <v/>
      </c>
      <c r="AZ20" s="2"/>
      <c r="BA20" s="2"/>
      <c r="BB20" s="2"/>
      <c r="BC20" s="2"/>
      <c r="BD20" s="10"/>
      <c r="BE20" s="2" t="str">
        <f t="shared" si="10"/>
        <v/>
      </c>
      <c r="BF20" s="2" t="str">
        <f t="shared" si="10"/>
        <v/>
      </c>
      <c r="BG20" s="2" t="str">
        <f t="shared" si="10"/>
        <v/>
      </c>
      <c r="BH20" s="2">
        <f t="shared" si="10"/>
        <v>1</v>
      </c>
      <c r="BI20" s="2" t="str">
        <f t="shared" si="10"/>
        <v/>
      </c>
      <c r="BJ20" s="2" t="str">
        <f t="shared" si="10"/>
        <v/>
      </c>
      <c r="BK20" s="2" t="str">
        <f t="shared" si="10"/>
        <v/>
      </c>
      <c r="BL20" s="2" t="str">
        <f t="shared" si="10"/>
        <v/>
      </c>
      <c r="BM20" s="2" t="str">
        <f t="shared" si="10"/>
        <v/>
      </c>
      <c r="BN20" s="2" t="str">
        <f t="shared" si="10"/>
        <v/>
      </c>
      <c r="BO20" s="2" t="str">
        <f t="shared" si="10"/>
        <v/>
      </c>
      <c r="BP20" s="2" t="str">
        <f t="shared" si="10"/>
        <v/>
      </c>
      <c r="BQ20" s="2"/>
      <c r="BR20" s="2"/>
      <c r="BS20" s="2"/>
      <c r="BT20" s="2"/>
      <c r="BU20" s="12"/>
    </row>
    <row r="21" spans="1:73" x14ac:dyDescent="0.25">
      <c r="A21">
        <v>18</v>
      </c>
      <c r="B21" t="s">
        <v>15</v>
      </c>
      <c r="C21" s="7" t="s">
        <v>34</v>
      </c>
      <c r="D21" s="2" t="s">
        <v>78</v>
      </c>
      <c r="E21" t="s">
        <v>152</v>
      </c>
      <c r="F21" t="s">
        <v>28</v>
      </c>
      <c r="G21" s="2" t="s">
        <v>73</v>
      </c>
      <c r="H21" t="s">
        <v>148</v>
      </c>
      <c r="J21">
        <f t="shared" si="0"/>
        <v>2829.7096138499373</v>
      </c>
      <c r="K21">
        <f t="shared" si="1"/>
        <v>6143.214610989121</v>
      </c>
      <c r="L21">
        <f t="shared" si="5"/>
        <v>17383513.444659319</v>
      </c>
      <c r="N21">
        <f>VLOOKUP(E21,Inputs!$K$12:$L$25,2,FALSE)</f>
        <v>15</v>
      </c>
      <c r="O21">
        <f>VLOOKUP(H21,Inputs!$K$12:$L$25,2,FALSE)</f>
        <v>70</v>
      </c>
      <c r="P21">
        <f>(VLOOKUP(B21,Inputs!$K$28:$L$32,2,FALSE))</f>
        <v>45</v>
      </c>
      <c r="Q21" s="6">
        <f t="shared" si="6"/>
        <v>30.166520181768771</v>
      </c>
      <c r="R21" s="9">
        <f>((Q21/Inputs!$L$35)^Inputs!$L$36+(Q21/Inputs!$L$35)^Inputs!$L$36-((Q21/Inputs!$L$35)^Inputs!$L$36)*((Q21/Inputs!$L$35)^Inputs!$L$36))</f>
        <v>9.3014969639737849E-2</v>
      </c>
      <c r="T21">
        <v>1</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2.75</v>
      </c>
      <c r="AB21">
        <f>IF(B21="Diverging","",Inputs!$L$12)</f>
        <v>70</v>
      </c>
      <c r="AC21" s="14">
        <f t="shared" si="2"/>
        <v>1.2601440246904174</v>
      </c>
      <c r="AD21" s="14"/>
      <c r="AI21">
        <f t="shared" si="7"/>
        <v>3.4653960678986477</v>
      </c>
      <c r="AK21">
        <f t="shared" si="8"/>
        <v>5603292.3822386898</v>
      </c>
      <c r="AM21" s="12"/>
      <c r="AN21" s="2" t="str">
        <f t="shared" si="9"/>
        <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f t="shared" si="9"/>
        <v>1</v>
      </c>
      <c r="AZ21" s="2"/>
      <c r="BA21" s="2"/>
      <c r="BB21" s="2"/>
      <c r="BC21" s="2"/>
      <c r="BD21" s="10"/>
      <c r="BE21" s="2" t="str">
        <f t="shared" si="10"/>
        <v/>
      </c>
      <c r="BF21" s="2" t="str">
        <f t="shared" si="10"/>
        <v/>
      </c>
      <c r="BG21" s="2" t="str">
        <f t="shared" si="10"/>
        <v/>
      </c>
      <c r="BH21" s="2">
        <f t="shared" si="10"/>
        <v>1</v>
      </c>
      <c r="BI21" s="2" t="str">
        <f t="shared" si="10"/>
        <v/>
      </c>
      <c r="BJ21" s="2" t="str">
        <f t="shared" si="10"/>
        <v/>
      </c>
      <c r="BK21" s="2" t="str">
        <f t="shared" si="10"/>
        <v/>
      </c>
      <c r="BL21" s="2" t="str">
        <f t="shared" si="10"/>
        <v/>
      </c>
      <c r="BM21" s="2" t="str">
        <f t="shared" si="10"/>
        <v/>
      </c>
      <c r="BN21" s="2" t="str">
        <f t="shared" si="10"/>
        <v/>
      </c>
      <c r="BO21" s="2" t="str">
        <f t="shared" si="10"/>
        <v/>
      </c>
      <c r="BP21" s="2" t="str">
        <f t="shared" si="10"/>
        <v/>
      </c>
      <c r="BQ21" s="2"/>
      <c r="BR21" s="2"/>
      <c r="BS21" s="2"/>
      <c r="BT21" s="2"/>
      <c r="BU21" s="12"/>
    </row>
    <row r="22" spans="1:73" x14ac:dyDescent="0.25">
      <c r="A22">
        <v>19</v>
      </c>
      <c r="B22" t="s">
        <v>15</v>
      </c>
      <c r="C22" t="s">
        <v>27</v>
      </c>
      <c r="D22" s="2" t="s">
        <v>74</v>
      </c>
      <c r="E22" t="s">
        <v>143</v>
      </c>
      <c r="F22" s="7" t="s">
        <v>29</v>
      </c>
      <c r="G22" s="2" t="s">
        <v>79</v>
      </c>
      <c r="H22" t="s">
        <v>143</v>
      </c>
      <c r="J22">
        <f t="shared" si="0"/>
        <v>878.12843098113581</v>
      </c>
      <c r="K22">
        <f t="shared" si="1"/>
        <v>2158.3361834497814</v>
      </c>
      <c r="L22">
        <f t="shared" si="5"/>
        <v>1895296.3663025694</v>
      </c>
      <c r="N22">
        <f>VLOOKUP(E22,Inputs!$K$12:$L$25,2,FALSE)</f>
        <v>25</v>
      </c>
      <c r="O22">
        <f>VLOOKUP(H22,Inputs!$K$12:$L$25,2,FALSE)</f>
        <v>25</v>
      </c>
      <c r="P22">
        <f>(VLOOKUP(B22,Inputs!$K$28:$L$32,2,FALSE))</f>
        <v>45</v>
      </c>
      <c r="Q22" s="6">
        <f t="shared" si="6"/>
        <v>9.5670858091272439</v>
      </c>
      <c r="R22" s="9">
        <f>((Q22/Inputs!$L$35)^Inputs!$L$36+(Q22/Inputs!$L$35)^Inputs!$L$36-((Q22/Inputs!$L$35)^Inputs!$L$36)*((Q22/Inputs!$L$35)^Inputs!$L$36))</f>
        <v>1.2201154392262289E-3</v>
      </c>
      <c r="T22">
        <f>Inputs!$O$25</f>
        <v>0.505</v>
      </c>
      <c r="W22" s="2">
        <f>1*0</f>
        <v>0</v>
      </c>
      <c r="Y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1.75</v>
      </c>
      <c r="AB22">
        <f>IF(B22="Diverging","",Inputs!$L$12)</f>
        <v>70</v>
      </c>
      <c r="AC22" s="14">
        <f t="shared" si="2"/>
        <v>1.2601440246904174</v>
      </c>
      <c r="AD22" s="14"/>
      <c r="AI22">
        <f t="shared" si="7"/>
        <v>1.1136522818201564</v>
      </c>
      <c r="AK22">
        <f t="shared" si="8"/>
        <v>2575.299027835581</v>
      </c>
      <c r="AM22" s="12"/>
      <c r="AN22" s="2" t="str">
        <f t="shared" si="9"/>
        <v/>
      </c>
      <c r="AO22" s="2" t="str">
        <f t="shared" si="9"/>
        <v/>
      </c>
      <c r="AP22" s="2" t="str">
        <f t="shared" si="9"/>
        <v/>
      </c>
      <c r="AQ22" s="2" t="str">
        <f t="shared" si="9"/>
        <v/>
      </c>
      <c r="AR22" s="2">
        <f t="shared" si="9"/>
        <v>1</v>
      </c>
      <c r="AS22" s="2" t="str">
        <f t="shared" si="9"/>
        <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t="str">
        <f t="shared" si="10"/>
        <v/>
      </c>
      <c r="BI22" s="2" t="str">
        <f t="shared" si="10"/>
        <v/>
      </c>
      <c r="BJ22" s="2" t="str">
        <f t="shared" si="10"/>
        <v/>
      </c>
      <c r="BK22" s="2" t="str">
        <f t="shared" si="10"/>
        <v/>
      </c>
      <c r="BL22" s="2" t="str">
        <f t="shared" si="10"/>
        <v/>
      </c>
      <c r="BM22" s="2" t="str">
        <f t="shared" si="10"/>
        <v/>
      </c>
      <c r="BN22" s="2">
        <f t="shared" si="10"/>
        <v>1</v>
      </c>
      <c r="BO22" s="2" t="str">
        <f t="shared" si="10"/>
        <v/>
      </c>
      <c r="BP22" s="2" t="str">
        <f t="shared" si="10"/>
        <v/>
      </c>
      <c r="BQ22" s="2"/>
      <c r="BR22" s="2"/>
      <c r="BS22" s="2"/>
      <c r="BT22" s="2"/>
      <c r="BU22" s="12"/>
    </row>
    <row r="23" spans="1:73" x14ac:dyDescent="0.25">
      <c r="A23">
        <v>20</v>
      </c>
      <c r="B23" t="s">
        <v>15</v>
      </c>
      <c r="C23" t="s">
        <v>35</v>
      </c>
      <c r="D23" s="2" t="s">
        <v>70</v>
      </c>
      <c r="E23" t="s">
        <v>149</v>
      </c>
      <c r="F23" s="7" t="s">
        <v>29</v>
      </c>
      <c r="G23" s="2" t="s">
        <v>79</v>
      </c>
      <c r="H23" t="s">
        <v>143</v>
      </c>
      <c r="J23">
        <f t="shared" si="0"/>
        <v>975.63630394130166</v>
      </c>
      <c r="K23">
        <f t="shared" si="1"/>
        <v>2158.3361834497814</v>
      </c>
      <c r="L23">
        <f t="shared" si="5"/>
        <v>2105751.1366837202</v>
      </c>
      <c r="N23">
        <f>VLOOKUP(E23,Inputs!$K$12:$L$25,2,FALSE)</f>
        <v>15</v>
      </c>
      <c r="O23">
        <f>VLOOKUP(H23,Inputs!$K$12:$L$25,2,FALSE)</f>
        <v>25</v>
      </c>
      <c r="P23">
        <f>(VLOOKUP(B23,Inputs!$K$28:$L$32,2,FALSE))</f>
        <v>45</v>
      </c>
      <c r="Q23" s="6">
        <f t="shared" si="6"/>
        <v>8.9396576292116645</v>
      </c>
      <c r="R23" s="9">
        <f>((Q23/Inputs!$L$35)^Inputs!$L$36+(Q23/Inputs!$L$35)^Inputs!$L$36-((Q23/Inputs!$L$35)^Inputs!$L$36)*((Q23/Inputs!$L$35)^Inputs!$L$36))</f>
        <v>9.432995959267502E-4</v>
      </c>
      <c r="T23">
        <v>1</v>
      </c>
      <c r="Y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1.75</v>
      </c>
      <c r="AB23">
        <f>IF(B23="Diverging","",Inputs!$L$12)</f>
        <v>70</v>
      </c>
      <c r="AC23" s="14">
        <f t="shared" si="2"/>
        <v>1.2601440246904174</v>
      </c>
      <c r="AD23" s="14"/>
      <c r="AI23">
        <f t="shared" si="7"/>
        <v>2.2052520432082305</v>
      </c>
      <c r="AK23">
        <f t="shared" si="8"/>
        <v>4380.4116500494174</v>
      </c>
      <c r="AM23" s="12"/>
      <c r="AN23" s="2" t="str">
        <f t="shared" si="9"/>
        <v/>
      </c>
      <c r="AO23" s="2" t="str">
        <f t="shared" si="9"/>
        <v/>
      </c>
      <c r="AP23" s="2">
        <f t="shared" si="9"/>
        <v>1</v>
      </c>
      <c r="AQ23" s="2" t="str">
        <f t="shared" si="9"/>
        <v/>
      </c>
      <c r="AR23" s="2" t="str">
        <f t="shared" si="9"/>
        <v/>
      </c>
      <c r="AS23" s="2" t="str">
        <f t="shared" si="9"/>
        <v/>
      </c>
      <c r="AT23" s="2" t="str">
        <f t="shared" si="9"/>
        <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t="str">
        <f t="shared" si="10"/>
        <v/>
      </c>
      <c r="BK23" s="2" t="str">
        <f t="shared" si="10"/>
        <v/>
      </c>
      <c r="BL23" s="2" t="str">
        <f t="shared" si="10"/>
        <v/>
      </c>
      <c r="BM23" s="2" t="str">
        <f t="shared" si="10"/>
        <v/>
      </c>
      <c r="BN23" s="2">
        <f t="shared" si="10"/>
        <v>1</v>
      </c>
      <c r="BO23" s="2" t="str">
        <f t="shared" si="10"/>
        <v/>
      </c>
      <c r="BP23" s="2" t="str">
        <f t="shared" si="10"/>
        <v/>
      </c>
      <c r="BQ23" s="2"/>
      <c r="BR23" s="2"/>
      <c r="BS23" s="2"/>
      <c r="BT23" s="2"/>
      <c r="BU23" s="12"/>
    </row>
    <row r="24" spans="1:73" x14ac:dyDescent="0.25">
      <c r="A24">
        <v>21</v>
      </c>
      <c r="B24" t="s">
        <v>15</v>
      </c>
      <c r="C24" s="7" t="s">
        <v>25</v>
      </c>
      <c r="D24" s="2" t="s">
        <v>80</v>
      </c>
      <c r="E24" t="s">
        <v>143</v>
      </c>
      <c r="F24" t="s">
        <v>24</v>
      </c>
      <c r="G24" s="2" t="s">
        <v>69</v>
      </c>
      <c r="H24" t="s">
        <v>148</v>
      </c>
      <c r="J24">
        <f t="shared" si="0"/>
        <v>2011.9542027002817</v>
      </c>
      <c r="K24">
        <f t="shared" si="1"/>
        <v>5590.2071467317601</v>
      </c>
      <c r="L24">
        <f t="shared" si="5"/>
        <v>11247240.762832114</v>
      </c>
      <c r="N24">
        <f>VLOOKUP(E24,Inputs!$K$12:$L$25,2,FALSE)</f>
        <v>25</v>
      </c>
      <c r="O24">
        <f>VLOOKUP(H24,Inputs!$K$12:$L$25,2,FALSE)</f>
        <v>70</v>
      </c>
      <c r="P24">
        <f>(VLOOKUP(B24,Inputs!$K$28:$L$32,2,FALSE))</f>
        <v>45</v>
      </c>
      <c r="Q24" s="6">
        <f t="shared" si="6"/>
        <v>27.613974115685902</v>
      </c>
      <c r="R24" s="9">
        <f>((Q24/Inputs!$L$35)^Inputs!$L$36+(Q24/Inputs!$L$35)^Inputs!$L$36-((Q24/Inputs!$L$35)^Inputs!$L$36)*((Q24/Inputs!$L$35)^Inputs!$L$36))</f>
        <v>6.6968107815255751E-2</v>
      </c>
      <c r="T24">
        <f>Inputs!$O$25</f>
        <v>0.505</v>
      </c>
      <c r="V24" s="2">
        <f>1*0</f>
        <v>0</v>
      </c>
      <c r="W24" s="2">
        <f>1*0</f>
        <v>0</v>
      </c>
      <c r="X24" s="2">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2.75</v>
      </c>
      <c r="AB24">
        <f>IF(B24="Diverging","",Inputs!$L$12)</f>
        <v>70</v>
      </c>
      <c r="AC24" s="14">
        <f t="shared" si="2"/>
        <v>1.2601440246904174</v>
      </c>
      <c r="AD24" s="14"/>
      <c r="AI24">
        <f t="shared" si="7"/>
        <v>1.7500250142888172</v>
      </c>
      <c r="AK24">
        <f t="shared" si="8"/>
        <v>1318130.0969748204</v>
      </c>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f t="shared" si="9"/>
        <v>1</v>
      </c>
      <c r="AY24" s="2" t="str">
        <f t="shared" si="9"/>
        <v/>
      </c>
      <c r="AZ24" s="2"/>
      <c r="BA24" s="2"/>
      <c r="BB24" s="2"/>
      <c r="BC24" s="2"/>
      <c r="BD24" s="10"/>
      <c r="BE24" s="2">
        <f t="shared" si="10"/>
        <v>1</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v>22</v>
      </c>
      <c r="B25" t="s">
        <v>15</v>
      </c>
      <c r="C25" s="7" t="s">
        <v>32</v>
      </c>
      <c r="D25" s="2" t="s">
        <v>77</v>
      </c>
      <c r="E25" t="s">
        <v>152</v>
      </c>
      <c r="F25" t="s">
        <v>24</v>
      </c>
      <c r="G25" s="2" t="s">
        <v>69</v>
      </c>
      <c r="H25" t="s">
        <v>148</v>
      </c>
      <c r="J25">
        <f t="shared" si="0"/>
        <v>2760.0619759387532</v>
      </c>
      <c r="K25">
        <f t="shared" si="1"/>
        <v>5590.2071467317601</v>
      </c>
      <c r="L25">
        <f t="shared" si="5"/>
        <v>15429318.183315402</v>
      </c>
      <c r="N25">
        <f>VLOOKUP(E25,Inputs!$K$12:$L$25,2,FALSE)</f>
        <v>15</v>
      </c>
      <c r="O25">
        <f>VLOOKUP(H25,Inputs!$K$12:$L$25,2,FALSE)</f>
        <v>70</v>
      </c>
      <c r="P25">
        <f>(VLOOKUP(B25,Inputs!$K$28:$L$32,2,FALSE))</f>
        <v>45</v>
      </c>
      <c r="Q25" s="6">
        <f t="shared" si="6"/>
        <v>30.166520181768771</v>
      </c>
      <c r="R25" s="9">
        <f>((Q25/Inputs!$L$35)^Inputs!$L$36+(Q25/Inputs!$L$35)^Inputs!$L$36-((Q25/Inputs!$L$35)^Inputs!$L$36)*((Q25/Inputs!$L$35)^Inputs!$L$36))</f>
        <v>9.3014969639737849E-2</v>
      </c>
      <c r="T25">
        <v>1</v>
      </c>
      <c r="X25" s="2">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2.75</v>
      </c>
      <c r="AB25">
        <f>IF(B25="Diverging","",Inputs!$L$12)</f>
        <v>70</v>
      </c>
      <c r="AC25" s="14">
        <f t="shared" si="2"/>
        <v>1.2601440246904174</v>
      </c>
      <c r="AD25" s="14"/>
      <c r="AI25">
        <f t="shared" si="7"/>
        <v>3.4653960678986477</v>
      </c>
      <c r="AK25">
        <f t="shared" si="8"/>
        <v>4973389.3734968388</v>
      </c>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f t="shared" si="9"/>
        <v>1</v>
      </c>
      <c r="AW25" s="2" t="str">
        <f t="shared" si="9"/>
        <v/>
      </c>
      <c r="AX25" s="2" t="str">
        <f t="shared" si="9"/>
        <v/>
      </c>
      <c r="AY25" s="2" t="str">
        <f t="shared" si="9"/>
        <v/>
      </c>
      <c r="AZ25" s="2"/>
      <c r="BA25" s="2"/>
      <c r="BB25" s="2"/>
      <c r="BC25" s="2"/>
      <c r="BD25" s="10"/>
      <c r="BE25" s="2">
        <f t="shared" si="10"/>
        <v>1</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A26">
        <v>23</v>
      </c>
      <c r="B26" t="s">
        <v>16</v>
      </c>
      <c r="C26" t="s">
        <v>29</v>
      </c>
      <c r="D26" s="2" t="s">
        <v>79</v>
      </c>
      <c r="E26" t="s">
        <v>142</v>
      </c>
      <c r="F26" t="s">
        <v>25</v>
      </c>
      <c r="G26" s="2" t="s">
        <v>80</v>
      </c>
      <c r="H26" t="s">
        <v>142</v>
      </c>
      <c r="J26">
        <f t="shared" si="0"/>
        <v>2158.3361834497814</v>
      </c>
      <c r="K26">
        <f t="shared" si="1"/>
        <v>2011.9542027002817</v>
      </c>
      <c r="L26">
        <f t="shared" si="5"/>
        <v>4342473.555131874</v>
      </c>
      <c r="N26">
        <f>VLOOKUP(E26,Inputs!$K$12:$L$25,2,FALSE)</f>
        <v>15</v>
      </c>
      <c r="O26">
        <f>VLOOKUP(H26,Inputs!$K$12:$L$25,2,FALSE)</f>
        <v>15</v>
      </c>
      <c r="P26">
        <f>(VLOOKUP(B26,Inputs!$K$28:$L$32,2,FALSE))</f>
        <v>10</v>
      </c>
      <c r="Q26" s="6">
        <f t="shared" si="6"/>
        <v>1.3073361412148754</v>
      </c>
      <c r="R26" s="9">
        <f>((Q26/Inputs!$L$35)^Inputs!$L$36+(Q26/Inputs!$L$35)^Inputs!$L$36-((Q26/Inputs!$L$35)^Inputs!$L$36)*((Q26/Inputs!$L$35)^Inputs!$L$36))</f>
        <v>6.4061388075216188E-7</v>
      </c>
      <c r="T26">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v>
      </c>
      <c r="AB26" t="str">
        <f>IF(B26="Diverging","",Inputs!$L$12)</f>
        <v/>
      </c>
      <c r="AC26" s="14">
        <f t="shared" si="2"/>
        <v>1</v>
      </c>
      <c r="AD26" s="14"/>
      <c r="AI26">
        <f t="shared" si="7"/>
        <v>1</v>
      </c>
      <c r="AK26">
        <f t="shared" si="8"/>
        <v>2.7818488362166667</v>
      </c>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f t="shared" si="9"/>
        <v>1</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f t="shared" si="10"/>
        <v>1</v>
      </c>
      <c r="BP26" s="2" t="str">
        <f t="shared" si="10"/>
        <v/>
      </c>
      <c r="BQ26" s="2"/>
      <c r="BR26" s="2"/>
      <c r="BS26" s="2"/>
      <c r="BT26" s="2"/>
      <c r="BU26" s="12"/>
    </row>
    <row r="27" spans="1:73" x14ac:dyDescent="0.25">
      <c r="A27">
        <v>24</v>
      </c>
      <c r="B27" t="s">
        <v>16</v>
      </c>
      <c r="C27" t="s">
        <v>29</v>
      </c>
      <c r="D27" s="2" t="s">
        <v>79</v>
      </c>
      <c r="E27" t="s">
        <v>142</v>
      </c>
      <c r="F27" t="s">
        <v>34</v>
      </c>
      <c r="G27" s="2" t="s">
        <v>78</v>
      </c>
      <c r="H27" t="s">
        <v>142</v>
      </c>
      <c r="J27">
        <f t="shared" si="0"/>
        <v>2158.3361834497814</v>
      </c>
      <c r="K27">
        <f t="shared" si="1"/>
        <v>2829.7096138499373</v>
      </c>
      <c r="L27">
        <f t="shared" si="5"/>
        <v>6107464.6482280288</v>
      </c>
      <c r="N27">
        <f>VLOOKUP(E27,Inputs!$K$12:$L$25,2,FALSE)</f>
        <v>15</v>
      </c>
      <c r="O27">
        <f>VLOOKUP(H27,Inputs!$K$12:$L$25,2,FALSE)</f>
        <v>15</v>
      </c>
      <c r="P27">
        <f>(VLOOKUP(B27,Inputs!$K$28:$L$32,2,FALSE))</f>
        <v>10</v>
      </c>
      <c r="Q27" s="6">
        <f t="shared" si="6"/>
        <v>1.3073361412148754</v>
      </c>
      <c r="R27" s="9">
        <f>((Q27/Inputs!$L$35)^Inputs!$L$36+(Q27/Inputs!$L$35)^Inputs!$L$36-((Q27/Inputs!$L$35)^Inputs!$L$36)*((Q27/Inputs!$L$35)^Inputs!$L$36))</f>
        <v>6.4061388075216188E-7</v>
      </c>
      <c r="T27">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v>
      </c>
      <c r="AB27" t="str">
        <f>IF(B27="Diverging","",Inputs!$L$12)</f>
        <v/>
      </c>
      <c r="AC27" s="14">
        <f t="shared" si="2"/>
        <v>1</v>
      </c>
      <c r="AD27" s="14"/>
      <c r="AI27">
        <f t="shared" si="7"/>
        <v>1</v>
      </c>
      <c r="AK27">
        <f t="shared" si="8"/>
        <v>3.9125266298579948</v>
      </c>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f t="shared" si="9"/>
        <v>1</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f t="shared" si="10"/>
        <v>1</v>
      </c>
      <c r="BQ27" s="2"/>
      <c r="BR27" s="2"/>
      <c r="BS27" s="2"/>
      <c r="BT27" s="2"/>
      <c r="BU27" s="12"/>
    </row>
    <row r="28" spans="1:73" x14ac:dyDescent="0.25">
      <c r="A28">
        <v>25</v>
      </c>
      <c r="B28" t="s">
        <v>16</v>
      </c>
      <c r="C28" t="s">
        <v>24</v>
      </c>
      <c r="D28" s="2" t="s">
        <v>69</v>
      </c>
      <c r="E28" t="s">
        <v>98</v>
      </c>
      <c r="F28" t="s">
        <v>35</v>
      </c>
      <c r="G28" s="2" t="s">
        <v>70</v>
      </c>
      <c r="H28" t="s">
        <v>149</v>
      </c>
      <c r="J28">
        <f t="shared" si="0"/>
        <v>5590.2071467317601</v>
      </c>
      <c r="K28">
        <f t="shared" si="1"/>
        <v>975.63630394130166</v>
      </c>
      <c r="L28">
        <f t="shared" si="5"/>
        <v>5454009.0389036238</v>
      </c>
      <c r="N28">
        <f>VLOOKUP(E28,Inputs!$K$12:$L$25,2,FALSE)</f>
        <v>70</v>
      </c>
      <c r="O28">
        <f>VLOOKUP(H28,Inputs!$K$12:$L$25,2,FALSE)</f>
        <v>15</v>
      </c>
      <c r="P28">
        <f>(VLOOKUP(B28,Inputs!$K$28:$L$32,2,FALSE))</f>
        <v>10</v>
      </c>
      <c r="Q28" s="6">
        <f t="shared" si="6"/>
        <v>27.644636544338773</v>
      </c>
      <c r="R28" s="9">
        <f>((Q28/Inputs!$L$35)^Inputs!$L$36+(Q28/Inputs!$L$35)^Inputs!$L$36-((Q28/Inputs!$L$35)^Inputs!$L$36)*((Q28/Inputs!$L$35)^Inputs!$L$36))</f>
        <v>6.7245791629199622E-2</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4">
        <f t="shared" si="2"/>
        <v>1</v>
      </c>
      <c r="AD28" s="14"/>
      <c r="AI28">
        <f t="shared" si="7"/>
        <v>1</v>
      </c>
      <c r="AK28">
        <f t="shared" si="8"/>
        <v>366759.15537388436</v>
      </c>
      <c r="AM28" s="12"/>
      <c r="AN28" s="2">
        <f t="shared" si="9"/>
        <v>1</v>
      </c>
      <c r="AO28" s="2" t="str">
        <f t="shared" si="9"/>
        <v/>
      </c>
      <c r="AP28" s="2" t="str">
        <f t="shared" si="9"/>
        <v/>
      </c>
      <c r="AQ28" s="2" t="str">
        <f t="shared" si="9"/>
        <v/>
      </c>
      <c r="AR28" s="2" t="str">
        <f t="shared" si="9"/>
        <v/>
      </c>
      <c r="AS28" s="2" t="str">
        <f t="shared" si="9"/>
        <v/>
      </c>
      <c r="AT28" s="2" t="str">
        <f t="shared" si="9"/>
        <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f t="shared" si="10"/>
        <v>1</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A29">
        <v>26</v>
      </c>
      <c r="B29" t="s">
        <v>16</v>
      </c>
      <c r="C29" t="s">
        <v>24</v>
      </c>
      <c r="D29" s="2" t="s">
        <v>69</v>
      </c>
      <c r="E29" t="s">
        <v>98</v>
      </c>
      <c r="F29" t="s">
        <v>30</v>
      </c>
      <c r="G29" s="2" t="s">
        <v>71</v>
      </c>
      <c r="H29" t="s">
        <v>142</v>
      </c>
      <c r="J29">
        <f t="shared" si="0"/>
        <v>5590.2071467317601</v>
      </c>
      <c r="K29">
        <f t="shared" si="1"/>
        <v>934.15654932693815</v>
      </c>
      <c r="L29">
        <f t="shared" si="5"/>
        <v>5222128.6182137299</v>
      </c>
      <c r="N29">
        <f>VLOOKUP(E29,Inputs!$K$12:$L$25,2,FALSE)</f>
        <v>70</v>
      </c>
      <c r="O29">
        <f>VLOOKUP(H29,Inputs!$K$12:$L$25,2,FALSE)</f>
        <v>15</v>
      </c>
      <c r="P29">
        <f>(VLOOKUP(B29,Inputs!$K$28:$L$32,2,FALSE))</f>
        <v>10</v>
      </c>
      <c r="Q29" s="6">
        <f t="shared" si="6"/>
        <v>27.644636544338773</v>
      </c>
      <c r="R29" s="9">
        <f>((Q29/Inputs!$L$35)^Inputs!$L$36+(Q29/Inputs!$L$35)^Inputs!$L$36-((Q29/Inputs!$L$35)^Inputs!$L$36)*((Q29/Inputs!$L$35)^Inputs!$L$36))</f>
        <v>6.7245791629199622E-2</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4">
        <f t="shared" si="2"/>
        <v>1</v>
      </c>
      <c r="AD29" s="14"/>
      <c r="AI29">
        <f t="shared" si="7"/>
        <v>1</v>
      </c>
      <c r="AK29">
        <f t="shared" si="8"/>
        <v>351166.17292128061</v>
      </c>
      <c r="AM29" s="12"/>
      <c r="AN29" s="2">
        <f t="shared" si="9"/>
        <v>1</v>
      </c>
      <c r="AO29" s="2" t="str">
        <f t="shared" si="9"/>
        <v/>
      </c>
      <c r="AP29" s="2" t="str">
        <f t="shared" si="9"/>
        <v/>
      </c>
      <c r="AQ29" s="2" t="str">
        <f t="shared" si="9"/>
        <v/>
      </c>
      <c r="AR29" s="2" t="str">
        <f t="shared" si="9"/>
        <v/>
      </c>
      <c r="AS29" s="2" t="str">
        <f t="shared" si="9"/>
        <v/>
      </c>
      <c r="AT29" s="2" t="str">
        <f t="shared" si="9"/>
        <v/>
      </c>
      <c r="AU29" s="2" t="str">
        <f t="shared" si="9"/>
        <v/>
      </c>
      <c r="AV29" s="2" t="str">
        <f t="shared" si="9"/>
        <v/>
      </c>
      <c r="AW29" s="2" t="str">
        <f t="shared" si="9"/>
        <v/>
      </c>
      <c r="AX29" s="2" t="str">
        <f t="shared" si="9"/>
        <v/>
      </c>
      <c r="AY29" s="2" t="str">
        <f t="shared" si="9"/>
        <v/>
      </c>
      <c r="AZ29" s="2"/>
      <c r="BA29" s="2"/>
      <c r="BB29" s="2"/>
      <c r="BC29" s="2"/>
      <c r="BD29" s="10"/>
      <c r="BE29" s="2" t="str">
        <f t="shared" si="10"/>
        <v/>
      </c>
      <c r="BF29" s="2">
        <f t="shared" si="10"/>
        <v>1</v>
      </c>
      <c r="BG29" s="2" t="str">
        <f t="shared" si="10"/>
        <v/>
      </c>
      <c r="BH29" s="2" t="str">
        <f t="shared" si="10"/>
        <v/>
      </c>
      <c r="BI29" s="2" t="str">
        <f t="shared" si="10"/>
        <v/>
      </c>
      <c r="BJ29" s="2" t="str">
        <f t="shared" si="10"/>
        <v/>
      </c>
      <c r="BK29" s="2" t="str">
        <f t="shared" si="10"/>
        <v/>
      </c>
      <c r="BL29" s="2" t="str">
        <f t="shared" si="10"/>
        <v/>
      </c>
      <c r="BM29" s="2" t="str">
        <f t="shared" si="10"/>
        <v/>
      </c>
      <c r="BN29" s="2" t="str">
        <f t="shared" si="10"/>
        <v/>
      </c>
      <c r="BO29" s="2" t="str">
        <f t="shared" si="10"/>
        <v/>
      </c>
      <c r="BP29" s="2" t="str">
        <f t="shared" si="10"/>
        <v/>
      </c>
      <c r="BQ29" s="2"/>
      <c r="BR29" s="2"/>
      <c r="BS29" s="2"/>
      <c r="BT29" s="2"/>
      <c r="BU29" s="12"/>
    </row>
    <row r="30" spans="1:73" x14ac:dyDescent="0.25">
      <c r="A30">
        <v>27</v>
      </c>
      <c r="B30" t="s">
        <v>16</v>
      </c>
      <c r="C30" t="s">
        <v>23</v>
      </c>
      <c r="D30" s="2" t="s">
        <v>76</v>
      </c>
      <c r="E30" t="s">
        <v>142</v>
      </c>
      <c r="F30" t="s">
        <v>31</v>
      </c>
      <c r="G30" s="2" t="s">
        <v>75</v>
      </c>
      <c r="H30" t="s">
        <v>142</v>
      </c>
      <c r="J30">
        <f t="shared" si="0"/>
        <v>1557.1434358164215</v>
      </c>
      <c r="K30">
        <f t="shared" si="1"/>
        <v>2682.7945882448253</v>
      </c>
      <c r="L30">
        <f t="shared" si="5"/>
        <v>4177495.9827292492</v>
      </c>
      <c r="N30">
        <f>VLOOKUP(E30,Inputs!$K$12:$L$25,2,FALSE)</f>
        <v>15</v>
      </c>
      <c r="O30">
        <f>VLOOKUP(H30,Inputs!$K$12:$L$25,2,FALSE)</f>
        <v>15</v>
      </c>
      <c r="P30">
        <f>(VLOOKUP(B30,Inputs!$K$28:$L$32,2,FALSE))</f>
        <v>10</v>
      </c>
      <c r="Q30" s="6">
        <f t="shared" si="6"/>
        <v>1.3073361412148754</v>
      </c>
      <c r="R30" s="9">
        <f>((Q30/Inputs!$L$35)^Inputs!$L$36+(Q30/Inputs!$L$35)^Inputs!$L$36-((Q30/Inputs!$L$35)^Inputs!$L$36)*((Q30/Inputs!$L$35)^Inputs!$L$36))</f>
        <v>6.4061388075216188E-7</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4">
        <f t="shared" si="2"/>
        <v>1</v>
      </c>
      <c r="AD30" s="14"/>
      <c r="AI30">
        <f t="shared" si="7"/>
        <v>1</v>
      </c>
      <c r="AK30">
        <f t="shared" si="8"/>
        <v>2.6761619133227503</v>
      </c>
      <c r="AM30" s="12"/>
      <c r="AN30" s="2" t="str">
        <f t="shared" si="9"/>
        <v/>
      </c>
      <c r="AO30" s="2" t="str">
        <f t="shared" si="9"/>
        <v/>
      </c>
      <c r="AP30" s="2" t="str">
        <f t="shared" si="9"/>
        <v/>
      </c>
      <c r="AQ30" s="2" t="str">
        <f t="shared" si="9"/>
        <v/>
      </c>
      <c r="AR30" s="2" t="str">
        <f t="shared" si="9"/>
        <v/>
      </c>
      <c r="AS30" s="2" t="str">
        <f t="shared" si="9"/>
        <v/>
      </c>
      <c r="AT30" s="2">
        <f t="shared" si="9"/>
        <v>1</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t="str">
        <f t="shared" si="10"/>
        <v/>
      </c>
      <c r="BK30" s="2" t="str">
        <f t="shared" si="10"/>
        <v/>
      </c>
      <c r="BL30" s="2">
        <f t="shared" si="10"/>
        <v>1</v>
      </c>
      <c r="BM30" s="2" t="str">
        <f t="shared" si="10"/>
        <v/>
      </c>
      <c r="BN30" s="2" t="str">
        <f t="shared" si="10"/>
        <v/>
      </c>
      <c r="BO30" s="2" t="str">
        <f t="shared" si="10"/>
        <v/>
      </c>
      <c r="BP30" s="2" t="str">
        <f t="shared" si="10"/>
        <v/>
      </c>
      <c r="BQ30" s="2"/>
      <c r="BR30" s="2"/>
      <c r="BS30" s="2"/>
      <c r="BT30" s="2"/>
      <c r="BU30" s="12"/>
    </row>
    <row r="31" spans="1:73" x14ac:dyDescent="0.25">
      <c r="A31">
        <v>28</v>
      </c>
      <c r="B31" t="s">
        <v>16</v>
      </c>
      <c r="C31" t="s">
        <v>23</v>
      </c>
      <c r="D31" s="2" t="s">
        <v>76</v>
      </c>
      <c r="E31" t="s">
        <v>142</v>
      </c>
      <c r="F31" t="s">
        <v>32</v>
      </c>
      <c r="G31" s="2" t="s">
        <v>77</v>
      </c>
      <c r="H31" t="s">
        <v>142</v>
      </c>
      <c r="J31">
        <f t="shared" si="0"/>
        <v>1557.1434358164215</v>
      </c>
      <c r="K31">
        <f t="shared" si="1"/>
        <v>2760.0619759387532</v>
      </c>
      <c r="L31">
        <f t="shared" si="5"/>
        <v>4297812.3882795312</v>
      </c>
      <c r="N31">
        <f>VLOOKUP(E31,Inputs!$K$12:$L$25,2,FALSE)</f>
        <v>15</v>
      </c>
      <c r="O31">
        <f>VLOOKUP(H31,Inputs!$K$12:$L$25,2,FALSE)</f>
        <v>15</v>
      </c>
      <c r="P31">
        <f>(VLOOKUP(B31,Inputs!$K$28:$L$32,2,FALSE))</f>
        <v>10</v>
      </c>
      <c r="Q31" s="6">
        <f t="shared" si="6"/>
        <v>1.3073361412148754</v>
      </c>
      <c r="R31" s="9">
        <f>((Q31/Inputs!$L$35)^Inputs!$L$36+(Q31/Inputs!$L$35)^Inputs!$L$36-((Q31/Inputs!$L$35)^Inputs!$L$36)*((Q31/Inputs!$L$35)^Inputs!$L$36))</f>
        <v>6.4061388075216188E-7</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4">
        <f t="shared" si="2"/>
        <v>1</v>
      </c>
      <c r="AD31" s="14"/>
      <c r="AI31">
        <f t="shared" si="7"/>
        <v>1</v>
      </c>
      <c r="AK31">
        <f t="shared" si="8"/>
        <v>2.7532382728004676</v>
      </c>
      <c r="AM31" s="12"/>
      <c r="AN31" s="2" t="str">
        <f t="shared" si="9"/>
        <v/>
      </c>
      <c r="AO31" s="2" t="str">
        <f t="shared" si="9"/>
        <v/>
      </c>
      <c r="AP31" s="2" t="str">
        <f t="shared" si="9"/>
        <v/>
      </c>
      <c r="AQ31" s="2" t="str">
        <f t="shared" si="9"/>
        <v/>
      </c>
      <c r="AR31" s="2" t="str">
        <f t="shared" si="9"/>
        <v/>
      </c>
      <c r="AS31" s="2" t="str">
        <f t="shared" si="9"/>
        <v/>
      </c>
      <c r="AT31" s="2">
        <f t="shared" si="9"/>
        <v>1</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t="str">
        <f t="shared" si="10"/>
        <v/>
      </c>
      <c r="BJ31" s="2" t="str">
        <f t="shared" si="10"/>
        <v/>
      </c>
      <c r="BK31" s="2" t="str">
        <f t="shared" si="10"/>
        <v/>
      </c>
      <c r="BL31" s="2" t="str">
        <f t="shared" si="10"/>
        <v/>
      </c>
      <c r="BM31" s="2">
        <f t="shared" si="10"/>
        <v>1</v>
      </c>
      <c r="BN31" s="2" t="str">
        <f t="shared" si="10"/>
        <v/>
      </c>
      <c r="BO31" s="2" t="str">
        <f t="shared" si="10"/>
        <v/>
      </c>
      <c r="BP31" s="2" t="str">
        <f t="shared" si="10"/>
        <v/>
      </c>
      <c r="BQ31" s="2"/>
      <c r="BR31" s="2"/>
      <c r="BS31" s="2"/>
      <c r="BT31" s="2"/>
      <c r="BU31" s="12"/>
    </row>
    <row r="32" spans="1:73" x14ac:dyDescent="0.25">
      <c r="A32">
        <v>29</v>
      </c>
      <c r="B32" t="s">
        <v>16</v>
      </c>
      <c r="C32" t="s">
        <v>28</v>
      </c>
      <c r="D32" s="2" t="s">
        <v>73</v>
      </c>
      <c r="E32" t="s">
        <v>98</v>
      </c>
      <c r="F32" t="s">
        <v>33</v>
      </c>
      <c r="G32" s="2" t="s">
        <v>72</v>
      </c>
      <c r="H32" t="s">
        <v>149</v>
      </c>
      <c r="J32">
        <f t="shared" si="0"/>
        <v>6143.214610989121</v>
      </c>
      <c r="K32">
        <f t="shared" si="1"/>
        <v>478.65695802974352</v>
      </c>
      <c r="L32">
        <f t="shared" si="5"/>
        <v>2940492.4182199268</v>
      </c>
      <c r="N32">
        <f>VLOOKUP(E32,Inputs!$K$12:$L$25,2,FALSE)</f>
        <v>70</v>
      </c>
      <c r="O32">
        <f>VLOOKUP(H32,Inputs!$K$12:$L$25,2,FALSE)</f>
        <v>15</v>
      </c>
      <c r="P32">
        <f>(VLOOKUP(B32,Inputs!$K$28:$L$32,2,FALSE))</f>
        <v>10</v>
      </c>
      <c r="Q32" s="6">
        <f t="shared" si="6"/>
        <v>27.644636544338773</v>
      </c>
      <c r="R32" s="9">
        <f>((Q32/Inputs!$L$35)^Inputs!$L$36+(Q32/Inputs!$L$35)^Inputs!$L$36-((Q32/Inputs!$L$35)^Inputs!$L$36)*((Q32/Inputs!$L$35)^Inputs!$L$36))</f>
        <v>6.7245791629199622E-2</v>
      </c>
      <c r="T32">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4">
        <f t="shared" si="2"/>
        <v>1</v>
      </c>
      <c r="AD32" s="14"/>
      <c r="AI32">
        <f t="shared" si="7"/>
        <v>1</v>
      </c>
      <c r="AK32">
        <f t="shared" si="8"/>
        <v>197735.74044285851</v>
      </c>
      <c r="AM32" s="12"/>
      <c r="AN32" s="2" t="str">
        <f t="shared" si="9"/>
        <v/>
      </c>
      <c r="AO32" s="2" t="str">
        <f t="shared" si="9"/>
        <v/>
      </c>
      <c r="AP32" s="2" t="str">
        <f t="shared" si="9"/>
        <v/>
      </c>
      <c r="AQ32" s="2">
        <f t="shared" si="9"/>
        <v>1</v>
      </c>
      <c r="AR32" s="2" t="str">
        <f t="shared" si="9"/>
        <v/>
      </c>
      <c r="AS32" s="2" t="str">
        <f t="shared" si="9"/>
        <v/>
      </c>
      <c r="AT32" s="2" t="str">
        <f t="shared" si="9"/>
        <v/>
      </c>
      <c r="AU32" s="2" t="str">
        <f t="shared" si="9"/>
        <v/>
      </c>
      <c r="AV32" s="2" t="str">
        <f t="shared" si="9"/>
        <v/>
      </c>
      <c r="AW32" s="2" t="str">
        <f t="shared" si="9"/>
        <v/>
      </c>
      <c r="AX32" s="2" t="str">
        <f t="shared" si="9"/>
        <v/>
      </c>
      <c r="AY32" s="2" t="str">
        <f t="shared" si="9"/>
        <v/>
      </c>
      <c r="AZ32" s="2"/>
      <c r="BA32" s="2"/>
      <c r="BB32" s="2"/>
      <c r="BC32" s="2"/>
      <c r="BD32" s="10"/>
      <c r="BE32" s="2" t="str">
        <f t="shared" si="10"/>
        <v/>
      </c>
      <c r="BF32" s="2" t="str">
        <f t="shared" si="10"/>
        <v/>
      </c>
      <c r="BG32" s="2" t="str">
        <f t="shared" si="10"/>
        <v/>
      </c>
      <c r="BH32" s="2" t="str">
        <f t="shared" si="10"/>
        <v/>
      </c>
      <c r="BI32" s="2" t="str">
        <f t="shared" si="10"/>
        <v/>
      </c>
      <c r="BJ32" s="2">
        <f t="shared" si="10"/>
        <v>1</v>
      </c>
      <c r="BK32" s="2" t="str">
        <f t="shared" si="10"/>
        <v/>
      </c>
      <c r="BL32" s="2" t="str">
        <f t="shared" si="10"/>
        <v/>
      </c>
      <c r="BM32" s="2" t="str">
        <f t="shared" si="10"/>
        <v/>
      </c>
      <c r="BN32" s="2" t="str">
        <f t="shared" si="10"/>
        <v/>
      </c>
      <c r="BO32" s="2" t="str">
        <f t="shared" si="10"/>
        <v/>
      </c>
      <c r="BP32" s="2" t="str">
        <f t="shared" si="10"/>
        <v/>
      </c>
      <c r="BQ32" s="2"/>
      <c r="BR32" s="2"/>
      <c r="BS32" s="2"/>
      <c r="BT32" s="2"/>
      <c r="BU32" s="12"/>
    </row>
    <row r="33" spans="1:73" x14ac:dyDescent="0.25">
      <c r="A33">
        <v>30</v>
      </c>
      <c r="B33" t="s">
        <v>16</v>
      </c>
      <c r="C33" t="s">
        <v>28</v>
      </c>
      <c r="D33" s="2" t="s">
        <v>73</v>
      </c>
      <c r="E33" t="s">
        <v>98</v>
      </c>
      <c r="F33" t="s">
        <v>27</v>
      </c>
      <c r="G33" s="2" t="s">
        <v>74</v>
      </c>
      <c r="H33" t="s">
        <v>142</v>
      </c>
      <c r="J33">
        <f t="shared" si="0"/>
        <v>6143.214610989121</v>
      </c>
      <c r="K33">
        <f t="shared" si="1"/>
        <v>878.12843098113581</v>
      </c>
      <c r="L33">
        <f t="shared" si="5"/>
        <v>5394531.4075282654</v>
      </c>
      <c r="N33">
        <f>VLOOKUP(E33,Inputs!$K$12:$L$25,2,FALSE)</f>
        <v>70</v>
      </c>
      <c r="O33">
        <f>VLOOKUP(H33,Inputs!$K$12:$L$25,2,FALSE)</f>
        <v>15</v>
      </c>
      <c r="P33">
        <f>(VLOOKUP(B33,Inputs!$K$28:$L$32,2,FALSE))</f>
        <v>10</v>
      </c>
      <c r="Q33" s="6">
        <f t="shared" si="6"/>
        <v>27.644636544338773</v>
      </c>
      <c r="R33" s="9">
        <f>((Q33/Inputs!$L$35)^Inputs!$L$36+(Q33/Inputs!$L$35)^Inputs!$L$36-((Q33/Inputs!$L$35)^Inputs!$L$36)*((Q33/Inputs!$L$35)^Inputs!$L$36))</f>
        <v>6.7245791629199622E-2</v>
      </c>
      <c r="T33">
        <v>1</v>
      </c>
      <c r="Z33">
        <f>MAX(1,IF(B33&lt;&gt;"Pedestrian",V33*Inputs!$C$3+W33*Inputs!$C$4+X33*IF(Inputs!$C$3=1,Inputs!$O$29,IF(Inputs!$C$3=2,Inputs!$O$29+Inputs!$O$30,Inputs!$O$29+Inputs!$O$30+Inputs!$O$31*(Inputs!$C$3-2)))+Y33*IF(Inputs!$C$4=1,Inputs!$O$29,IF(Inputs!$C$4=2,Inputs!$O$29+Inputs!$O$30,Inputs!$O$29+Inputs!$O$30+Inputs!$O$31*(Inputs!$C$4-2))),V33*Inputs!$C$3+W33*Inputs!$C$4+X33*IF(Inputs!$C$3=1,Inputs!$O$37,IF(Inputs!$C$3=2,Inputs!$O$37+Inputs!$O$38,Inputs!$O$37+Inputs!$O$38+Inputs!$O$39*(Inputs!$C$3-2)))+Y33*IF(Inputs!$C$4=1,Inputs!$O$37,IF(Inputs!$C$4=2,Inputs!$O$37+Inputs!$O$38,Inputs!$O$37+Inputs!$O$38+Inputs!$O$39*(Inputs!$C$4-2)))))</f>
        <v>1</v>
      </c>
      <c r="AB33" t="str">
        <f>IF(B33="Diverging","",Inputs!$L$12)</f>
        <v/>
      </c>
      <c r="AC33" s="14">
        <f t="shared" si="2"/>
        <v>1</v>
      </c>
      <c r="AD33" s="14"/>
      <c r="AI33">
        <f t="shared" si="7"/>
        <v>1</v>
      </c>
      <c r="AK33">
        <f t="shared" si="8"/>
        <v>362759.5349678187</v>
      </c>
      <c r="AM33" s="12"/>
      <c r="AN33" s="2" t="str">
        <f t="shared" si="9"/>
        <v/>
      </c>
      <c r="AO33" s="2" t="str">
        <f t="shared" si="9"/>
        <v/>
      </c>
      <c r="AP33" s="2" t="str">
        <f t="shared" si="9"/>
        <v/>
      </c>
      <c r="AQ33" s="2">
        <f t="shared" si="9"/>
        <v>1</v>
      </c>
      <c r="AR33" s="2" t="str">
        <f t="shared" si="9"/>
        <v/>
      </c>
      <c r="AS33" s="2" t="str">
        <f t="shared" si="9"/>
        <v/>
      </c>
      <c r="AT33" s="2" t="str">
        <f t="shared" si="9"/>
        <v/>
      </c>
      <c r="AU33" s="2" t="str">
        <f t="shared" si="9"/>
        <v/>
      </c>
      <c r="AV33" s="2" t="str">
        <f t="shared" si="9"/>
        <v/>
      </c>
      <c r="AW33" s="2" t="str">
        <f t="shared" si="9"/>
        <v/>
      </c>
      <c r="AX33" s="2" t="str">
        <f t="shared" si="9"/>
        <v/>
      </c>
      <c r="AY33" s="2" t="str">
        <f t="shared" si="9"/>
        <v/>
      </c>
      <c r="AZ33" s="2"/>
      <c r="BA33" s="2"/>
      <c r="BB33" s="2"/>
      <c r="BC33" s="2"/>
      <c r="BD33" s="10"/>
      <c r="BE33" s="2" t="str">
        <f t="shared" si="10"/>
        <v/>
      </c>
      <c r="BF33" s="2" t="str">
        <f t="shared" si="10"/>
        <v/>
      </c>
      <c r="BG33" s="2" t="str">
        <f t="shared" si="10"/>
        <v/>
      </c>
      <c r="BH33" s="2" t="str">
        <f t="shared" si="10"/>
        <v/>
      </c>
      <c r="BI33" s="2">
        <f t="shared" si="10"/>
        <v>1</v>
      </c>
      <c r="BJ33" s="2" t="str">
        <f t="shared" si="10"/>
        <v/>
      </c>
      <c r="BK33" s="2" t="str">
        <f t="shared" si="10"/>
        <v/>
      </c>
      <c r="BL33" s="2" t="str">
        <f t="shared" si="10"/>
        <v/>
      </c>
      <c r="BM33" s="2" t="str">
        <f t="shared" si="10"/>
        <v/>
      </c>
      <c r="BN33" s="2" t="str">
        <f t="shared" si="10"/>
        <v/>
      </c>
      <c r="BO33" s="2" t="str">
        <f t="shared" si="10"/>
        <v/>
      </c>
      <c r="BP33" s="2" t="str">
        <f t="shared" si="10"/>
        <v/>
      </c>
      <c r="BQ33" s="2"/>
      <c r="BR33" s="2"/>
      <c r="BS33" s="2"/>
      <c r="BT33" s="2"/>
      <c r="BU33" s="12"/>
    </row>
    <row r="34" spans="1:73" x14ac:dyDescent="0.25">
      <c r="A34" s="25"/>
      <c r="B34" s="25"/>
      <c r="C34" s="25"/>
      <c r="D34" s="30"/>
      <c r="E34" s="25"/>
      <c r="F34" s="25"/>
      <c r="G34" s="30"/>
      <c r="H34" s="25"/>
      <c r="I34" s="25"/>
      <c r="J34" s="25"/>
      <c r="K34" s="25"/>
      <c r="L34" s="25"/>
      <c r="M34" s="25"/>
      <c r="N34" s="25"/>
      <c r="O34" s="25"/>
      <c r="P34" s="25"/>
      <c r="Q34" s="26"/>
      <c r="R34" s="27"/>
      <c r="S34" s="25"/>
      <c r="T34" s="25"/>
      <c r="U34" s="25"/>
      <c r="V34" s="30"/>
      <c r="W34" s="30"/>
      <c r="X34" s="30"/>
      <c r="Y34" s="30"/>
      <c r="Z34" s="25"/>
      <c r="AA34" s="25"/>
      <c r="AB34" s="25"/>
      <c r="AC34" s="31"/>
      <c r="AD34" s="31"/>
      <c r="AH34" s="25"/>
      <c r="AI34" s="25"/>
      <c r="AJ34" s="25"/>
      <c r="AK34" s="25"/>
      <c r="AM34" s="12"/>
      <c r="AN34" s="2" t="str">
        <f t="shared" si="9"/>
        <v/>
      </c>
      <c r="AO34" s="2" t="str">
        <f t="shared" si="9"/>
        <v/>
      </c>
      <c r="AP34" s="2" t="str">
        <f t="shared" si="9"/>
        <v/>
      </c>
      <c r="AQ34" s="2" t="str">
        <f t="shared" si="9"/>
        <v/>
      </c>
      <c r="AR34" s="2" t="str">
        <f t="shared" si="9"/>
        <v/>
      </c>
      <c r="AS34" s="2" t="str">
        <f t="shared" si="9"/>
        <v/>
      </c>
      <c r="AT34" s="2" t="str">
        <f t="shared" si="9"/>
        <v/>
      </c>
      <c r="AU34" s="2" t="str">
        <f t="shared" si="9"/>
        <v/>
      </c>
      <c r="AV34" s="2" t="str">
        <f t="shared" si="9"/>
        <v/>
      </c>
      <c r="AW34" s="2" t="str">
        <f t="shared" si="9"/>
        <v/>
      </c>
      <c r="AX34" s="2" t="str">
        <f t="shared" si="9"/>
        <v/>
      </c>
      <c r="AY34" s="2" t="str">
        <f t="shared" si="9"/>
        <v/>
      </c>
      <c r="AZ34" s="2"/>
      <c r="BA34" s="2"/>
      <c r="BB34" s="2"/>
      <c r="BC34" s="2"/>
      <c r="BD34" s="10"/>
      <c r="BE34" s="2" t="str">
        <f t="shared" si="10"/>
        <v/>
      </c>
      <c r="BF34" s="2" t="str">
        <f t="shared" si="10"/>
        <v/>
      </c>
      <c r="BG34" s="2" t="str">
        <f t="shared" si="10"/>
        <v/>
      </c>
      <c r="BH34" s="2" t="str">
        <f t="shared" si="10"/>
        <v/>
      </c>
      <c r="BI34" s="2" t="str">
        <f t="shared" si="10"/>
        <v/>
      </c>
      <c r="BJ34" s="2" t="str">
        <f t="shared" si="10"/>
        <v/>
      </c>
      <c r="BK34" s="2" t="str">
        <f t="shared" si="10"/>
        <v/>
      </c>
      <c r="BL34" s="2" t="str">
        <f t="shared" si="10"/>
        <v/>
      </c>
      <c r="BM34" s="2" t="str">
        <f t="shared" si="10"/>
        <v/>
      </c>
      <c r="BN34" s="2" t="str">
        <f t="shared" si="10"/>
        <v/>
      </c>
      <c r="BO34" s="2" t="str">
        <f t="shared" si="10"/>
        <v/>
      </c>
      <c r="BP34" s="2" t="str">
        <f t="shared" si="10"/>
        <v/>
      </c>
      <c r="BQ34" s="2"/>
      <c r="BR34" s="2"/>
      <c r="BS34" s="2"/>
      <c r="BT34" s="2"/>
      <c r="BU34" s="12"/>
    </row>
    <row r="35" spans="1:73" x14ac:dyDescent="0.25">
      <c r="A35" s="25"/>
      <c r="B35" s="25"/>
      <c r="C35" s="25"/>
      <c r="D35" s="30"/>
      <c r="E35" s="25"/>
      <c r="F35" s="25"/>
      <c r="G35" s="30"/>
      <c r="H35" s="25"/>
      <c r="I35" s="25"/>
      <c r="J35" s="25"/>
      <c r="K35" s="25"/>
      <c r="L35" s="25"/>
      <c r="M35" s="25"/>
      <c r="N35" s="25"/>
      <c r="O35" s="25"/>
      <c r="P35" s="25"/>
      <c r="Q35" s="26"/>
      <c r="R35" s="27"/>
      <c r="S35" s="25"/>
      <c r="T35" s="25"/>
      <c r="U35" s="25"/>
      <c r="V35" s="30"/>
      <c r="W35" s="30"/>
      <c r="X35" s="30"/>
      <c r="Y35" s="30"/>
      <c r="Z35" s="25"/>
      <c r="AA35" s="25"/>
      <c r="AB35" s="25"/>
      <c r="AC35" s="31"/>
      <c r="AD35" s="31"/>
      <c r="AH35" s="25"/>
      <c r="AI35" s="25"/>
      <c r="AJ35" s="25"/>
      <c r="AK35" s="25"/>
      <c r="AM35" s="12"/>
      <c r="AN35" s="2" t="str">
        <f t="shared" ref="AN35:AY50" si="11">IF(ISNUMBER(SEARCH(AN$3,$D35)),1,"")</f>
        <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t="str">
        <f t="shared" si="12"/>
        <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1:73" x14ac:dyDescent="0.25">
      <c r="A36" s="25"/>
      <c r="B36" s="25"/>
      <c r="C36" s="25"/>
      <c r="D36" s="30"/>
      <c r="E36" s="25"/>
      <c r="F36" s="25"/>
      <c r="G36" s="30"/>
      <c r="H36" s="25"/>
      <c r="I36" s="25"/>
      <c r="J36" s="25"/>
      <c r="K36" s="25"/>
      <c r="L36" s="25"/>
      <c r="M36" s="25"/>
      <c r="N36" s="25"/>
      <c r="O36" s="25"/>
      <c r="P36" s="25"/>
      <c r="Q36" s="26"/>
      <c r="R36" s="27"/>
      <c r="S36" s="25"/>
      <c r="T36" s="25"/>
      <c r="U36" s="25"/>
      <c r="V36" s="30"/>
      <c r="W36" s="30"/>
      <c r="X36" s="30"/>
      <c r="Y36" s="30"/>
      <c r="Z36" s="25"/>
      <c r="AA36" s="25"/>
      <c r="AB36" s="25"/>
      <c r="AC36" s="31"/>
      <c r="AD36" s="31"/>
      <c r="AE36" s="30"/>
      <c r="AF36" s="30"/>
      <c r="AG36" s="30"/>
      <c r="AH36" s="25"/>
      <c r="AI36" s="25"/>
      <c r="AJ36" s="25"/>
      <c r="AK36" s="25"/>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2"/>
      <c r="BA36" s="2"/>
      <c r="BB36" s="2"/>
      <c r="BC36" s="2"/>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1:73" x14ac:dyDescent="0.25">
      <c r="A37" s="25"/>
      <c r="B37" s="25"/>
      <c r="C37" s="25"/>
      <c r="D37" s="30"/>
      <c r="E37" s="25"/>
      <c r="F37" s="25"/>
      <c r="G37" s="30"/>
      <c r="H37" s="25"/>
      <c r="I37" s="25"/>
      <c r="J37" s="25"/>
      <c r="K37" s="25"/>
      <c r="L37" s="25"/>
      <c r="M37" s="25"/>
      <c r="N37" s="25"/>
      <c r="O37" s="25"/>
      <c r="P37" s="25"/>
      <c r="Q37" s="26"/>
      <c r="R37" s="27"/>
      <c r="S37" s="25"/>
      <c r="T37" s="25"/>
      <c r="U37" s="25"/>
      <c r="V37" s="30"/>
      <c r="W37" s="30"/>
      <c r="X37" s="30"/>
      <c r="Y37" s="30"/>
      <c r="Z37" s="25"/>
      <c r="AA37" s="25"/>
      <c r="AB37" s="25"/>
      <c r="AC37" s="31"/>
      <c r="AD37" s="31"/>
      <c r="AE37" s="30"/>
      <c r="AF37" s="30"/>
      <c r="AG37" s="30"/>
      <c r="AH37" s="25"/>
      <c r="AI37" s="25"/>
      <c r="AJ37" s="25"/>
      <c r="AK37" s="25"/>
      <c r="AM37" s="12"/>
      <c r="AN37" s="2" t="str">
        <f t="shared" si="11"/>
        <v/>
      </c>
      <c r="AO37" s="2" t="str">
        <f t="shared" si="11"/>
        <v/>
      </c>
      <c r="AP37" s="2" t="str">
        <f t="shared" si="11"/>
        <v/>
      </c>
      <c r="AQ37" s="2" t="str">
        <f t="shared" si="11"/>
        <v/>
      </c>
      <c r="AR37" s="2" t="str">
        <f t="shared" si="11"/>
        <v/>
      </c>
      <c r="AS37" s="2" t="str">
        <f t="shared" si="11"/>
        <v/>
      </c>
      <c r="AT37" s="2" t="str">
        <f t="shared" si="11"/>
        <v/>
      </c>
      <c r="AU37" s="2" t="str">
        <f t="shared" si="11"/>
        <v/>
      </c>
      <c r="AV37" s="2" t="str">
        <f t="shared" si="11"/>
        <v/>
      </c>
      <c r="AW37" s="2" t="str">
        <f t="shared" si="11"/>
        <v/>
      </c>
      <c r="AX37" s="2" t="str">
        <f t="shared" si="11"/>
        <v/>
      </c>
      <c r="AY37" s="2" t="str">
        <f t="shared" si="11"/>
        <v/>
      </c>
      <c r="AZ37" s="2"/>
      <c r="BA37" s="2"/>
      <c r="BB37" s="2"/>
      <c r="BC37" s="2"/>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1:73" x14ac:dyDescent="0.25">
      <c r="A38" s="25"/>
      <c r="B38" s="25"/>
      <c r="C38" s="25"/>
      <c r="D38" s="30"/>
      <c r="E38" s="25"/>
      <c r="F38" s="25"/>
      <c r="G38" s="30"/>
      <c r="H38" s="25"/>
      <c r="I38" s="25"/>
      <c r="J38" s="25"/>
      <c r="K38" s="25"/>
      <c r="L38" s="25"/>
      <c r="M38" s="25"/>
      <c r="N38" s="25"/>
      <c r="O38" s="25"/>
      <c r="P38" s="25"/>
      <c r="Q38" s="26"/>
      <c r="R38" s="27"/>
      <c r="S38" s="25"/>
      <c r="T38" s="25"/>
      <c r="U38" s="25"/>
      <c r="V38" s="30"/>
      <c r="W38" s="30"/>
      <c r="X38" s="30"/>
      <c r="Y38" s="30"/>
      <c r="Z38" s="25"/>
      <c r="AA38" s="25"/>
      <c r="AB38" s="25"/>
      <c r="AC38" s="31"/>
      <c r="AD38" s="31"/>
      <c r="AE38" s="30"/>
      <c r="AF38" s="30"/>
      <c r="AG38" s="30"/>
      <c r="AH38" s="25"/>
      <c r="AI38" s="25"/>
      <c r="AJ38" s="25"/>
      <c r="AK38" s="25"/>
      <c r="AM38" s="12"/>
      <c r="AN38" s="2" t="str">
        <f t="shared" si="11"/>
        <v/>
      </c>
      <c r="AO38" s="2" t="str">
        <f t="shared" si="11"/>
        <v/>
      </c>
      <c r="AP38" s="2" t="str">
        <f t="shared" si="11"/>
        <v/>
      </c>
      <c r="AQ38" s="2" t="str">
        <f t="shared" si="11"/>
        <v/>
      </c>
      <c r="AR38" s="2" t="str">
        <f t="shared" si="11"/>
        <v/>
      </c>
      <c r="AS38" s="2" t="str">
        <f t="shared" si="11"/>
        <v/>
      </c>
      <c r="AT38" s="2" t="str">
        <f t="shared" si="11"/>
        <v/>
      </c>
      <c r="AU38" s="2" t="str">
        <f t="shared" si="11"/>
        <v/>
      </c>
      <c r="AV38" s="2" t="str">
        <f t="shared" si="11"/>
        <v/>
      </c>
      <c r="AW38" s="2" t="str">
        <f t="shared" si="11"/>
        <v/>
      </c>
      <c r="AX38" s="2" t="str">
        <f t="shared" si="11"/>
        <v/>
      </c>
      <c r="AY38" s="2" t="str">
        <f t="shared" si="11"/>
        <v/>
      </c>
      <c r="AZ38" s="2"/>
      <c r="BA38" s="2"/>
      <c r="BB38" s="2"/>
      <c r="BC38" s="2"/>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1:73" x14ac:dyDescent="0.25">
      <c r="A39" s="25"/>
      <c r="B39" s="25"/>
      <c r="C39" s="25"/>
      <c r="D39" s="30"/>
      <c r="E39" s="25"/>
      <c r="F39" s="25"/>
      <c r="G39" s="30"/>
      <c r="H39" s="25"/>
      <c r="I39" s="25"/>
      <c r="J39" s="25"/>
      <c r="K39" s="25"/>
      <c r="L39" s="25"/>
      <c r="M39" s="25"/>
      <c r="N39" s="25"/>
      <c r="O39" s="25"/>
      <c r="P39" s="25"/>
      <c r="Q39" s="26"/>
      <c r="R39" s="27"/>
      <c r="S39" s="25"/>
      <c r="T39" s="25"/>
      <c r="U39" s="25"/>
      <c r="V39" s="30"/>
      <c r="W39" s="30"/>
      <c r="X39" s="30"/>
      <c r="Y39" s="30"/>
      <c r="Z39" s="25"/>
      <c r="AA39" s="25"/>
      <c r="AB39" s="25"/>
      <c r="AC39" s="31"/>
      <c r="AD39" s="31"/>
      <c r="AE39" s="30"/>
      <c r="AF39" s="30"/>
      <c r="AG39" s="30"/>
      <c r="AH39" s="25"/>
      <c r="AI39" s="25"/>
      <c r="AJ39" s="25"/>
      <c r="AK39" s="25"/>
      <c r="AM39" s="12"/>
      <c r="AN39" s="2" t="str">
        <f t="shared" si="11"/>
        <v/>
      </c>
      <c r="AO39" s="2" t="str">
        <f t="shared" si="11"/>
        <v/>
      </c>
      <c r="AP39" s="2" t="str">
        <f t="shared" si="11"/>
        <v/>
      </c>
      <c r="AQ39" s="2" t="str">
        <f t="shared" si="11"/>
        <v/>
      </c>
      <c r="AR39" s="2" t="str">
        <f t="shared" si="11"/>
        <v/>
      </c>
      <c r="AS39" s="2" t="str">
        <f t="shared" si="11"/>
        <v/>
      </c>
      <c r="AT39" s="2" t="str">
        <f t="shared" si="11"/>
        <v/>
      </c>
      <c r="AU39" s="2" t="str">
        <f t="shared" si="11"/>
        <v/>
      </c>
      <c r="AV39" s="2" t="str">
        <f t="shared" si="11"/>
        <v/>
      </c>
      <c r="AW39" s="2" t="str">
        <f t="shared" si="11"/>
        <v/>
      </c>
      <c r="AX39" s="2" t="str">
        <f t="shared" si="11"/>
        <v/>
      </c>
      <c r="AY39" s="2" t="str">
        <f t="shared" si="11"/>
        <v/>
      </c>
      <c r="AZ39" s="2"/>
      <c r="BA39" s="2"/>
      <c r="BB39" s="2"/>
      <c r="BC39" s="2"/>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1:73" x14ac:dyDescent="0.25">
      <c r="A40" s="25"/>
      <c r="B40" s="25"/>
      <c r="C40" s="25"/>
      <c r="D40" s="30"/>
      <c r="E40" s="25"/>
      <c r="F40" s="25"/>
      <c r="G40" s="30"/>
      <c r="H40" s="25"/>
      <c r="I40" s="25"/>
      <c r="J40" s="25"/>
      <c r="K40" s="25"/>
      <c r="L40" s="25"/>
      <c r="M40" s="25"/>
      <c r="N40" s="25"/>
      <c r="O40" s="25"/>
      <c r="P40" s="25"/>
      <c r="Q40" s="26"/>
      <c r="R40" s="27"/>
      <c r="S40" s="25"/>
      <c r="T40" s="25"/>
      <c r="U40" s="25"/>
      <c r="V40" s="30"/>
      <c r="W40" s="30"/>
      <c r="X40" s="30"/>
      <c r="Y40" s="30"/>
      <c r="Z40" s="25"/>
      <c r="AA40" s="25"/>
      <c r="AB40" s="25"/>
      <c r="AC40" s="31"/>
      <c r="AD40" s="31"/>
      <c r="AE40" s="30"/>
      <c r="AF40" s="30"/>
      <c r="AG40" s="30"/>
      <c r="AH40" s="25"/>
      <c r="AI40" s="25"/>
      <c r="AJ40" s="25"/>
      <c r="AK40" s="25"/>
      <c r="AM40" s="12"/>
      <c r="AN40" s="2" t="str">
        <f t="shared" si="11"/>
        <v/>
      </c>
      <c r="AO40" s="2" t="str">
        <f t="shared" si="11"/>
        <v/>
      </c>
      <c r="AP40" s="2" t="str">
        <f t="shared" si="11"/>
        <v/>
      </c>
      <c r="AQ40" s="2" t="str">
        <f t="shared" si="11"/>
        <v/>
      </c>
      <c r="AR40" s="2" t="str">
        <f t="shared" si="11"/>
        <v/>
      </c>
      <c r="AS40" s="2" t="str">
        <f t="shared" si="11"/>
        <v/>
      </c>
      <c r="AT40" s="2" t="str">
        <f t="shared" si="11"/>
        <v/>
      </c>
      <c r="AU40" s="2" t="str">
        <f t="shared" si="11"/>
        <v/>
      </c>
      <c r="AV40" s="2" t="str">
        <f t="shared" si="11"/>
        <v/>
      </c>
      <c r="AW40" s="2" t="str">
        <f t="shared" si="11"/>
        <v/>
      </c>
      <c r="AX40" s="2" t="str">
        <f t="shared" si="11"/>
        <v/>
      </c>
      <c r="AY40" s="2" t="str">
        <f t="shared" si="11"/>
        <v/>
      </c>
      <c r="AZ40" s="2"/>
      <c r="BA40" s="2"/>
      <c r="BB40" s="2"/>
      <c r="BC40" s="2"/>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1:73" x14ac:dyDescent="0.25">
      <c r="A41" s="25"/>
      <c r="B41" s="25"/>
      <c r="C41" s="25"/>
      <c r="D41" s="30"/>
      <c r="E41" s="25"/>
      <c r="F41" s="25"/>
      <c r="G41" s="30"/>
      <c r="H41" s="25"/>
      <c r="I41" s="25"/>
      <c r="J41" s="25"/>
      <c r="K41" s="25"/>
      <c r="L41" s="25"/>
      <c r="M41" s="25"/>
      <c r="N41" s="25"/>
      <c r="O41" s="25"/>
      <c r="P41" s="25"/>
      <c r="Q41" s="26"/>
      <c r="R41" s="27"/>
      <c r="S41" s="25"/>
      <c r="T41" s="25"/>
      <c r="U41" s="25"/>
      <c r="V41" s="30"/>
      <c r="W41" s="30"/>
      <c r="X41" s="30"/>
      <c r="Y41" s="30"/>
      <c r="Z41" s="25"/>
      <c r="AA41" s="25"/>
      <c r="AB41" s="25"/>
      <c r="AC41" s="31"/>
      <c r="AD41" s="31"/>
      <c r="AE41" s="30"/>
      <c r="AF41" s="30"/>
      <c r="AG41" s="30"/>
      <c r="AH41" s="25"/>
      <c r="AI41" s="25"/>
      <c r="AJ41" s="25"/>
      <c r="AK41" s="25"/>
      <c r="AM41" s="12"/>
      <c r="AN41" s="2" t="str">
        <f t="shared" si="11"/>
        <v/>
      </c>
      <c r="AO41" s="2" t="str">
        <f t="shared" si="11"/>
        <v/>
      </c>
      <c r="AP41" s="2" t="str">
        <f t="shared" si="11"/>
        <v/>
      </c>
      <c r="AQ41" s="2" t="str">
        <f t="shared" si="11"/>
        <v/>
      </c>
      <c r="AR41" s="2" t="str">
        <f t="shared" si="11"/>
        <v/>
      </c>
      <c r="AS41" s="2" t="str">
        <f t="shared" si="11"/>
        <v/>
      </c>
      <c r="AT41" s="2" t="str">
        <f t="shared" si="11"/>
        <v/>
      </c>
      <c r="AU41" s="2" t="str">
        <f t="shared" si="11"/>
        <v/>
      </c>
      <c r="AV41" s="2" t="str">
        <f t="shared" si="11"/>
        <v/>
      </c>
      <c r="AW41" s="2" t="str">
        <f t="shared" si="11"/>
        <v/>
      </c>
      <c r="AX41" s="2" t="str">
        <f t="shared" si="11"/>
        <v/>
      </c>
      <c r="AY41" s="2" t="str">
        <f t="shared" si="11"/>
        <v/>
      </c>
      <c r="AZ41" s="2"/>
      <c r="BA41" s="2"/>
      <c r="BB41" s="2"/>
      <c r="BC41" s="2"/>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1:73" x14ac:dyDescent="0.25">
      <c r="A42" s="25"/>
      <c r="B42" s="25"/>
      <c r="C42" s="25"/>
      <c r="D42" s="30"/>
      <c r="E42" s="25"/>
      <c r="F42" s="25"/>
      <c r="G42" s="30"/>
      <c r="H42" s="25"/>
      <c r="I42" s="25"/>
      <c r="J42" s="25"/>
      <c r="K42" s="25"/>
      <c r="L42" s="25"/>
      <c r="M42" s="25"/>
      <c r="N42" s="25"/>
      <c r="O42" s="25"/>
      <c r="P42" s="25"/>
      <c r="Q42" s="26"/>
      <c r="R42" s="27"/>
      <c r="S42" s="25"/>
      <c r="T42" s="25"/>
      <c r="U42" s="25"/>
      <c r="V42" s="30"/>
      <c r="W42" s="30"/>
      <c r="X42" s="30"/>
      <c r="Y42" s="30"/>
      <c r="Z42" s="25"/>
      <c r="AA42" s="25"/>
      <c r="AB42" s="25"/>
      <c r="AC42" s="31"/>
      <c r="AD42" s="31"/>
      <c r="AE42" s="30"/>
      <c r="AF42" s="30"/>
      <c r="AG42" s="30"/>
      <c r="AH42" s="25"/>
      <c r="AI42" s="25"/>
      <c r="AJ42" s="25"/>
      <c r="AK42" s="25"/>
      <c r="AM42" s="12"/>
      <c r="AN42" s="2" t="str">
        <f t="shared" si="11"/>
        <v/>
      </c>
      <c r="AO42" s="2" t="str">
        <f t="shared" si="11"/>
        <v/>
      </c>
      <c r="AP42" s="2" t="str">
        <f t="shared" si="11"/>
        <v/>
      </c>
      <c r="AQ42" s="2" t="str">
        <f t="shared" si="11"/>
        <v/>
      </c>
      <c r="AR42" s="2" t="str">
        <f t="shared" si="11"/>
        <v/>
      </c>
      <c r="AS42" s="2" t="str">
        <f t="shared" si="11"/>
        <v/>
      </c>
      <c r="AT42" s="2" t="str">
        <f t="shared" si="11"/>
        <v/>
      </c>
      <c r="AU42" s="2" t="str">
        <f t="shared" si="11"/>
        <v/>
      </c>
      <c r="AV42" s="2" t="str">
        <f t="shared" si="11"/>
        <v/>
      </c>
      <c r="AW42" s="2" t="str">
        <f t="shared" si="11"/>
        <v/>
      </c>
      <c r="AX42" s="2" t="str">
        <f t="shared" si="11"/>
        <v/>
      </c>
      <c r="AY42" s="2" t="str">
        <f t="shared" si="11"/>
        <v/>
      </c>
      <c r="AZ42" s="2"/>
      <c r="BA42" s="2"/>
      <c r="BB42" s="2"/>
      <c r="BC42" s="2"/>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1:73" x14ac:dyDescent="0.25">
      <c r="A43" s="25"/>
      <c r="B43" s="25"/>
      <c r="C43" s="25"/>
      <c r="D43" s="30"/>
      <c r="E43" s="25"/>
      <c r="F43" s="25"/>
      <c r="G43" s="30"/>
      <c r="H43" s="25"/>
      <c r="I43" s="25"/>
      <c r="J43" s="25"/>
      <c r="K43" s="25"/>
      <c r="L43" s="25"/>
      <c r="M43" s="25"/>
      <c r="N43" s="25"/>
      <c r="O43" s="25"/>
      <c r="P43" s="25"/>
      <c r="Q43" s="26"/>
      <c r="R43" s="27"/>
      <c r="S43" s="25"/>
      <c r="T43" s="25"/>
      <c r="U43" s="25"/>
      <c r="V43" s="30"/>
      <c r="W43" s="30"/>
      <c r="X43" s="30"/>
      <c r="Y43" s="30"/>
      <c r="Z43" s="25"/>
      <c r="AA43" s="25"/>
      <c r="AB43" s="25"/>
      <c r="AC43" s="31"/>
      <c r="AD43" s="31"/>
      <c r="AE43" s="30"/>
      <c r="AF43" s="30"/>
      <c r="AG43" s="30"/>
      <c r="AH43" s="25"/>
      <c r="AI43" s="25"/>
      <c r="AJ43" s="25"/>
      <c r="AK43" s="25"/>
      <c r="AM43" s="12"/>
      <c r="AN43" s="2" t="str">
        <f t="shared" si="11"/>
        <v/>
      </c>
      <c r="AO43" s="2" t="str">
        <f t="shared" si="11"/>
        <v/>
      </c>
      <c r="AP43" s="2" t="str">
        <f t="shared" si="11"/>
        <v/>
      </c>
      <c r="AQ43" s="2" t="str">
        <f t="shared" si="11"/>
        <v/>
      </c>
      <c r="AR43" s="2" t="str">
        <f t="shared" si="11"/>
        <v/>
      </c>
      <c r="AS43" s="2" t="str">
        <f t="shared" si="11"/>
        <v/>
      </c>
      <c r="AT43" s="2" t="str">
        <f t="shared" si="11"/>
        <v/>
      </c>
      <c r="AU43" s="2" t="str">
        <f t="shared" si="11"/>
        <v/>
      </c>
      <c r="AV43" s="2" t="str">
        <f t="shared" si="11"/>
        <v/>
      </c>
      <c r="AW43" s="2" t="str">
        <f t="shared" si="11"/>
        <v/>
      </c>
      <c r="AX43" s="2" t="str">
        <f t="shared" si="11"/>
        <v/>
      </c>
      <c r="AY43" s="2" t="str">
        <f t="shared" si="11"/>
        <v/>
      </c>
      <c r="AZ43" s="2"/>
      <c r="BA43" s="2"/>
      <c r="BB43" s="2"/>
      <c r="BC43" s="2"/>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1:73" x14ac:dyDescent="0.25">
      <c r="A44" s="25"/>
      <c r="B44" s="25"/>
      <c r="C44" s="25"/>
      <c r="D44" s="30"/>
      <c r="E44" s="25"/>
      <c r="F44" s="25"/>
      <c r="G44" s="30"/>
      <c r="H44" s="25"/>
      <c r="I44" s="25"/>
      <c r="J44" s="25"/>
      <c r="K44" s="25"/>
      <c r="L44" s="25"/>
      <c r="M44" s="25"/>
      <c r="N44" s="25"/>
      <c r="O44" s="25"/>
      <c r="P44" s="25"/>
      <c r="Q44" s="26"/>
      <c r="R44" s="27"/>
      <c r="S44" s="25"/>
      <c r="T44" s="25"/>
      <c r="U44" s="25"/>
      <c r="V44" s="30"/>
      <c r="W44" s="30"/>
      <c r="X44" s="30"/>
      <c r="Y44" s="30"/>
      <c r="Z44" s="25"/>
      <c r="AA44" s="25"/>
      <c r="AB44" s="25"/>
      <c r="AC44" s="31"/>
      <c r="AD44" s="31"/>
      <c r="AE44" s="30"/>
      <c r="AF44" s="30"/>
      <c r="AG44" s="30"/>
      <c r="AH44" s="25"/>
      <c r="AI44" s="25"/>
      <c r="AJ44" s="25"/>
      <c r="AK44" s="25"/>
      <c r="AM44" s="12"/>
      <c r="AN44" s="2" t="str">
        <f t="shared" si="11"/>
        <v/>
      </c>
      <c r="AO44" s="2" t="str">
        <f t="shared" si="11"/>
        <v/>
      </c>
      <c r="AP44" s="2" t="str">
        <f t="shared" si="11"/>
        <v/>
      </c>
      <c r="AQ44" s="2" t="str">
        <f t="shared" si="11"/>
        <v/>
      </c>
      <c r="AR44" s="2" t="str">
        <f t="shared" si="11"/>
        <v/>
      </c>
      <c r="AS44" s="2" t="str">
        <f t="shared" si="11"/>
        <v/>
      </c>
      <c r="AT44" s="2" t="str">
        <f t="shared" si="11"/>
        <v/>
      </c>
      <c r="AU44" s="2" t="str">
        <f t="shared" si="11"/>
        <v/>
      </c>
      <c r="AV44" s="2" t="str">
        <f t="shared" si="11"/>
        <v/>
      </c>
      <c r="AW44" s="2" t="str">
        <f t="shared" si="11"/>
        <v/>
      </c>
      <c r="AX44" s="2" t="str">
        <f t="shared" si="11"/>
        <v/>
      </c>
      <c r="AY44" s="2" t="str">
        <f t="shared" si="11"/>
        <v/>
      </c>
      <c r="AZ44" s="2"/>
      <c r="BA44" s="2"/>
      <c r="BB44" s="2"/>
      <c r="BC44" s="2"/>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1:73" x14ac:dyDescent="0.25">
      <c r="A45" s="25"/>
      <c r="B45" s="25"/>
      <c r="C45" s="25"/>
      <c r="D45" s="30"/>
      <c r="E45" s="25"/>
      <c r="F45" s="25"/>
      <c r="G45" s="30"/>
      <c r="H45" s="25"/>
      <c r="I45" s="25"/>
      <c r="J45" s="25"/>
      <c r="K45" s="25"/>
      <c r="L45" s="25"/>
      <c r="M45" s="25"/>
      <c r="N45" s="25"/>
      <c r="O45" s="25"/>
      <c r="P45" s="25"/>
      <c r="Q45" s="26"/>
      <c r="R45" s="27"/>
      <c r="S45" s="25"/>
      <c r="T45" s="25"/>
      <c r="U45" s="25"/>
      <c r="V45" s="30"/>
      <c r="W45" s="30"/>
      <c r="X45" s="30"/>
      <c r="Y45" s="30"/>
      <c r="Z45" s="25"/>
      <c r="AA45" s="25"/>
      <c r="AB45" s="25"/>
      <c r="AC45" s="31"/>
      <c r="AD45" s="31"/>
      <c r="AE45" s="30"/>
      <c r="AF45" s="30"/>
      <c r="AG45" s="30"/>
      <c r="AH45" s="25"/>
      <c r="AI45" s="25"/>
      <c r="AJ45" s="25"/>
      <c r="AK45" s="25"/>
      <c r="AM45" s="12"/>
      <c r="AN45" s="2" t="str">
        <f t="shared" si="11"/>
        <v/>
      </c>
      <c r="AO45" s="2" t="str">
        <f t="shared" si="11"/>
        <v/>
      </c>
      <c r="AP45" s="2" t="str">
        <f t="shared" si="11"/>
        <v/>
      </c>
      <c r="AQ45" s="2" t="str">
        <f t="shared" si="11"/>
        <v/>
      </c>
      <c r="AR45" s="2" t="str">
        <f t="shared" si="11"/>
        <v/>
      </c>
      <c r="AS45" s="2" t="str">
        <f t="shared" si="11"/>
        <v/>
      </c>
      <c r="AT45" s="2" t="str">
        <f t="shared" si="11"/>
        <v/>
      </c>
      <c r="AU45" s="2" t="str">
        <f t="shared" si="11"/>
        <v/>
      </c>
      <c r="AV45" s="2" t="str">
        <f t="shared" si="11"/>
        <v/>
      </c>
      <c r="AW45" s="2" t="str">
        <f t="shared" si="11"/>
        <v/>
      </c>
      <c r="AX45" s="2" t="str">
        <f t="shared" si="11"/>
        <v/>
      </c>
      <c r="AY45" s="2" t="str">
        <f t="shared" si="11"/>
        <v/>
      </c>
      <c r="AZ45" s="2"/>
      <c r="BA45" s="2"/>
      <c r="BB45" s="2"/>
      <c r="BC45" s="2"/>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1:73" x14ac:dyDescent="0.25">
      <c r="A46" s="25"/>
      <c r="B46" s="25"/>
      <c r="C46" s="25"/>
      <c r="D46" s="30"/>
      <c r="E46" s="25"/>
      <c r="F46" s="25"/>
      <c r="G46" s="30"/>
      <c r="H46" s="25"/>
      <c r="I46" s="25"/>
      <c r="J46" s="25"/>
      <c r="K46" s="25"/>
      <c r="L46" s="25"/>
      <c r="M46" s="25"/>
      <c r="N46" s="25"/>
      <c r="O46" s="25"/>
      <c r="P46" s="25"/>
      <c r="Q46" s="26"/>
      <c r="R46" s="27"/>
      <c r="S46" s="25"/>
      <c r="T46" s="25"/>
      <c r="U46" s="25"/>
      <c r="V46" s="30"/>
      <c r="W46" s="30"/>
      <c r="X46" s="30"/>
      <c r="Y46" s="30"/>
      <c r="Z46" s="25"/>
      <c r="AA46" s="25"/>
      <c r="AB46" s="25"/>
      <c r="AC46" s="31"/>
      <c r="AD46" s="31"/>
      <c r="AE46" s="30"/>
      <c r="AF46" s="30"/>
      <c r="AG46" s="30"/>
      <c r="AH46" s="25"/>
      <c r="AI46" s="25"/>
      <c r="AJ46" s="25"/>
      <c r="AK46" s="25"/>
      <c r="AM46" s="12"/>
      <c r="AN46" s="2" t="str">
        <f t="shared" si="11"/>
        <v/>
      </c>
      <c r="AO46" s="2" t="str">
        <f t="shared" si="11"/>
        <v/>
      </c>
      <c r="AP46" s="2" t="str">
        <f t="shared" si="11"/>
        <v/>
      </c>
      <c r="AQ46" s="2" t="str">
        <f t="shared" si="11"/>
        <v/>
      </c>
      <c r="AR46" s="2" t="str">
        <f t="shared" si="11"/>
        <v/>
      </c>
      <c r="AS46" s="2" t="str">
        <f t="shared" si="11"/>
        <v/>
      </c>
      <c r="AT46" s="2" t="str">
        <f t="shared" si="11"/>
        <v/>
      </c>
      <c r="AU46" s="2" t="str">
        <f t="shared" si="11"/>
        <v/>
      </c>
      <c r="AV46" s="2" t="str">
        <f t="shared" si="11"/>
        <v/>
      </c>
      <c r="AW46" s="2" t="str">
        <f t="shared" si="11"/>
        <v/>
      </c>
      <c r="AX46" s="2" t="str">
        <f t="shared" si="11"/>
        <v/>
      </c>
      <c r="AY46" s="2" t="str">
        <f t="shared" si="11"/>
        <v/>
      </c>
      <c r="AZ46" s="2"/>
      <c r="BA46" s="2"/>
      <c r="BB46" s="2"/>
      <c r="BC46" s="2"/>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1:73" x14ac:dyDescent="0.25">
      <c r="A47" s="25"/>
      <c r="B47" s="25"/>
      <c r="C47" s="25"/>
      <c r="D47" s="30"/>
      <c r="E47" s="25"/>
      <c r="F47" s="25"/>
      <c r="G47" s="30"/>
      <c r="H47" s="25"/>
      <c r="I47" s="25"/>
      <c r="J47" s="25"/>
      <c r="K47" s="25"/>
      <c r="L47" s="25"/>
      <c r="M47" s="25"/>
      <c r="N47" s="25"/>
      <c r="O47" s="25"/>
      <c r="P47" s="25"/>
      <c r="Q47" s="26"/>
      <c r="R47" s="27"/>
      <c r="S47" s="25"/>
      <c r="T47" s="25"/>
      <c r="U47" s="25"/>
      <c r="V47" s="30"/>
      <c r="W47" s="30"/>
      <c r="X47" s="30"/>
      <c r="Y47" s="30"/>
      <c r="Z47" s="25"/>
      <c r="AA47" s="25"/>
      <c r="AB47" s="25"/>
      <c r="AC47" s="31"/>
      <c r="AD47" s="31"/>
      <c r="AE47" s="30"/>
      <c r="AF47" s="30"/>
      <c r="AG47" s="30"/>
      <c r="AH47" s="25"/>
      <c r="AI47" s="25"/>
      <c r="AJ47" s="25"/>
      <c r="AK47" s="25"/>
      <c r="AM47" s="12"/>
      <c r="AN47" s="2" t="str">
        <f t="shared" si="11"/>
        <v/>
      </c>
      <c r="AO47" s="2" t="str">
        <f t="shared" si="11"/>
        <v/>
      </c>
      <c r="AP47" s="2" t="str">
        <f t="shared" si="11"/>
        <v/>
      </c>
      <c r="AQ47" s="2" t="str">
        <f t="shared" si="11"/>
        <v/>
      </c>
      <c r="AR47" s="2" t="str">
        <f t="shared" si="11"/>
        <v/>
      </c>
      <c r="AS47" s="2" t="str">
        <f t="shared" si="11"/>
        <v/>
      </c>
      <c r="AT47" s="2" t="str">
        <f t="shared" si="11"/>
        <v/>
      </c>
      <c r="AU47" s="2" t="str">
        <f t="shared" si="11"/>
        <v/>
      </c>
      <c r="AV47" s="2" t="str">
        <f t="shared" si="11"/>
        <v/>
      </c>
      <c r="AW47" s="2" t="str">
        <f t="shared" si="11"/>
        <v/>
      </c>
      <c r="AX47" s="2" t="str">
        <f t="shared" si="11"/>
        <v/>
      </c>
      <c r="AY47" s="2" t="str">
        <f t="shared" si="11"/>
        <v/>
      </c>
      <c r="AZ47" s="2"/>
      <c r="BA47" s="2"/>
      <c r="BB47" s="2"/>
      <c r="BC47" s="2"/>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1:73" x14ac:dyDescent="0.25">
      <c r="A48" s="25"/>
      <c r="B48" s="25"/>
      <c r="C48" s="25"/>
      <c r="D48" s="30"/>
      <c r="E48" s="25"/>
      <c r="F48" s="25"/>
      <c r="G48" s="30"/>
      <c r="H48" s="25"/>
      <c r="I48" s="25"/>
      <c r="J48" s="25"/>
      <c r="K48" s="25"/>
      <c r="L48" s="25"/>
      <c r="M48" s="25"/>
      <c r="N48" s="25"/>
      <c r="O48" s="25"/>
      <c r="P48" s="25"/>
      <c r="Q48" s="26"/>
      <c r="R48" s="27"/>
      <c r="S48" s="25"/>
      <c r="T48" s="25"/>
      <c r="U48" s="25"/>
      <c r="V48" s="30"/>
      <c r="W48" s="30"/>
      <c r="X48" s="30"/>
      <c r="Y48" s="30"/>
      <c r="Z48" s="25"/>
      <c r="AA48" s="25"/>
      <c r="AB48" s="25"/>
      <c r="AC48" s="31"/>
      <c r="AD48" s="31"/>
      <c r="AE48" s="30"/>
      <c r="AF48" s="30"/>
      <c r="AG48" s="30"/>
      <c r="AH48" s="25"/>
      <c r="AI48" s="25"/>
      <c r="AJ48" s="25"/>
      <c r="AK48" s="25"/>
      <c r="AM48" s="12"/>
      <c r="AN48" s="2" t="str">
        <f t="shared" si="11"/>
        <v/>
      </c>
      <c r="AO48" s="2" t="str">
        <f t="shared" si="11"/>
        <v/>
      </c>
      <c r="AP48" s="2" t="str">
        <f t="shared" si="11"/>
        <v/>
      </c>
      <c r="AQ48" s="2" t="str">
        <f t="shared" si="11"/>
        <v/>
      </c>
      <c r="AR48" s="2" t="str">
        <f t="shared" si="11"/>
        <v/>
      </c>
      <c r="AS48" s="2" t="str">
        <f t="shared" si="11"/>
        <v/>
      </c>
      <c r="AT48" s="2" t="str">
        <f t="shared" si="11"/>
        <v/>
      </c>
      <c r="AU48" s="2" t="str">
        <f t="shared" si="11"/>
        <v/>
      </c>
      <c r="AV48" s="2" t="str">
        <f t="shared" si="11"/>
        <v/>
      </c>
      <c r="AW48" s="2" t="str">
        <f t="shared" si="11"/>
        <v/>
      </c>
      <c r="AX48" s="2" t="str">
        <f t="shared" si="11"/>
        <v/>
      </c>
      <c r="AY48" s="2" t="str">
        <f t="shared" si="11"/>
        <v/>
      </c>
      <c r="AZ48" s="2"/>
      <c r="BA48" s="2"/>
      <c r="BB48" s="2"/>
      <c r="BC48" s="2"/>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1:73" x14ac:dyDescent="0.25">
      <c r="A49" s="25"/>
      <c r="B49" s="25"/>
      <c r="C49" s="25"/>
      <c r="D49" s="30"/>
      <c r="E49" s="25"/>
      <c r="F49" s="25"/>
      <c r="G49" s="30"/>
      <c r="H49" s="25"/>
      <c r="I49" s="25"/>
      <c r="J49" s="25"/>
      <c r="K49" s="25"/>
      <c r="L49" s="25"/>
      <c r="M49" s="25"/>
      <c r="N49" s="25"/>
      <c r="O49" s="25"/>
      <c r="P49" s="25"/>
      <c r="Q49" s="26"/>
      <c r="R49" s="27"/>
      <c r="S49" s="25"/>
      <c r="T49" s="25"/>
      <c r="U49" s="25"/>
      <c r="V49" s="30"/>
      <c r="W49" s="30"/>
      <c r="X49" s="30"/>
      <c r="Y49" s="30"/>
      <c r="Z49" s="25"/>
      <c r="AA49" s="25"/>
      <c r="AB49" s="25"/>
      <c r="AC49" s="31"/>
      <c r="AD49" s="31"/>
      <c r="AE49" s="30"/>
      <c r="AF49" s="30"/>
      <c r="AG49" s="30"/>
      <c r="AH49" s="25"/>
      <c r="AI49" s="25"/>
      <c r="AJ49" s="25"/>
      <c r="AK49" s="25"/>
      <c r="AM49" s="12"/>
      <c r="AN49" s="2" t="str">
        <f t="shared" si="11"/>
        <v/>
      </c>
      <c r="AO49" s="2" t="str">
        <f t="shared" si="11"/>
        <v/>
      </c>
      <c r="AP49" s="2" t="str">
        <f t="shared" si="11"/>
        <v/>
      </c>
      <c r="AQ49" s="2" t="str">
        <f t="shared" si="11"/>
        <v/>
      </c>
      <c r="AR49" s="2" t="str">
        <f t="shared" si="11"/>
        <v/>
      </c>
      <c r="AS49" s="2" t="str">
        <f t="shared" si="11"/>
        <v/>
      </c>
      <c r="AT49" s="2" t="str">
        <f t="shared" si="11"/>
        <v/>
      </c>
      <c r="AU49" s="2" t="str">
        <f t="shared" si="11"/>
        <v/>
      </c>
      <c r="AV49" s="2" t="str">
        <f t="shared" si="11"/>
        <v/>
      </c>
      <c r="AW49" s="2" t="str">
        <f t="shared" si="11"/>
        <v/>
      </c>
      <c r="AX49" s="2" t="str">
        <f t="shared" si="11"/>
        <v/>
      </c>
      <c r="AY49" s="2" t="str">
        <f t="shared" si="11"/>
        <v/>
      </c>
      <c r="AZ49" s="2"/>
      <c r="BA49" s="2"/>
      <c r="BB49" s="2"/>
      <c r="BC49" s="2"/>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1:73" x14ac:dyDescent="0.25">
      <c r="A50" s="25"/>
      <c r="B50" s="25"/>
      <c r="C50" s="25"/>
      <c r="D50" s="30"/>
      <c r="E50" s="25"/>
      <c r="F50" s="25"/>
      <c r="G50" s="30"/>
      <c r="H50" s="25"/>
      <c r="I50" s="25"/>
      <c r="J50" s="25"/>
      <c r="K50" s="25"/>
      <c r="L50" s="25"/>
      <c r="M50" s="25"/>
      <c r="N50" s="25"/>
      <c r="O50" s="25"/>
      <c r="P50" s="25"/>
      <c r="Q50" s="26"/>
      <c r="R50" s="27"/>
      <c r="S50" s="25"/>
      <c r="T50" s="25"/>
      <c r="U50" s="25"/>
      <c r="V50" s="30"/>
      <c r="W50" s="30"/>
      <c r="X50" s="30"/>
      <c r="Y50" s="30"/>
      <c r="Z50" s="25"/>
      <c r="AA50" s="25"/>
      <c r="AB50" s="25"/>
      <c r="AC50" s="31"/>
      <c r="AD50" s="31"/>
      <c r="AE50" s="30"/>
      <c r="AF50" s="30"/>
      <c r="AG50" s="30"/>
      <c r="AH50" s="25"/>
      <c r="AI50" s="25"/>
      <c r="AJ50" s="25"/>
      <c r="AK50" s="25"/>
      <c r="AM50" s="12"/>
      <c r="AN50" s="2" t="str">
        <f t="shared" si="11"/>
        <v/>
      </c>
      <c r="AO50" s="2" t="str">
        <f t="shared" si="11"/>
        <v/>
      </c>
      <c r="AP50" s="2" t="str">
        <f t="shared" si="11"/>
        <v/>
      </c>
      <c r="AQ50" s="2" t="str">
        <f t="shared" si="11"/>
        <v/>
      </c>
      <c r="AR50" s="2" t="str">
        <f t="shared" si="11"/>
        <v/>
      </c>
      <c r="AS50" s="2" t="str">
        <f t="shared" si="11"/>
        <v/>
      </c>
      <c r="AT50" s="2" t="str">
        <f t="shared" si="11"/>
        <v/>
      </c>
      <c r="AU50" s="2" t="str">
        <f t="shared" si="11"/>
        <v/>
      </c>
      <c r="AV50" s="2" t="str">
        <f t="shared" si="11"/>
        <v/>
      </c>
      <c r="AW50" s="2" t="str">
        <f t="shared" si="11"/>
        <v/>
      </c>
      <c r="AX50" s="2" t="str">
        <f t="shared" si="11"/>
        <v/>
      </c>
      <c r="AY50" s="2" t="str">
        <f t="shared" si="11"/>
        <v/>
      </c>
      <c r="AZ50" s="2"/>
      <c r="BA50" s="2"/>
      <c r="BB50" s="2"/>
      <c r="BC50" s="2"/>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1:73" x14ac:dyDescent="0.25">
      <c r="A51" s="25"/>
      <c r="B51" s="25"/>
      <c r="C51" s="25"/>
      <c r="D51" s="30"/>
      <c r="E51" s="25"/>
      <c r="F51" s="25"/>
      <c r="G51" s="30"/>
      <c r="H51" s="25"/>
      <c r="I51" s="25"/>
      <c r="J51" s="25"/>
      <c r="K51" s="25"/>
      <c r="L51" s="25"/>
      <c r="M51" s="25"/>
      <c r="N51" s="25"/>
      <c r="O51" s="25"/>
      <c r="P51" s="25"/>
      <c r="Q51" s="26"/>
      <c r="R51" s="27"/>
      <c r="S51" s="25"/>
      <c r="T51" s="25"/>
      <c r="U51" s="25"/>
      <c r="V51" s="30"/>
      <c r="W51" s="30"/>
      <c r="X51" s="30"/>
      <c r="Y51" s="30"/>
      <c r="Z51" s="25"/>
      <c r="AA51" s="25"/>
      <c r="AB51" s="25"/>
      <c r="AC51" s="31"/>
      <c r="AD51" s="31"/>
      <c r="AE51" s="30"/>
      <c r="AF51" s="30"/>
      <c r="AG51" s="30"/>
      <c r="AH51" s="25"/>
      <c r="AI51" s="25"/>
      <c r="AJ51" s="25"/>
      <c r="AK51" s="25"/>
      <c r="AM51" s="12"/>
      <c r="AN51" s="2" t="str">
        <f t="shared" ref="AN51:AY53" si="13">IF(ISNUMBER(SEARCH(AN$3,$D51)),1,"")</f>
        <v/>
      </c>
      <c r="AO51" s="2" t="str">
        <f t="shared" si="13"/>
        <v/>
      </c>
      <c r="AP51" s="2" t="str">
        <f t="shared" si="13"/>
        <v/>
      </c>
      <c r="AQ51" s="2" t="str">
        <f t="shared" si="13"/>
        <v/>
      </c>
      <c r="AR51" s="2" t="str">
        <f t="shared" si="13"/>
        <v/>
      </c>
      <c r="AS51" s="2" t="str">
        <f t="shared" si="13"/>
        <v/>
      </c>
      <c r="AT51" s="2" t="str">
        <f t="shared" si="13"/>
        <v/>
      </c>
      <c r="AU51" s="2" t="str">
        <f t="shared" si="13"/>
        <v/>
      </c>
      <c r="AV51" s="2" t="str">
        <f t="shared" si="13"/>
        <v/>
      </c>
      <c r="AW51" s="2" t="str">
        <f t="shared" si="13"/>
        <v/>
      </c>
      <c r="AX51" s="2" t="str">
        <f t="shared" si="13"/>
        <v/>
      </c>
      <c r="AY51" s="2" t="str">
        <f t="shared" si="13"/>
        <v/>
      </c>
      <c r="AZ51" s="2"/>
      <c r="BA51" s="2"/>
      <c r="BB51" s="2"/>
      <c r="BC51" s="2"/>
      <c r="BD51" s="10"/>
      <c r="BE51" s="2" t="str">
        <f t="shared" ref="BE51:BP53" si="14">IF(ISNUMBER(SEARCH(BE$3,$G51)),1,"")</f>
        <v/>
      </c>
      <c r="BF51" s="2" t="str">
        <f t="shared" si="14"/>
        <v/>
      </c>
      <c r="BG51" s="2" t="str">
        <f t="shared" si="14"/>
        <v/>
      </c>
      <c r="BH51" s="2" t="str">
        <f t="shared" si="14"/>
        <v/>
      </c>
      <c r="BI51" s="2" t="str">
        <f t="shared" si="14"/>
        <v/>
      </c>
      <c r="BJ51" s="2" t="str">
        <f t="shared" si="14"/>
        <v/>
      </c>
      <c r="BK51" s="2" t="str">
        <f t="shared" si="14"/>
        <v/>
      </c>
      <c r="BL51" s="2" t="str">
        <f t="shared" si="14"/>
        <v/>
      </c>
      <c r="BM51" s="2" t="str">
        <f t="shared" si="14"/>
        <v/>
      </c>
      <c r="BN51" s="2" t="str">
        <f t="shared" si="14"/>
        <v/>
      </c>
      <c r="BO51" s="2" t="str">
        <f t="shared" si="14"/>
        <v/>
      </c>
      <c r="BP51" s="2" t="str">
        <f t="shared" si="14"/>
        <v/>
      </c>
      <c r="BQ51" s="2"/>
      <c r="BR51" s="2"/>
      <c r="BS51" s="2"/>
      <c r="BT51" s="2"/>
      <c r="BU51" s="12"/>
    </row>
    <row r="52" spans="1:73" x14ac:dyDescent="0.25">
      <c r="A52" s="25"/>
      <c r="B52" s="25"/>
      <c r="C52" s="25"/>
      <c r="D52" s="30"/>
      <c r="E52" s="25"/>
      <c r="F52" s="25"/>
      <c r="G52" s="30"/>
      <c r="H52" s="25"/>
      <c r="I52" s="25"/>
      <c r="J52" s="25"/>
      <c r="K52" s="25"/>
      <c r="L52" s="25"/>
      <c r="M52" s="25"/>
      <c r="N52" s="25"/>
      <c r="O52" s="25"/>
      <c r="P52" s="25"/>
      <c r="Q52" s="26"/>
      <c r="R52" s="27"/>
      <c r="S52" s="25"/>
      <c r="T52" s="25"/>
      <c r="U52" s="25"/>
      <c r="V52" s="30"/>
      <c r="W52" s="30"/>
      <c r="X52" s="30"/>
      <c r="Y52" s="30"/>
      <c r="Z52" s="25"/>
      <c r="AA52" s="25"/>
      <c r="AB52" s="25"/>
      <c r="AC52" s="31"/>
      <c r="AD52" s="31"/>
      <c r="AE52" s="30"/>
      <c r="AF52" s="30"/>
      <c r="AG52" s="30"/>
      <c r="AH52" s="25"/>
      <c r="AI52" s="25"/>
      <c r="AJ52" s="25"/>
      <c r="AK52" s="25"/>
      <c r="AM52" s="12"/>
      <c r="AN52" s="2" t="str">
        <f t="shared" si="13"/>
        <v/>
      </c>
      <c r="AO52" s="2" t="str">
        <f t="shared" si="13"/>
        <v/>
      </c>
      <c r="AP52" s="2" t="str">
        <f t="shared" si="13"/>
        <v/>
      </c>
      <c r="AQ52" s="2" t="str">
        <f t="shared" si="13"/>
        <v/>
      </c>
      <c r="AR52" s="2" t="str">
        <f t="shared" si="13"/>
        <v/>
      </c>
      <c r="AS52" s="2" t="str">
        <f t="shared" si="13"/>
        <v/>
      </c>
      <c r="AT52" s="2" t="str">
        <f t="shared" si="13"/>
        <v/>
      </c>
      <c r="AU52" s="2" t="str">
        <f t="shared" si="13"/>
        <v/>
      </c>
      <c r="AV52" s="2" t="str">
        <f t="shared" si="13"/>
        <v/>
      </c>
      <c r="AW52" s="2" t="str">
        <f t="shared" si="13"/>
        <v/>
      </c>
      <c r="AX52" s="2" t="str">
        <f t="shared" si="13"/>
        <v/>
      </c>
      <c r="AY52" s="2" t="str">
        <f t="shared" si="13"/>
        <v/>
      </c>
      <c r="AZ52" s="2"/>
      <c r="BA52" s="2"/>
      <c r="BB52" s="2"/>
      <c r="BC52" s="2"/>
      <c r="BD52" s="10"/>
      <c r="BE52" s="2" t="str">
        <f t="shared" si="14"/>
        <v/>
      </c>
      <c r="BF52" s="2" t="str">
        <f t="shared" si="14"/>
        <v/>
      </c>
      <c r="BG52" s="2" t="str">
        <f t="shared" si="14"/>
        <v/>
      </c>
      <c r="BH52" s="2" t="str">
        <f t="shared" si="14"/>
        <v/>
      </c>
      <c r="BI52" s="2" t="str">
        <f t="shared" si="14"/>
        <v/>
      </c>
      <c r="BJ52" s="2" t="str">
        <f t="shared" si="14"/>
        <v/>
      </c>
      <c r="BK52" s="2" t="str">
        <f t="shared" si="14"/>
        <v/>
      </c>
      <c r="BL52" s="2" t="str">
        <f t="shared" si="14"/>
        <v/>
      </c>
      <c r="BM52" s="2" t="str">
        <f t="shared" si="14"/>
        <v/>
      </c>
      <c r="BN52" s="2" t="str">
        <f t="shared" si="14"/>
        <v/>
      </c>
      <c r="BO52" s="2" t="str">
        <f t="shared" si="14"/>
        <v/>
      </c>
      <c r="BP52" s="2" t="str">
        <f t="shared" si="14"/>
        <v/>
      </c>
      <c r="BQ52" s="2"/>
      <c r="BR52" s="2"/>
      <c r="BS52" s="2"/>
      <c r="BT52" s="2"/>
      <c r="BU52" s="12"/>
    </row>
    <row r="53" spans="1:73" x14ac:dyDescent="0.25">
      <c r="A53" s="25"/>
      <c r="B53" s="25"/>
      <c r="C53" s="25"/>
      <c r="D53" s="30"/>
      <c r="E53" s="25"/>
      <c r="F53" s="25"/>
      <c r="G53" s="30"/>
      <c r="H53" s="25"/>
      <c r="I53" s="25"/>
      <c r="J53" s="25"/>
      <c r="K53" s="25"/>
      <c r="L53" s="25"/>
      <c r="M53" s="25"/>
      <c r="N53" s="25"/>
      <c r="O53" s="25"/>
      <c r="P53" s="25"/>
      <c r="Q53" s="26"/>
      <c r="R53" s="27"/>
      <c r="S53" s="25"/>
      <c r="T53" s="25"/>
      <c r="U53" s="25"/>
      <c r="V53" s="30"/>
      <c r="W53" s="30"/>
      <c r="X53" s="30"/>
      <c r="Y53" s="30"/>
      <c r="Z53" s="25"/>
      <c r="AA53" s="25"/>
      <c r="AB53" s="25"/>
      <c r="AC53" s="31"/>
      <c r="AD53" s="31"/>
      <c r="AE53" s="30"/>
      <c r="AF53" s="30"/>
      <c r="AG53" s="30"/>
      <c r="AH53" s="25"/>
      <c r="AI53" s="25"/>
      <c r="AJ53" s="25"/>
      <c r="AK53" s="25"/>
      <c r="AM53" s="12"/>
      <c r="AN53" s="2" t="str">
        <f t="shared" si="13"/>
        <v/>
      </c>
      <c r="AO53" s="2" t="str">
        <f t="shared" si="13"/>
        <v/>
      </c>
      <c r="AP53" s="2" t="str">
        <f t="shared" si="13"/>
        <v/>
      </c>
      <c r="AQ53" s="2" t="str">
        <f t="shared" si="13"/>
        <v/>
      </c>
      <c r="AR53" s="2" t="str">
        <f t="shared" si="13"/>
        <v/>
      </c>
      <c r="AS53" s="2" t="str">
        <f t="shared" si="13"/>
        <v/>
      </c>
      <c r="AT53" s="2" t="str">
        <f t="shared" si="13"/>
        <v/>
      </c>
      <c r="AU53" s="2" t="str">
        <f t="shared" si="13"/>
        <v/>
      </c>
      <c r="AV53" s="2" t="str">
        <f t="shared" si="13"/>
        <v/>
      </c>
      <c r="AW53" s="2" t="str">
        <f t="shared" si="13"/>
        <v/>
      </c>
      <c r="AX53" s="2" t="str">
        <f t="shared" si="13"/>
        <v/>
      </c>
      <c r="AY53" s="2" t="str">
        <f t="shared" si="13"/>
        <v/>
      </c>
      <c r="AZ53" s="2"/>
      <c r="BA53" s="2"/>
      <c r="BB53" s="2"/>
      <c r="BC53" s="2"/>
      <c r="BD53" s="10"/>
      <c r="BE53" s="2" t="str">
        <f t="shared" si="14"/>
        <v/>
      </c>
      <c r="BF53" s="2" t="str">
        <f t="shared" si="14"/>
        <v/>
      </c>
      <c r="BG53" s="2" t="str">
        <f t="shared" si="14"/>
        <v/>
      </c>
      <c r="BH53" s="2" t="str">
        <f t="shared" si="14"/>
        <v/>
      </c>
      <c r="BI53" s="2" t="str">
        <f t="shared" si="14"/>
        <v/>
      </c>
      <c r="BJ53" s="2" t="str">
        <f t="shared" si="14"/>
        <v/>
      </c>
      <c r="BK53" s="2" t="str">
        <f t="shared" si="14"/>
        <v/>
      </c>
      <c r="BL53" s="2" t="str">
        <f t="shared" si="14"/>
        <v/>
      </c>
      <c r="BM53" s="2" t="str">
        <f t="shared" si="14"/>
        <v/>
      </c>
      <c r="BN53" s="2" t="str">
        <f t="shared" si="14"/>
        <v/>
      </c>
      <c r="BO53" s="2" t="str">
        <f t="shared" si="14"/>
        <v/>
      </c>
      <c r="BP53" s="2" t="str">
        <f t="shared" si="14"/>
        <v/>
      </c>
      <c r="BQ53" s="2"/>
      <c r="BR53" s="2"/>
      <c r="BS53" s="2"/>
      <c r="BT53" s="2"/>
      <c r="BU53" s="12"/>
    </row>
    <row r="54" spans="1:73" x14ac:dyDescent="0.25">
      <c r="AM54" s="12"/>
      <c r="AN54" s="12">
        <f>Inputs!U7</f>
        <v>5590.2071467317601</v>
      </c>
      <c r="AO54" s="12">
        <f>Inputs!V7</f>
        <v>934.15654932693815</v>
      </c>
      <c r="AP54" s="12">
        <f>Inputs!W7</f>
        <v>975.63630394130166</v>
      </c>
      <c r="AQ54" s="12">
        <f>Inputs!X7</f>
        <v>6143.214610989121</v>
      </c>
      <c r="AR54" s="12">
        <f>Inputs!Y7</f>
        <v>878.12843098113581</v>
      </c>
      <c r="AS54" s="12">
        <f>Inputs!Z7</f>
        <v>478.65695802974352</v>
      </c>
      <c r="AT54" s="12">
        <f>Inputs!AA7</f>
        <v>1557.1434358164215</v>
      </c>
      <c r="AU54" s="12">
        <f>Inputs!AB7</f>
        <v>2682.7945882448253</v>
      </c>
      <c r="AV54" s="12">
        <f>Inputs!AC7</f>
        <v>2760.0619759387532</v>
      </c>
      <c r="AW54" s="12">
        <f>Inputs!AD7</f>
        <v>2158.3361834497814</v>
      </c>
      <c r="AX54" s="12">
        <f>Inputs!AE7</f>
        <v>2011.9542027002817</v>
      </c>
      <c r="AY54" s="12">
        <f>Inputs!AF7</f>
        <v>2829.7096138499373</v>
      </c>
      <c r="AZ54" s="12"/>
      <c r="BA54" s="12"/>
      <c r="BB54" s="12"/>
      <c r="BC54" s="12"/>
      <c r="BD54" s="12"/>
      <c r="BE54" s="12">
        <f>Inputs!U7</f>
        <v>5590.2071467317601</v>
      </c>
      <c r="BF54" s="12">
        <f>Inputs!V7</f>
        <v>934.15654932693815</v>
      </c>
      <c r="BG54" s="12">
        <f>Inputs!W7</f>
        <v>975.63630394130166</v>
      </c>
      <c r="BH54" s="12">
        <f>Inputs!X7</f>
        <v>6143.214610989121</v>
      </c>
      <c r="BI54" s="12">
        <f>Inputs!Y7</f>
        <v>878.12843098113581</v>
      </c>
      <c r="BJ54" s="12">
        <f>Inputs!Z7</f>
        <v>478.65695802974352</v>
      </c>
      <c r="BK54" s="12">
        <f>Inputs!AA7</f>
        <v>1557.1434358164215</v>
      </c>
      <c r="BL54" s="12">
        <f>Inputs!AB7</f>
        <v>2682.7945882448253</v>
      </c>
      <c r="BM54" s="12">
        <f>Inputs!AC7</f>
        <v>2760.0619759387532</v>
      </c>
      <c r="BN54" s="12">
        <f>Inputs!AD7</f>
        <v>2158.3361834497814</v>
      </c>
      <c r="BO54" s="12">
        <f>Inputs!AE7</f>
        <v>2011.9542027002817</v>
      </c>
      <c r="BP54" s="12">
        <f>Inputs!AF7</f>
        <v>2829.7096138499373</v>
      </c>
      <c r="BQ54" s="12"/>
      <c r="BR54" s="12"/>
      <c r="BS54" s="12"/>
      <c r="BT54" s="12"/>
      <c r="BU54" s="12"/>
    </row>
  </sheetData>
  <sheetProtection algorithmName="SHA-512" hashValue="fDhc8WgIxu9MaPV678tWMnLnQ8L2hLUKIon+COH5JEoHKSlw8mLpfIaOr87wHXg6rTDbOUgneu4RmO/alKMIAA==" saltValue="pV2/QSyGKPSprj05aGEIRA=="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B5A9-B95A-455A-816C-D92725F2823B}">
  <sheetPr>
    <tabColor theme="0" tint="-0.499984740745262"/>
  </sheetPr>
  <dimension ref="A1:BU52"/>
  <sheetViews>
    <sheetView zoomScaleNormal="100" workbookViewId="0">
      <pane xSplit="2" ySplit="3" topLeftCell="H18" activePane="bottomRight" state="frozen"/>
      <selection activeCell="H37" sqref="H37"/>
      <selection pane="topRight" activeCell="H37" sqref="H37"/>
      <selection pane="bottomLeft" activeCell="H37" sqref="H37"/>
      <selection pane="bottomRight" activeCell="R38" sqref="R38"/>
    </sheetView>
  </sheetViews>
  <sheetFormatPr defaultRowHeight="15" x14ac:dyDescent="0.25"/>
  <cols>
    <col min="1" max="1" width="2.7109375" bestFit="1" customWidth="1"/>
    <col min="2" max="2" width="13.28515625" bestFit="1" customWidth="1"/>
    <col min="4" max="4" width="16.42578125"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s="7" t="s">
        <v>29</v>
      </c>
      <c r="D4" s="2" t="s">
        <v>79</v>
      </c>
      <c r="E4" t="s">
        <v>142</v>
      </c>
      <c r="F4" t="s">
        <v>28</v>
      </c>
      <c r="G4" s="2" t="s">
        <v>73</v>
      </c>
      <c r="H4" t="s">
        <v>148</v>
      </c>
      <c r="J4">
        <f t="shared" ref="J4:J31" si="0">SUMPRODUCT($AN4:$BC4,$AN$52:$BC$52)</f>
        <v>2158.3361834497814</v>
      </c>
      <c r="K4">
        <f t="shared" ref="K4:K31" si="1">SUMPRODUCT($BE4:$BT4,$BE$52:$BT$52)</f>
        <v>6143.214610989121</v>
      </c>
      <c r="L4">
        <f>PRODUCT(J4:K4)</f>
        <v>13259122.377595194</v>
      </c>
      <c r="N4">
        <f>VLOOKUP(E4,Inputs!$K$12:$L$25,2,FALSE)</f>
        <v>15</v>
      </c>
      <c r="O4">
        <f>VLOOKUP(H4,Inputs!$K$12:$L$25,2,FALSE)</f>
        <v>70</v>
      </c>
      <c r="P4">
        <f>(VLOOKUP(B4,Inputs!$K$28:$L$32,2,FALSE))</f>
        <v>90</v>
      </c>
      <c r="Q4" s="6">
        <f>(SQRT(N4^2+O4^2-2*N4*O4*COS(RADIANS(P4)))/2)</f>
        <v>35.794552658190881</v>
      </c>
      <c r="R4" s="9">
        <f>((Q4/Inputs!$L$35)^Inputs!$L$36+(Q4/Inputs!$L$35)^Inputs!$L$36-((Q4/Inputs!$L$35)^Inputs!$L$36)*((Q4/Inputs!$L$35)^Inputs!$L$36))</f>
        <v>0.17404385728488758</v>
      </c>
      <c r="T4">
        <f>Inputs!$O$25</f>
        <v>0.505</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4">
        <f>IF(B4="Diverging",1,(AB4/60)^(0.15/0.1))</f>
        <v>1.2601440246904174</v>
      </c>
      <c r="AD4" s="14"/>
      <c r="AI4">
        <f>PRODUCT(Z4,T4,AC4)</f>
        <v>5.0909818597492862</v>
      </c>
      <c r="AK4">
        <f>L4*R4*AI4</f>
        <v>11748300.013410162</v>
      </c>
      <c r="AM4" s="12"/>
      <c r="AN4" s="2" t="str">
        <f>IF(ISNUMBER(SEARCH(AN$3,$D4)),1,"")</f>
        <v/>
      </c>
      <c r="AO4" s="2" t="str">
        <f t="shared" ref="AO4:AY20" si="2">IF(ISNUMBER(SEARCH(AO$3,$D4)),1,"")</f>
        <v/>
      </c>
      <c r="AP4" s="2" t="str">
        <f t="shared" si="2"/>
        <v/>
      </c>
      <c r="AQ4" s="2" t="str">
        <f t="shared" si="2"/>
        <v/>
      </c>
      <c r="AR4" s="2" t="str">
        <f t="shared" si="2"/>
        <v/>
      </c>
      <c r="AS4" s="2" t="str">
        <f t="shared" si="2"/>
        <v/>
      </c>
      <c r="AT4" s="2" t="str">
        <f t="shared" si="2"/>
        <v/>
      </c>
      <c r="AU4" s="2" t="str">
        <f t="shared" si="2"/>
        <v/>
      </c>
      <c r="AV4" s="2" t="str">
        <f t="shared" si="2"/>
        <v/>
      </c>
      <c r="AW4" s="2">
        <f t="shared" si="2"/>
        <v>1</v>
      </c>
      <c r="AX4" s="2" t="str">
        <f t="shared" si="2"/>
        <v/>
      </c>
      <c r="AY4" s="2" t="str">
        <f t="shared" si="2"/>
        <v/>
      </c>
      <c r="AZ4" s="2"/>
      <c r="BA4" s="2"/>
      <c r="BB4" s="2"/>
      <c r="BC4" s="2"/>
      <c r="BD4" s="10"/>
      <c r="BE4" s="2" t="str">
        <f>IF(ISNUMBER(SEARCH(BE$3,$G4)),1,"")</f>
        <v/>
      </c>
      <c r="BF4" s="2" t="str">
        <f t="shared" ref="BF4:BP19" si="3">IF(ISNUMBER(SEARCH(BF$3,$G4)),1,"")</f>
        <v/>
      </c>
      <c r="BG4" s="2" t="str">
        <f t="shared" si="3"/>
        <v/>
      </c>
      <c r="BH4" s="2">
        <f t="shared" si="3"/>
        <v>1</v>
      </c>
      <c r="BI4" s="2" t="str">
        <f t="shared" si="3"/>
        <v/>
      </c>
      <c r="BJ4" s="2" t="str">
        <f t="shared" si="3"/>
        <v/>
      </c>
      <c r="BK4" s="2" t="str">
        <f t="shared" si="3"/>
        <v/>
      </c>
      <c r="BL4" s="2" t="str">
        <f t="shared" si="3"/>
        <v/>
      </c>
      <c r="BM4" s="2" t="str">
        <f t="shared" si="3"/>
        <v/>
      </c>
      <c r="BN4" s="2" t="str">
        <f t="shared" si="3"/>
        <v/>
      </c>
      <c r="BO4" s="2" t="str">
        <f t="shared" si="3"/>
        <v/>
      </c>
      <c r="BP4" s="2" t="str">
        <f t="shared" si="3"/>
        <v/>
      </c>
      <c r="BQ4" s="2"/>
      <c r="BR4" s="2"/>
      <c r="BS4" s="2"/>
      <c r="BT4" s="2"/>
      <c r="BU4" s="12"/>
    </row>
    <row r="5" spans="1:73" x14ac:dyDescent="0.25">
      <c r="A5">
        <v>2</v>
      </c>
      <c r="B5" t="s">
        <v>14</v>
      </c>
      <c r="C5" s="7" t="s">
        <v>23</v>
      </c>
      <c r="D5" s="2" t="s">
        <v>76</v>
      </c>
      <c r="E5" t="s">
        <v>143</v>
      </c>
      <c r="F5" t="s">
        <v>28</v>
      </c>
      <c r="G5" s="2" t="s">
        <v>73</v>
      </c>
      <c r="H5" t="s">
        <v>148</v>
      </c>
      <c r="J5">
        <f t="shared" si="0"/>
        <v>1557.1434358164215</v>
      </c>
      <c r="K5">
        <f t="shared" si="1"/>
        <v>6143.214610989121</v>
      </c>
      <c r="L5">
        <f t="shared" ref="L5:L31" si="4">PRODUCT(J5:K5)</f>
        <v>9565866.3063132409</v>
      </c>
      <c r="N5">
        <f>VLOOKUP(E5,Inputs!$K$12:$L$25,2,FALSE)</f>
        <v>25</v>
      </c>
      <c r="O5">
        <f>VLOOKUP(H5,Inputs!$K$12:$L$25,2,FALSE)</f>
        <v>70</v>
      </c>
      <c r="P5">
        <f>(VLOOKUP(B5,Inputs!$K$28:$L$32,2,FALSE))</f>
        <v>90</v>
      </c>
      <c r="Q5" s="6">
        <f t="shared" ref="Q5:Q31" si="5">(SQRT(N5^2+O5^2-2*N5*O5*COS(RADIANS(P5)))/2)</f>
        <v>37.165171868296262</v>
      </c>
      <c r="R5" s="9">
        <f>((Q5/Inputs!$L$35)^Inputs!$L$36+(Q5/Inputs!$L$35)^Inputs!$L$36-((Q5/Inputs!$L$35)^Inputs!$L$36)*((Q5/Inputs!$L$35)^Inputs!$L$36))</f>
        <v>0.19924667610946173</v>
      </c>
      <c r="T5">
        <f>Inputs!$O$25</f>
        <v>0.505</v>
      </c>
      <c r="V5" s="2">
        <v>2</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v>
      </c>
      <c r="AB5">
        <f>IF(B5="Diverging","",Inputs!$L$12)</f>
        <v>70</v>
      </c>
      <c r="AC5" s="14">
        <f>IF(B5="Diverging",1,(AB5/60)^(0.15/0.1))</f>
        <v>1.2601440246904174</v>
      </c>
      <c r="AD5" s="14"/>
      <c r="AI5">
        <f t="shared" ref="AI5:AI31" si="6">PRODUCT(Z5,T5,AC5)</f>
        <v>5.0909818597492862</v>
      </c>
      <c r="AK5">
        <f t="shared" ref="AK5:AK31" si="7">L5*R5*AI5</f>
        <v>9703243.7564548906</v>
      </c>
      <c r="AM5" s="12"/>
      <c r="AN5" s="2" t="str">
        <f t="shared" ref="AN5:AN19" si="8">IF(ISNUMBER(SEARCH(AN$3,$D5)),1,"")</f>
        <v/>
      </c>
      <c r="AO5" s="2" t="str">
        <f t="shared" si="2"/>
        <v/>
      </c>
      <c r="AP5" s="2" t="str">
        <f t="shared" si="2"/>
        <v/>
      </c>
      <c r="AQ5" s="2" t="str">
        <f t="shared" si="2"/>
        <v/>
      </c>
      <c r="AR5" s="2" t="str">
        <f t="shared" si="2"/>
        <v/>
      </c>
      <c r="AS5" s="2" t="str">
        <f t="shared" si="2"/>
        <v/>
      </c>
      <c r="AT5" s="2">
        <f t="shared" si="2"/>
        <v>1</v>
      </c>
      <c r="AU5" s="2" t="str">
        <f t="shared" si="2"/>
        <v/>
      </c>
      <c r="AV5" s="2" t="str">
        <f t="shared" si="2"/>
        <v/>
      </c>
      <c r="AW5" s="2" t="str">
        <f t="shared" si="2"/>
        <v/>
      </c>
      <c r="AX5" s="2" t="str">
        <f t="shared" si="2"/>
        <v/>
      </c>
      <c r="AY5" s="2" t="str">
        <f t="shared" si="2"/>
        <v/>
      </c>
      <c r="AZ5" s="2"/>
      <c r="BA5" s="2"/>
      <c r="BB5" s="2"/>
      <c r="BC5" s="2"/>
      <c r="BD5" s="10"/>
      <c r="BE5" s="2" t="str">
        <f t="shared" ref="BE5:BP34" si="9">IF(ISNUMBER(SEARCH(BE$3,$G5)),1,"")</f>
        <v/>
      </c>
      <c r="BF5" s="2" t="str">
        <f t="shared" si="3"/>
        <v/>
      </c>
      <c r="BG5" s="2" t="str">
        <f t="shared" si="3"/>
        <v/>
      </c>
      <c r="BH5" s="2">
        <f t="shared" si="3"/>
        <v>1</v>
      </c>
      <c r="BI5" s="2" t="str">
        <f t="shared" si="3"/>
        <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14</v>
      </c>
      <c r="C6" s="7" t="s">
        <v>29</v>
      </c>
      <c r="D6" s="2" t="s">
        <v>79</v>
      </c>
      <c r="E6" t="s">
        <v>143</v>
      </c>
      <c r="F6" t="s">
        <v>24</v>
      </c>
      <c r="G6" s="2" t="s">
        <v>69</v>
      </c>
      <c r="H6" t="s">
        <v>148</v>
      </c>
      <c r="J6">
        <f t="shared" si="0"/>
        <v>2158.3361834497814</v>
      </c>
      <c r="K6">
        <f t="shared" si="1"/>
        <v>5590.2071467317601</v>
      </c>
      <c r="L6">
        <f t="shared" si="4"/>
        <v>12065546.357770719</v>
      </c>
      <c r="N6">
        <f>VLOOKUP(E6,Inputs!$K$12:$L$25,2,FALSE)</f>
        <v>25</v>
      </c>
      <c r="O6">
        <f>VLOOKUP(H6,Inputs!$K$12:$L$25,2,FALSE)</f>
        <v>70</v>
      </c>
      <c r="P6">
        <f>(VLOOKUP(B6,Inputs!$K$28:$L$32,2,FALSE))</f>
        <v>90</v>
      </c>
      <c r="Q6" s="6">
        <f t="shared" si="5"/>
        <v>37.165171868296262</v>
      </c>
      <c r="R6" s="9">
        <f>((Q6/Inputs!$L$35)^Inputs!$L$36+(Q6/Inputs!$L$35)^Inputs!$L$36-((Q6/Inputs!$L$35)^Inputs!$L$36)*((Q6/Inputs!$L$35)^Inputs!$L$36))</f>
        <v>0.19924667610946173</v>
      </c>
      <c r="T6">
        <f>Inputs!$O$25</f>
        <v>0.505</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4">
        <f t="shared" ref="AC6:AC31" si="10">IF(B6="Diverging",1,(AB6/60)^(0.15/0.1))</f>
        <v>1.2601440246904174</v>
      </c>
      <c r="AD6" s="14"/>
      <c r="AI6">
        <f t="shared" si="6"/>
        <v>5.0909818597492862</v>
      </c>
      <c r="AK6">
        <f t="shared" si="7"/>
        <v>12238822.247284507</v>
      </c>
      <c r="AM6" s="12"/>
      <c r="AN6" s="2" t="str">
        <f t="shared" si="8"/>
        <v/>
      </c>
      <c r="AO6" s="2" t="str">
        <f t="shared" si="2"/>
        <v/>
      </c>
      <c r="AP6" s="2" t="str">
        <f t="shared" si="2"/>
        <v/>
      </c>
      <c r="AQ6" s="2" t="str">
        <f t="shared" si="2"/>
        <v/>
      </c>
      <c r="AR6" s="2" t="str">
        <f t="shared" si="2"/>
        <v/>
      </c>
      <c r="AS6" s="2" t="str">
        <f t="shared" si="2"/>
        <v/>
      </c>
      <c r="AT6" s="2" t="str">
        <f t="shared" si="2"/>
        <v/>
      </c>
      <c r="AU6" s="2" t="str">
        <f t="shared" si="2"/>
        <v/>
      </c>
      <c r="AV6" s="2" t="str">
        <f t="shared" si="2"/>
        <v/>
      </c>
      <c r="AW6" s="2">
        <f t="shared" si="2"/>
        <v>1</v>
      </c>
      <c r="AX6" s="2" t="str">
        <f t="shared" si="2"/>
        <v/>
      </c>
      <c r="AY6" s="2" t="str">
        <f t="shared" si="2"/>
        <v/>
      </c>
      <c r="AZ6" s="2"/>
      <c r="BA6" s="2"/>
      <c r="BB6" s="2"/>
      <c r="BC6" s="2"/>
      <c r="BD6" s="10"/>
      <c r="BE6" s="2">
        <f t="shared" si="9"/>
        <v>1</v>
      </c>
      <c r="BF6" s="2" t="str">
        <f t="shared" si="3"/>
        <v/>
      </c>
      <c r="BG6" s="2" t="str">
        <f t="shared" si="3"/>
        <v/>
      </c>
      <c r="BH6" s="2" t="str">
        <f t="shared" si="3"/>
        <v/>
      </c>
      <c r="BI6" s="2" t="str">
        <f t="shared" si="3"/>
        <v/>
      </c>
      <c r="BJ6" s="2" t="str">
        <f t="shared" si="3"/>
        <v/>
      </c>
      <c r="BK6" s="2" t="str">
        <f t="shared" si="3"/>
        <v/>
      </c>
      <c r="BL6" s="2" t="str">
        <f t="shared" si="3"/>
        <v/>
      </c>
      <c r="BM6" s="2" t="str">
        <f t="shared" si="3"/>
        <v/>
      </c>
      <c r="BN6" s="2" t="str">
        <f t="shared" si="3"/>
        <v/>
      </c>
      <c r="BO6" s="2" t="str">
        <f t="shared" si="3"/>
        <v/>
      </c>
      <c r="BP6" s="2" t="str">
        <f t="shared" si="3"/>
        <v/>
      </c>
      <c r="BQ6" s="2"/>
      <c r="BR6" s="2"/>
      <c r="BS6" s="2"/>
      <c r="BT6" s="2"/>
      <c r="BU6" s="12"/>
    </row>
    <row r="7" spans="1:73" x14ac:dyDescent="0.25">
      <c r="A7">
        <v>4</v>
      </c>
      <c r="B7" t="s">
        <v>14</v>
      </c>
      <c r="C7" s="7" t="s">
        <v>23</v>
      </c>
      <c r="D7" s="2" t="s">
        <v>76</v>
      </c>
      <c r="E7" t="s">
        <v>142</v>
      </c>
      <c r="F7" t="s">
        <v>24</v>
      </c>
      <c r="G7" s="2" t="s">
        <v>69</v>
      </c>
      <c r="H7" t="s">
        <v>148</v>
      </c>
      <c r="J7">
        <f t="shared" si="0"/>
        <v>1557.1434358164215</v>
      </c>
      <c r="K7">
        <f t="shared" si="1"/>
        <v>5590.2071467317601</v>
      </c>
      <c r="L7">
        <f t="shared" si="4"/>
        <v>8704754.3633874077</v>
      </c>
      <c r="N7">
        <f>VLOOKUP(E7,Inputs!$K$12:$L$25,2,FALSE)</f>
        <v>15</v>
      </c>
      <c r="O7">
        <f>VLOOKUP(H7,Inputs!$K$12:$L$25,2,FALSE)</f>
        <v>70</v>
      </c>
      <c r="P7">
        <f>(VLOOKUP(B7,Inputs!$K$28:$L$32,2,FALSE))</f>
        <v>90</v>
      </c>
      <c r="Q7" s="6">
        <f t="shared" si="5"/>
        <v>35.794552658190881</v>
      </c>
      <c r="R7" s="9">
        <f>((Q7/Inputs!$L$35)^Inputs!$L$36+(Q7/Inputs!$L$35)^Inputs!$L$36-((Q7/Inputs!$L$35)^Inputs!$L$36)*((Q7/Inputs!$L$35)^Inputs!$L$36))</f>
        <v>0.17404385728488758</v>
      </c>
      <c r="T7">
        <f>Inputs!$O$25</f>
        <v>0.505</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4">
        <f t="shared" si="10"/>
        <v>1.2601440246904174</v>
      </c>
      <c r="AD7" s="14"/>
      <c r="AI7">
        <f t="shared" si="6"/>
        <v>5.0909818597492862</v>
      </c>
      <c r="AK7">
        <f t="shared" si="7"/>
        <v>7712883.4693404827</v>
      </c>
      <c r="AM7" s="12"/>
      <c r="AN7" s="2" t="str">
        <f t="shared" si="8"/>
        <v/>
      </c>
      <c r="AO7" s="2" t="str">
        <f t="shared" si="2"/>
        <v/>
      </c>
      <c r="AP7" s="2" t="str">
        <f t="shared" si="2"/>
        <v/>
      </c>
      <c r="AQ7" s="2" t="str">
        <f t="shared" si="2"/>
        <v/>
      </c>
      <c r="AR7" s="2" t="str">
        <f t="shared" si="2"/>
        <v/>
      </c>
      <c r="AS7" s="2" t="str">
        <f t="shared" si="2"/>
        <v/>
      </c>
      <c r="AT7" s="2">
        <f t="shared" si="2"/>
        <v>1</v>
      </c>
      <c r="AU7" s="2" t="str">
        <f t="shared" si="2"/>
        <v/>
      </c>
      <c r="AV7" s="2" t="str">
        <f t="shared" si="2"/>
        <v/>
      </c>
      <c r="AW7" s="2" t="str">
        <f t="shared" si="2"/>
        <v/>
      </c>
      <c r="AX7" s="2" t="str">
        <f t="shared" si="2"/>
        <v/>
      </c>
      <c r="AY7" s="2" t="str">
        <f t="shared" si="2"/>
        <v/>
      </c>
      <c r="AZ7" s="2"/>
      <c r="BA7" s="2"/>
      <c r="BB7" s="2"/>
      <c r="BC7" s="2"/>
      <c r="BD7" s="10"/>
      <c r="BE7" s="2">
        <f t="shared" si="9"/>
        <v>1</v>
      </c>
      <c r="BF7" s="2" t="str">
        <f t="shared" si="3"/>
        <v/>
      </c>
      <c r="BG7" s="2" t="str">
        <f t="shared" si="3"/>
        <v/>
      </c>
      <c r="BH7" s="2" t="str">
        <f t="shared" si="3"/>
        <v/>
      </c>
      <c r="BI7" s="2" t="str">
        <f t="shared" si="3"/>
        <v/>
      </c>
      <c r="BJ7" s="2" t="str">
        <f t="shared" si="3"/>
        <v/>
      </c>
      <c r="BK7" s="2" t="str">
        <f t="shared" si="3"/>
        <v/>
      </c>
      <c r="BL7" s="2" t="str">
        <f t="shared" si="3"/>
        <v/>
      </c>
      <c r="BM7" s="2" t="str">
        <f t="shared" si="3"/>
        <v/>
      </c>
      <c r="BN7" s="2" t="str">
        <f t="shared" si="3"/>
        <v/>
      </c>
      <c r="BO7" s="2" t="str">
        <f t="shared" si="3"/>
        <v/>
      </c>
      <c r="BP7" s="2" t="str">
        <f t="shared" si="3"/>
        <v/>
      </c>
      <c r="BQ7" s="2"/>
      <c r="BR7" s="2"/>
      <c r="BS7" s="2"/>
      <c r="BT7" s="2"/>
      <c r="BU7" s="12"/>
    </row>
    <row r="8" spans="1:73" x14ac:dyDescent="0.25">
      <c r="A8">
        <v>5</v>
      </c>
      <c r="B8" t="s">
        <v>100</v>
      </c>
      <c r="C8" s="7" t="s">
        <v>29</v>
      </c>
      <c r="D8" s="2" t="s">
        <v>79</v>
      </c>
      <c r="E8" t="s">
        <v>142</v>
      </c>
      <c r="F8" t="s">
        <v>30</v>
      </c>
      <c r="G8" s="2" t="s">
        <v>71</v>
      </c>
      <c r="H8" t="s">
        <v>147</v>
      </c>
      <c r="J8">
        <f t="shared" si="0"/>
        <v>2158.3361834497814</v>
      </c>
      <c r="K8">
        <f t="shared" si="1"/>
        <v>934.15654932693815</v>
      </c>
      <c r="L8">
        <f t="shared" si="4"/>
        <v>2016223.8814189211</v>
      </c>
      <c r="N8">
        <f>VLOOKUP(E8,Inputs!$K$12:$L$25,2,FALSE)</f>
        <v>15</v>
      </c>
      <c r="O8">
        <f>VLOOKUP(H8,Inputs!$K$12:$L$25,2,FALSE)</f>
        <v>20</v>
      </c>
      <c r="P8">
        <f>(VLOOKUP(B8,Inputs!$K$28:$L$32,2,FALSE))</f>
        <v>230</v>
      </c>
      <c r="Q8" s="6">
        <f t="shared" si="5"/>
        <v>15.895538413434787</v>
      </c>
      <c r="R8" s="9">
        <f>((Q8/Inputs!$L$35)^Inputs!$L$36+(Q8/Inputs!$L$35)^Inputs!$L$36-((Q8/Inputs!$L$35)^Inputs!$L$36)*((Q8/Inputs!$L$35)^Inputs!$L$36))</f>
        <v>8.3616736100371632E-3</v>
      </c>
      <c r="T8">
        <f>Inputs!$O$25</f>
        <v>0.505</v>
      </c>
      <c r="W8" s="2">
        <v>1</v>
      </c>
      <c r="Y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3.75</v>
      </c>
      <c r="AB8">
        <f>IF(B8="Diverging","",Inputs!$L$12)</f>
        <v>70</v>
      </c>
      <c r="AC8" s="14">
        <f t="shared" si="10"/>
        <v>1.2601440246904174</v>
      </c>
      <c r="AD8" s="14"/>
      <c r="AI8">
        <f t="shared" si="6"/>
        <v>2.3863977467574782</v>
      </c>
      <c r="AK8">
        <f t="shared" si="7"/>
        <v>40232.293981532108</v>
      </c>
      <c r="AM8" s="12"/>
      <c r="AN8" s="2" t="str">
        <f t="shared" si="8"/>
        <v/>
      </c>
      <c r="AO8" s="2" t="str">
        <f t="shared" si="2"/>
        <v/>
      </c>
      <c r="AP8" s="2" t="str">
        <f t="shared" si="2"/>
        <v/>
      </c>
      <c r="AQ8" s="2" t="str">
        <f t="shared" si="2"/>
        <v/>
      </c>
      <c r="AR8" s="2" t="str">
        <f t="shared" si="2"/>
        <v/>
      </c>
      <c r="AS8" s="2" t="str">
        <f t="shared" si="2"/>
        <v/>
      </c>
      <c r="AT8" s="2" t="str">
        <f t="shared" si="2"/>
        <v/>
      </c>
      <c r="AU8" s="2" t="str">
        <f t="shared" si="2"/>
        <v/>
      </c>
      <c r="AV8" s="2" t="str">
        <f t="shared" si="2"/>
        <v/>
      </c>
      <c r="AW8" s="2">
        <f t="shared" si="2"/>
        <v>1</v>
      </c>
      <c r="AX8" s="2" t="str">
        <f t="shared" si="2"/>
        <v/>
      </c>
      <c r="AY8" s="2" t="str">
        <f t="shared" si="2"/>
        <v/>
      </c>
      <c r="AZ8" s="2"/>
      <c r="BA8" s="2"/>
      <c r="BB8" s="2"/>
      <c r="BC8" s="2"/>
      <c r="BD8" s="10"/>
      <c r="BE8" s="2" t="str">
        <f t="shared" si="9"/>
        <v/>
      </c>
      <c r="BF8" s="2">
        <f t="shared" si="3"/>
        <v>1</v>
      </c>
      <c r="BG8" s="2" t="str">
        <f t="shared" si="3"/>
        <v/>
      </c>
      <c r="BH8" s="2" t="str">
        <f t="shared" si="3"/>
        <v/>
      </c>
      <c r="BI8" s="2" t="str">
        <f t="shared" si="3"/>
        <v/>
      </c>
      <c r="BJ8" s="2" t="str">
        <f t="shared" si="3"/>
        <v/>
      </c>
      <c r="BK8" s="2" t="str">
        <f t="shared" si="3"/>
        <v/>
      </c>
      <c r="BL8" s="2" t="str">
        <f t="shared" si="3"/>
        <v/>
      </c>
      <c r="BM8" s="2" t="str">
        <f t="shared" si="3"/>
        <v/>
      </c>
      <c r="BN8" s="2" t="str">
        <f t="shared" si="3"/>
        <v/>
      </c>
      <c r="BO8" s="2" t="str">
        <f t="shared" si="3"/>
        <v/>
      </c>
      <c r="BP8" s="2" t="str">
        <f t="shared" si="3"/>
        <v/>
      </c>
      <c r="BQ8" s="2"/>
      <c r="BR8" s="2"/>
      <c r="BS8" s="2"/>
      <c r="BT8" s="2"/>
      <c r="BU8" s="12"/>
    </row>
    <row r="9" spans="1:73" x14ac:dyDescent="0.25">
      <c r="A9">
        <v>6</v>
      </c>
      <c r="B9" t="s">
        <v>100</v>
      </c>
      <c r="C9" s="7" t="s">
        <v>25</v>
      </c>
      <c r="D9" s="2" t="s">
        <v>80</v>
      </c>
      <c r="E9" t="s">
        <v>142</v>
      </c>
      <c r="F9" t="s">
        <v>28</v>
      </c>
      <c r="G9" s="2" t="s">
        <v>73</v>
      </c>
      <c r="H9" t="s">
        <v>148</v>
      </c>
      <c r="J9">
        <f t="shared" si="0"/>
        <v>2011.9542027002817</v>
      </c>
      <c r="K9">
        <f t="shared" si="1"/>
        <v>6143.214610989121</v>
      </c>
      <c r="L9">
        <f t="shared" si="4"/>
        <v>12359866.454669338</v>
      </c>
      <c r="N9">
        <f>VLOOKUP(E9,Inputs!$K$12:$L$25,2,FALSE)</f>
        <v>15</v>
      </c>
      <c r="O9">
        <f>VLOOKUP(H9,Inputs!$K$12:$L$25,2,FALSE)</f>
        <v>70</v>
      </c>
      <c r="P9">
        <f>(VLOOKUP(B9,Inputs!$K$28:$L$32,2,FALSE))</f>
        <v>230</v>
      </c>
      <c r="Q9" s="6">
        <f t="shared" si="5"/>
        <v>40.233238685015571</v>
      </c>
      <c r="R9" s="9">
        <f>((Q9/Inputs!$L$35)^Inputs!$L$36+(Q9/Inputs!$L$35)^Inputs!$L$36-((Q9/Inputs!$L$35)^Inputs!$L$36)*((Q9/Inputs!$L$35)^Inputs!$L$36))</f>
        <v>0.26397319926580737</v>
      </c>
      <c r="T9">
        <f>Inputs!$O$25</f>
        <v>0.505</v>
      </c>
      <c r="V9" s="2">
        <v>1</v>
      </c>
      <c r="X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6.75</v>
      </c>
      <c r="AB9">
        <f>IF(B9="Diverging","",Inputs!$L$12)</f>
        <v>70</v>
      </c>
      <c r="AC9" s="14">
        <f t="shared" si="10"/>
        <v>1.2601440246904174</v>
      </c>
      <c r="AD9" s="14"/>
      <c r="AI9">
        <f t="shared" si="6"/>
        <v>4.2955159441634603</v>
      </c>
      <c r="AK9">
        <f t="shared" si="7"/>
        <v>14014865.999201981</v>
      </c>
      <c r="AM9" s="12"/>
      <c r="AN9" s="2" t="str">
        <f t="shared" si="8"/>
        <v/>
      </c>
      <c r="AO9" s="2" t="str">
        <f t="shared" si="2"/>
        <v/>
      </c>
      <c r="AP9" s="2" t="str">
        <f t="shared" si="2"/>
        <v/>
      </c>
      <c r="AQ9" s="2" t="str">
        <f t="shared" si="2"/>
        <v/>
      </c>
      <c r="AR9" s="2" t="str">
        <f t="shared" si="2"/>
        <v/>
      </c>
      <c r="AS9" s="2" t="str">
        <f t="shared" si="2"/>
        <v/>
      </c>
      <c r="AT9" s="2" t="str">
        <f t="shared" si="2"/>
        <v/>
      </c>
      <c r="AU9" s="2" t="str">
        <f t="shared" si="2"/>
        <v/>
      </c>
      <c r="AV9" s="2" t="str">
        <f t="shared" si="2"/>
        <v/>
      </c>
      <c r="AW9" s="2" t="str">
        <f t="shared" si="2"/>
        <v/>
      </c>
      <c r="AX9" s="2">
        <f t="shared" si="2"/>
        <v>1</v>
      </c>
      <c r="AY9" s="2" t="str">
        <f t="shared" si="2"/>
        <v/>
      </c>
      <c r="AZ9" s="2"/>
      <c r="BA9" s="2"/>
      <c r="BB9" s="2"/>
      <c r="BC9" s="2"/>
      <c r="BD9" s="10"/>
      <c r="BE9" s="2" t="str">
        <f t="shared" si="9"/>
        <v/>
      </c>
      <c r="BF9" s="2" t="str">
        <f t="shared" si="3"/>
        <v/>
      </c>
      <c r="BG9" s="2" t="str">
        <f t="shared" si="3"/>
        <v/>
      </c>
      <c r="BH9" s="2">
        <f t="shared" si="3"/>
        <v>1</v>
      </c>
      <c r="BI9" s="2" t="str">
        <f t="shared" si="3"/>
        <v/>
      </c>
      <c r="BJ9" s="2" t="str">
        <f t="shared" si="3"/>
        <v/>
      </c>
      <c r="BK9" s="2" t="str">
        <f t="shared" si="3"/>
        <v/>
      </c>
      <c r="BL9" s="2" t="str">
        <f t="shared" si="3"/>
        <v/>
      </c>
      <c r="BM9" s="2" t="str">
        <f t="shared" si="3"/>
        <v/>
      </c>
      <c r="BN9" s="2" t="str">
        <f t="shared" si="3"/>
        <v/>
      </c>
      <c r="BO9" s="2" t="str">
        <f t="shared" si="3"/>
        <v/>
      </c>
      <c r="BP9" s="2" t="str">
        <f t="shared" si="3"/>
        <v/>
      </c>
      <c r="BQ9" s="2"/>
      <c r="BR9" s="2"/>
      <c r="BS9" s="2"/>
      <c r="BT9" s="2"/>
      <c r="BU9" s="12"/>
    </row>
    <row r="10" spans="1:73" x14ac:dyDescent="0.25">
      <c r="A10">
        <v>7</v>
      </c>
      <c r="B10" t="s">
        <v>100</v>
      </c>
      <c r="C10" s="7" t="s">
        <v>23</v>
      </c>
      <c r="D10" s="2" t="s">
        <v>76</v>
      </c>
      <c r="E10" t="s">
        <v>142</v>
      </c>
      <c r="F10" t="s">
        <v>27</v>
      </c>
      <c r="G10" s="2" t="s">
        <v>74</v>
      </c>
      <c r="H10" t="s">
        <v>147</v>
      </c>
      <c r="J10">
        <f t="shared" si="0"/>
        <v>1557.1434358164215</v>
      </c>
      <c r="K10">
        <f t="shared" si="1"/>
        <v>878.12843098113581</v>
      </c>
      <c r="L10">
        <f t="shared" si="4"/>
        <v>1367371.9221060493</v>
      </c>
      <c r="N10">
        <f>VLOOKUP(E10,Inputs!$K$12:$L$25,2,FALSE)</f>
        <v>15</v>
      </c>
      <c r="O10">
        <f>VLOOKUP(H10,Inputs!$K$12:$L$25,2,FALSE)</f>
        <v>20</v>
      </c>
      <c r="P10">
        <f>(VLOOKUP(B10,Inputs!$K$28:$L$32,2,FALSE))</f>
        <v>230</v>
      </c>
      <c r="Q10" s="6">
        <f t="shared" si="5"/>
        <v>15.895538413434787</v>
      </c>
      <c r="R10" s="9">
        <f>((Q10/Inputs!$L$35)^Inputs!$L$36+(Q10/Inputs!$L$35)^Inputs!$L$36-((Q10/Inputs!$L$35)^Inputs!$L$36)*((Q10/Inputs!$L$35)^Inputs!$L$36))</f>
        <v>8.3616736100371632E-3</v>
      </c>
      <c r="T10">
        <f>Inputs!$O$25</f>
        <v>0.505</v>
      </c>
      <c r="W10" s="2">
        <v>1</v>
      </c>
      <c r="Y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3.75</v>
      </c>
      <c r="AB10">
        <f>IF(B10="Diverging","",Inputs!$L$12)</f>
        <v>70</v>
      </c>
      <c r="AC10" s="14">
        <f t="shared" si="10"/>
        <v>1.2601440246904174</v>
      </c>
      <c r="AD10" s="14"/>
      <c r="AI10">
        <f t="shared" si="6"/>
        <v>2.3863977467574782</v>
      </c>
      <c r="AK10">
        <f t="shared" si="7"/>
        <v>27284.920915403527</v>
      </c>
      <c r="AM10" s="12"/>
      <c r="AN10" s="2" t="str">
        <f t="shared" si="8"/>
        <v/>
      </c>
      <c r="AO10" s="2" t="str">
        <f t="shared" si="2"/>
        <v/>
      </c>
      <c r="AP10" s="2" t="str">
        <f t="shared" si="2"/>
        <v/>
      </c>
      <c r="AQ10" s="2" t="str">
        <f t="shared" si="2"/>
        <v/>
      </c>
      <c r="AR10" s="2" t="str">
        <f t="shared" si="2"/>
        <v/>
      </c>
      <c r="AS10" s="2" t="str">
        <f t="shared" si="2"/>
        <v/>
      </c>
      <c r="AT10" s="2">
        <f t="shared" si="2"/>
        <v>1</v>
      </c>
      <c r="AU10" s="2" t="str">
        <f t="shared" si="2"/>
        <v/>
      </c>
      <c r="AV10" s="2" t="str">
        <f t="shared" si="2"/>
        <v/>
      </c>
      <c r="AW10" s="2" t="str">
        <f t="shared" si="2"/>
        <v/>
      </c>
      <c r="AX10" s="2" t="str">
        <f t="shared" si="2"/>
        <v/>
      </c>
      <c r="AY10" s="2" t="str">
        <f t="shared" si="2"/>
        <v/>
      </c>
      <c r="AZ10" s="2"/>
      <c r="BA10" s="2"/>
      <c r="BB10" s="2"/>
      <c r="BC10" s="2"/>
      <c r="BD10" s="10"/>
      <c r="BE10" s="2" t="str">
        <f t="shared" si="9"/>
        <v/>
      </c>
      <c r="BF10" s="2" t="str">
        <f t="shared" si="3"/>
        <v/>
      </c>
      <c r="BG10" s="2" t="str">
        <f t="shared" si="3"/>
        <v/>
      </c>
      <c r="BH10" s="2" t="str">
        <f t="shared" si="3"/>
        <v/>
      </c>
      <c r="BI10" s="2">
        <f t="shared" si="3"/>
        <v>1</v>
      </c>
      <c r="BJ10" s="2" t="str">
        <f t="shared" si="3"/>
        <v/>
      </c>
      <c r="BK10" s="2" t="str">
        <f t="shared" si="3"/>
        <v/>
      </c>
      <c r="BL10" s="2" t="str">
        <f t="shared" si="3"/>
        <v/>
      </c>
      <c r="BM10" s="2" t="str">
        <f t="shared" si="3"/>
        <v/>
      </c>
      <c r="BN10" s="2" t="str">
        <f t="shared" si="3"/>
        <v/>
      </c>
      <c r="BO10" s="2" t="str">
        <f t="shared" si="3"/>
        <v/>
      </c>
      <c r="BP10" s="2" t="str">
        <f t="shared" si="3"/>
        <v/>
      </c>
      <c r="BQ10" s="2"/>
      <c r="BR10" s="2"/>
      <c r="BS10" s="2"/>
      <c r="BT10" s="2"/>
      <c r="BU10" s="12"/>
    </row>
    <row r="11" spans="1:73" x14ac:dyDescent="0.25">
      <c r="A11">
        <v>8</v>
      </c>
      <c r="B11" t="s">
        <v>100</v>
      </c>
      <c r="C11" s="7" t="s">
        <v>31</v>
      </c>
      <c r="D11" s="2" t="s">
        <v>75</v>
      </c>
      <c r="E11" t="s">
        <v>142</v>
      </c>
      <c r="F11" t="s">
        <v>24</v>
      </c>
      <c r="G11" s="2" t="s">
        <v>69</v>
      </c>
      <c r="H11" t="s">
        <v>148</v>
      </c>
      <c r="J11">
        <f t="shared" si="0"/>
        <v>2682.7945882448253</v>
      </c>
      <c r="K11">
        <f t="shared" si="1"/>
        <v>5590.2071467317601</v>
      </c>
      <c r="L11">
        <f t="shared" si="4"/>
        <v>14997377.480419511</v>
      </c>
      <c r="N11">
        <f>VLOOKUP(E11,Inputs!$K$12:$L$25,2,FALSE)</f>
        <v>15</v>
      </c>
      <c r="O11">
        <f>VLOOKUP(H11,Inputs!$K$12:$L$25,2,FALSE)</f>
        <v>70</v>
      </c>
      <c r="P11">
        <f>(VLOOKUP(B11,Inputs!$K$28:$L$32,2,FALSE))</f>
        <v>230</v>
      </c>
      <c r="Q11" s="6">
        <f t="shared" si="5"/>
        <v>40.233238685015571</v>
      </c>
      <c r="R11" s="9">
        <f>((Q11/Inputs!$L$35)^Inputs!$L$36+(Q11/Inputs!$L$35)^Inputs!$L$36-((Q11/Inputs!$L$35)^Inputs!$L$36)*((Q11/Inputs!$L$35)^Inputs!$L$36))</f>
        <v>0.26397319926580737</v>
      </c>
      <c r="T11">
        <f>Inputs!$O$25</f>
        <v>0.505</v>
      </c>
      <c r="V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6.75</v>
      </c>
      <c r="AB11">
        <f>IF(B11="Diverging","",Inputs!$L$12)</f>
        <v>70</v>
      </c>
      <c r="AC11" s="14">
        <f t="shared" si="10"/>
        <v>1.2601440246904174</v>
      </c>
      <c r="AD11" s="14"/>
      <c r="AI11">
        <f t="shared" si="6"/>
        <v>4.2955159441634603</v>
      </c>
      <c r="AK11">
        <f t="shared" si="7"/>
        <v>17005542.616370603</v>
      </c>
      <c r="AM11" s="12"/>
      <c r="AN11" s="2" t="str">
        <f t="shared" si="8"/>
        <v/>
      </c>
      <c r="AO11" s="2" t="str">
        <f t="shared" si="2"/>
        <v/>
      </c>
      <c r="AP11" s="2" t="str">
        <f t="shared" si="2"/>
        <v/>
      </c>
      <c r="AQ11" s="2" t="str">
        <f t="shared" si="2"/>
        <v/>
      </c>
      <c r="AR11" s="2" t="str">
        <f t="shared" si="2"/>
        <v/>
      </c>
      <c r="AS11" s="2" t="str">
        <f t="shared" si="2"/>
        <v/>
      </c>
      <c r="AT11" s="2" t="str">
        <f t="shared" si="2"/>
        <v/>
      </c>
      <c r="AU11" s="2">
        <f t="shared" si="2"/>
        <v>1</v>
      </c>
      <c r="AV11" s="2" t="str">
        <f t="shared" si="2"/>
        <v/>
      </c>
      <c r="AW11" s="2" t="str">
        <f t="shared" si="2"/>
        <v/>
      </c>
      <c r="AX11" s="2" t="str">
        <f t="shared" si="2"/>
        <v/>
      </c>
      <c r="AY11" s="2" t="str">
        <f t="shared" si="2"/>
        <v/>
      </c>
      <c r="AZ11" s="2"/>
      <c r="BA11" s="2"/>
      <c r="BB11" s="2"/>
      <c r="BC11" s="2"/>
      <c r="BD11" s="10"/>
      <c r="BE11" s="2">
        <f t="shared" si="9"/>
        <v>1</v>
      </c>
      <c r="BF11" s="2" t="str">
        <f t="shared" si="3"/>
        <v/>
      </c>
      <c r="BG11" s="2" t="str">
        <f t="shared" si="3"/>
        <v/>
      </c>
      <c r="BH11" s="2" t="str">
        <f t="shared" si="3"/>
        <v/>
      </c>
      <c r="BI11" s="2" t="str">
        <f t="shared" si="3"/>
        <v/>
      </c>
      <c r="BJ11" s="2" t="str">
        <f t="shared" si="3"/>
        <v/>
      </c>
      <c r="BK11" s="2" t="str">
        <f t="shared" si="3"/>
        <v/>
      </c>
      <c r="BL11" s="2" t="str">
        <f t="shared" si="3"/>
        <v/>
      </c>
      <c r="BM11" s="2" t="str">
        <f t="shared" si="3"/>
        <v/>
      </c>
      <c r="BN11" s="2" t="str">
        <f t="shared" si="3"/>
        <v/>
      </c>
      <c r="BO11" s="2" t="str">
        <f t="shared" si="3"/>
        <v/>
      </c>
      <c r="BP11" s="2" t="str">
        <f t="shared" si="3"/>
        <v/>
      </c>
      <c r="BQ11" s="2"/>
      <c r="BR11" s="2"/>
      <c r="BS11" s="2"/>
      <c r="BT11" s="2"/>
      <c r="BU11" s="12"/>
    </row>
    <row r="12" spans="1:73" x14ac:dyDescent="0.25">
      <c r="A12">
        <v>9</v>
      </c>
      <c r="B12" t="s">
        <v>100</v>
      </c>
      <c r="C12" t="s">
        <v>23</v>
      </c>
      <c r="D12" s="2" t="s">
        <v>76</v>
      </c>
      <c r="E12" t="s">
        <v>150</v>
      </c>
      <c r="F12" s="7" t="s">
        <v>25</v>
      </c>
      <c r="G12" s="2" t="s">
        <v>80</v>
      </c>
      <c r="H12" t="s">
        <v>142</v>
      </c>
      <c r="J12">
        <f t="shared" si="0"/>
        <v>1557.1434358164215</v>
      </c>
      <c r="K12">
        <f t="shared" si="1"/>
        <v>2011.9542027002817</v>
      </c>
      <c r="L12">
        <f t="shared" si="4"/>
        <v>3132901.2798980055</v>
      </c>
      <c r="N12">
        <f>VLOOKUP(E12,Inputs!$K$12:$L$25,2,FALSE)</f>
        <v>46.75</v>
      </c>
      <c r="O12">
        <f>VLOOKUP(H12,Inputs!$K$12:$L$25,2,FALSE)</f>
        <v>15</v>
      </c>
      <c r="P12">
        <f>(VLOOKUP(B12,Inputs!$K$28:$L$32,2,FALSE))</f>
        <v>230</v>
      </c>
      <c r="Q12" s="6">
        <f t="shared" si="5"/>
        <v>28.775302442308803</v>
      </c>
      <c r="R12" s="9">
        <f>((Q12/Inputs!$L$35)^Inputs!$L$36+(Q12/Inputs!$L$35)^Inputs!$L$36-((Q12/Inputs!$L$35)^Inputs!$L$36)*((Q12/Inputs!$L$35)^Inputs!$L$36))</f>
        <v>7.8069298204462262E-2</v>
      </c>
      <c r="T12">
        <f>Inputs!$O$25</f>
        <v>0.505</v>
      </c>
      <c r="W12" s="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2</v>
      </c>
      <c r="AB12">
        <f>IF(B12="Diverging","",Inputs!$L$12)</f>
        <v>70</v>
      </c>
      <c r="AC12" s="14">
        <f t="shared" si="10"/>
        <v>1.2601440246904174</v>
      </c>
      <c r="AD12" s="14"/>
      <c r="AI12">
        <f t="shared" si="6"/>
        <v>1.2727454649373215</v>
      </c>
      <c r="AK12">
        <f t="shared" si="7"/>
        <v>311292.41857784527</v>
      </c>
      <c r="AM12" s="12"/>
      <c r="AN12" s="2" t="str">
        <f t="shared" si="8"/>
        <v/>
      </c>
      <c r="AO12" s="2" t="str">
        <f t="shared" si="2"/>
        <v/>
      </c>
      <c r="AP12" s="2" t="str">
        <f t="shared" si="2"/>
        <v/>
      </c>
      <c r="AQ12" s="2" t="str">
        <f t="shared" si="2"/>
        <v/>
      </c>
      <c r="AR12" s="2" t="str">
        <f t="shared" si="2"/>
        <v/>
      </c>
      <c r="AS12" s="2" t="str">
        <f t="shared" si="2"/>
        <v/>
      </c>
      <c r="AT12" s="2">
        <f t="shared" si="2"/>
        <v>1</v>
      </c>
      <c r="AU12" s="2" t="str">
        <f t="shared" si="2"/>
        <v/>
      </c>
      <c r="AV12" s="2" t="str">
        <f t="shared" si="2"/>
        <v/>
      </c>
      <c r="AW12" s="2" t="str">
        <f t="shared" si="2"/>
        <v/>
      </c>
      <c r="AX12" s="2" t="str">
        <f t="shared" si="2"/>
        <v/>
      </c>
      <c r="AY12" s="2" t="str">
        <f t="shared" si="2"/>
        <v/>
      </c>
      <c r="AZ12" s="2"/>
      <c r="BA12" s="2"/>
      <c r="BB12" s="2"/>
      <c r="BC12" s="2"/>
      <c r="BD12" s="10"/>
      <c r="BE12" s="2" t="str">
        <f t="shared" si="9"/>
        <v/>
      </c>
      <c r="BF12" s="2" t="str">
        <f t="shared" si="3"/>
        <v/>
      </c>
      <c r="BG12" s="2" t="str">
        <f t="shared" si="3"/>
        <v/>
      </c>
      <c r="BH12" s="2" t="str">
        <f t="shared" si="3"/>
        <v/>
      </c>
      <c r="BI12" s="2" t="str">
        <f t="shared" si="3"/>
        <v/>
      </c>
      <c r="BJ12" s="2" t="str">
        <f t="shared" si="3"/>
        <v/>
      </c>
      <c r="BK12" s="2" t="str">
        <f t="shared" si="3"/>
        <v/>
      </c>
      <c r="BL12" s="2" t="str">
        <f t="shared" si="3"/>
        <v/>
      </c>
      <c r="BM12" s="2" t="str">
        <f t="shared" si="3"/>
        <v/>
      </c>
      <c r="BN12" s="2" t="str">
        <f t="shared" si="3"/>
        <v/>
      </c>
      <c r="BO12" s="2">
        <f t="shared" si="3"/>
        <v>1</v>
      </c>
      <c r="BP12" s="2" t="str">
        <f t="shared" si="3"/>
        <v/>
      </c>
      <c r="BQ12" s="2"/>
      <c r="BR12" s="2"/>
      <c r="BS12" s="2"/>
      <c r="BT12" s="2"/>
      <c r="BU12" s="12"/>
    </row>
    <row r="13" spans="1:73" x14ac:dyDescent="0.25">
      <c r="A13">
        <v>10</v>
      </c>
      <c r="B13" t="s">
        <v>100</v>
      </c>
      <c r="C13" t="s">
        <v>24</v>
      </c>
      <c r="D13" s="2" t="s">
        <v>69</v>
      </c>
      <c r="E13" t="s">
        <v>148</v>
      </c>
      <c r="F13" s="7" t="s">
        <v>27</v>
      </c>
      <c r="G13" s="2" t="s">
        <v>74</v>
      </c>
      <c r="H13" t="s">
        <v>142</v>
      </c>
      <c r="J13">
        <f t="shared" si="0"/>
        <v>5590.2071467317601</v>
      </c>
      <c r="K13">
        <f t="shared" si="1"/>
        <v>878.12843098113581</v>
      </c>
      <c r="L13">
        <f t="shared" si="4"/>
        <v>4908919.8306190921</v>
      </c>
      <c r="N13">
        <f>VLOOKUP(E13,Inputs!$K$12:$L$25,2,FALSE)</f>
        <v>70</v>
      </c>
      <c r="O13">
        <f>VLOOKUP(H13,Inputs!$K$12:$L$25,2,FALSE)</f>
        <v>15</v>
      </c>
      <c r="P13">
        <f>(VLOOKUP(B13,Inputs!$K$28:$L$32,2,FALSE))</f>
        <v>230</v>
      </c>
      <c r="Q13" s="6">
        <f t="shared" si="5"/>
        <v>40.233238685015571</v>
      </c>
      <c r="R13" s="9">
        <f>((Q13/Inputs!$L$35)^Inputs!$L$36+(Q13/Inputs!$L$35)^Inputs!$L$36-((Q13/Inputs!$L$35)^Inputs!$L$36)*((Q13/Inputs!$L$35)^Inputs!$L$36))</f>
        <v>0.26397319926580737</v>
      </c>
      <c r="T13">
        <f>Inputs!$O$25</f>
        <v>0.505</v>
      </c>
      <c r="V13" s="2">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4</v>
      </c>
      <c r="AB13">
        <f>IF(B13="Diverging","",Inputs!$L$12)</f>
        <v>70</v>
      </c>
      <c r="AC13" s="14">
        <f t="shared" si="10"/>
        <v>1.2601440246904174</v>
      </c>
      <c r="AD13" s="14"/>
      <c r="AI13">
        <f t="shared" si="6"/>
        <v>2.5454909298746431</v>
      </c>
      <c r="AK13">
        <f t="shared" si="7"/>
        <v>3298506.3871947629</v>
      </c>
      <c r="AM13" s="12"/>
      <c r="AN13" s="2">
        <f t="shared" si="8"/>
        <v>1</v>
      </c>
      <c r="AO13" s="2" t="str">
        <f t="shared" si="2"/>
        <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t="str">
        <f t="shared" si="2"/>
        <v/>
      </c>
      <c r="AY13" s="2" t="str">
        <f t="shared" si="2"/>
        <v/>
      </c>
      <c r="AZ13" s="2"/>
      <c r="BA13" s="2"/>
      <c r="BB13" s="2"/>
      <c r="BC13" s="2"/>
      <c r="BD13" s="10"/>
      <c r="BE13" s="2" t="str">
        <f t="shared" si="9"/>
        <v/>
      </c>
      <c r="BF13" s="2" t="str">
        <f t="shared" si="3"/>
        <v/>
      </c>
      <c r="BG13" s="2" t="str">
        <f t="shared" si="3"/>
        <v/>
      </c>
      <c r="BH13" s="2" t="str">
        <f t="shared" si="3"/>
        <v/>
      </c>
      <c r="BI13" s="2">
        <f t="shared" si="3"/>
        <v>1</v>
      </c>
      <c r="BJ13" s="2" t="str">
        <f t="shared" si="3"/>
        <v/>
      </c>
      <c r="BK13" s="2" t="str">
        <f t="shared" si="3"/>
        <v/>
      </c>
      <c r="BL13" s="2" t="str">
        <f t="shared" si="3"/>
        <v/>
      </c>
      <c r="BM13" s="2" t="str">
        <f t="shared" si="3"/>
        <v/>
      </c>
      <c r="BN13" s="2" t="str">
        <f t="shared" si="3"/>
        <v/>
      </c>
      <c r="BO13" s="2" t="str">
        <f t="shared" si="3"/>
        <v/>
      </c>
      <c r="BP13" s="2" t="str">
        <f t="shared" si="3"/>
        <v/>
      </c>
      <c r="BQ13" s="2"/>
      <c r="BR13" s="2"/>
      <c r="BS13" s="2"/>
      <c r="BT13" s="2"/>
      <c r="BU13" s="12"/>
    </row>
    <row r="14" spans="1:73" x14ac:dyDescent="0.25">
      <c r="A14">
        <v>11</v>
      </c>
      <c r="B14" t="s">
        <v>100</v>
      </c>
      <c r="C14" t="s">
        <v>29</v>
      </c>
      <c r="D14" s="2" t="s">
        <v>79</v>
      </c>
      <c r="E14" t="s">
        <v>150</v>
      </c>
      <c r="F14" s="7" t="s">
        <v>31</v>
      </c>
      <c r="G14" s="2" t="s">
        <v>75</v>
      </c>
      <c r="H14" t="s">
        <v>142</v>
      </c>
      <c r="J14">
        <f t="shared" si="0"/>
        <v>2158.3361834497814</v>
      </c>
      <c r="K14">
        <f t="shared" si="1"/>
        <v>2682.7945882448253</v>
      </c>
      <c r="L14">
        <f t="shared" si="4"/>
        <v>5790372.6325720642</v>
      </c>
      <c r="N14">
        <f>VLOOKUP(E14,Inputs!$K$12:$L$25,2,FALSE)</f>
        <v>46.75</v>
      </c>
      <c r="O14">
        <f>VLOOKUP(H14,Inputs!$K$12:$L$25,2,FALSE)</f>
        <v>15</v>
      </c>
      <c r="P14">
        <f>(VLOOKUP(B14,Inputs!$K$28:$L$32,2,FALSE))</f>
        <v>230</v>
      </c>
      <c r="Q14" s="6">
        <f t="shared" si="5"/>
        <v>28.775302442308803</v>
      </c>
      <c r="R14" s="9">
        <f>((Q14/Inputs!$L$35)^Inputs!$L$36+(Q14/Inputs!$L$35)^Inputs!$L$36-((Q14/Inputs!$L$35)^Inputs!$L$36)*((Q14/Inputs!$L$35)^Inputs!$L$36))</f>
        <v>7.8069298204462262E-2</v>
      </c>
      <c r="T14">
        <f>Inputs!$O$25</f>
        <v>0.505</v>
      </c>
      <c r="W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2</v>
      </c>
      <c r="AB14">
        <f>IF(B14="Diverging","",Inputs!$L$12)</f>
        <v>70</v>
      </c>
      <c r="AC14" s="14">
        <f t="shared" si="10"/>
        <v>1.2601440246904174</v>
      </c>
      <c r="AD14" s="14"/>
      <c r="AI14">
        <f t="shared" si="6"/>
        <v>1.2727454649373215</v>
      </c>
      <c r="AK14">
        <f t="shared" si="7"/>
        <v>575345.00458916626</v>
      </c>
      <c r="AM14" s="12"/>
      <c r="AN14" s="2" t="str">
        <f t="shared" si="8"/>
        <v/>
      </c>
      <c r="AO14" s="2" t="str">
        <f t="shared" si="2"/>
        <v/>
      </c>
      <c r="AP14" s="2" t="str">
        <f t="shared" si="2"/>
        <v/>
      </c>
      <c r="AQ14" s="2" t="str">
        <f t="shared" si="2"/>
        <v/>
      </c>
      <c r="AR14" s="2" t="str">
        <f t="shared" si="2"/>
        <v/>
      </c>
      <c r="AS14" s="2" t="str">
        <f t="shared" si="2"/>
        <v/>
      </c>
      <c r="AT14" s="2" t="str">
        <f t="shared" si="2"/>
        <v/>
      </c>
      <c r="AU14" s="2" t="str">
        <f t="shared" si="2"/>
        <v/>
      </c>
      <c r="AV14" s="2" t="str">
        <f t="shared" si="2"/>
        <v/>
      </c>
      <c r="AW14" s="2">
        <f t="shared" si="2"/>
        <v>1</v>
      </c>
      <c r="AX14" s="2" t="str">
        <f t="shared" si="2"/>
        <v/>
      </c>
      <c r="AY14" s="2" t="str">
        <f t="shared" si="2"/>
        <v/>
      </c>
      <c r="AZ14" s="2"/>
      <c r="BA14" s="2"/>
      <c r="BB14" s="2"/>
      <c r="BC14" s="2"/>
      <c r="BD14" s="10"/>
      <c r="BE14" s="2" t="str">
        <f t="shared" si="9"/>
        <v/>
      </c>
      <c r="BF14" s="2" t="str">
        <f t="shared" si="3"/>
        <v/>
      </c>
      <c r="BG14" s="2" t="str">
        <f t="shared" si="3"/>
        <v/>
      </c>
      <c r="BH14" s="2" t="str">
        <f t="shared" si="3"/>
        <v/>
      </c>
      <c r="BI14" s="2" t="str">
        <f t="shared" si="3"/>
        <v/>
      </c>
      <c r="BJ14" s="2" t="str">
        <f t="shared" si="3"/>
        <v/>
      </c>
      <c r="BK14" s="2" t="str">
        <f t="shared" si="3"/>
        <v/>
      </c>
      <c r="BL14" s="2">
        <f t="shared" si="3"/>
        <v>1</v>
      </c>
      <c r="BM14" s="2" t="str">
        <f t="shared" si="3"/>
        <v/>
      </c>
      <c r="BN14" s="2" t="str">
        <f t="shared" si="3"/>
        <v/>
      </c>
      <c r="BO14" s="2" t="str">
        <f t="shared" si="3"/>
        <v/>
      </c>
      <c r="BP14" s="2" t="str">
        <f t="shared" si="3"/>
        <v/>
      </c>
      <c r="BQ14" s="2"/>
      <c r="BR14" s="2"/>
      <c r="BS14" s="2"/>
      <c r="BT14" s="2"/>
      <c r="BU14" s="12"/>
    </row>
    <row r="15" spans="1:73" x14ac:dyDescent="0.25">
      <c r="A15">
        <v>12</v>
      </c>
      <c r="B15" t="s">
        <v>100</v>
      </c>
      <c r="C15" t="s">
        <v>28</v>
      </c>
      <c r="D15" s="2" t="s">
        <v>73</v>
      </c>
      <c r="E15" t="s">
        <v>148</v>
      </c>
      <c r="F15" s="7" t="s">
        <v>30</v>
      </c>
      <c r="G15" s="2" t="s">
        <v>71</v>
      </c>
      <c r="H15" t="s">
        <v>142</v>
      </c>
      <c r="J15">
        <f t="shared" si="0"/>
        <v>6143.214610989121</v>
      </c>
      <c r="K15">
        <f t="shared" si="1"/>
        <v>934.15654932693815</v>
      </c>
      <c r="L15">
        <f t="shared" si="4"/>
        <v>5738724.1627764255</v>
      </c>
      <c r="N15">
        <f>VLOOKUP(E15,Inputs!$K$12:$L$25,2,FALSE)</f>
        <v>70</v>
      </c>
      <c r="O15">
        <f>VLOOKUP(H15,Inputs!$K$12:$L$25,2,FALSE)</f>
        <v>15</v>
      </c>
      <c r="P15">
        <f>(VLOOKUP(B15,Inputs!$K$28:$L$32,2,FALSE))</f>
        <v>230</v>
      </c>
      <c r="Q15" s="6">
        <f t="shared" si="5"/>
        <v>40.233238685015571</v>
      </c>
      <c r="R15" s="9">
        <f>((Q15/Inputs!$L$35)^Inputs!$L$36+(Q15/Inputs!$L$35)^Inputs!$L$36-((Q15/Inputs!$L$35)^Inputs!$L$36)*((Q15/Inputs!$L$35)^Inputs!$L$36))</f>
        <v>0.26397319926580737</v>
      </c>
      <c r="T15">
        <f>Inputs!$O$25</f>
        <v>0.505</v>
      </c>
      <c r="V15" s="2">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4</v>
      </c>
      <c r="AB15">
        <f>IF(B15="Diverging","",Inputs!$L$12)</f>
        <v>70</v>
      </c>
      <c r="AC15" s="14">
        <f t="shared" si="10"/>
        <v>1.2601440246904174</v>
      </c>
      <c r="AD15" s="14"/>
      <c r="AI15">
        <f t="shared" si="6"/>
        <v>2.5454909298746431</v>
      </c>
      <c r="AK15">
        <f t="shared" si="7"/>
        <v>3856086.2589763841</v>
      </c>
      <c r="AM15" s="12"/>
      <c r="AN15" s="2" t="str">
        <f t="shared" si="8"/>
        <v/>
      </c>
      <c r="AO15" s="2" t="str">
        <f t="shared" si="2"/>
        <v/>
      </c>
      <c r="AP15" s="2" t="str">
        <f t="shared" si="2"/>
        <v/>
      </c>
      <c r="AQ15" s="2">
        <f t="shared" si="2"/>
        <v>1</v>
      </c>
      <c r="AR15" s="2" t="str">
        <f t="shared" si="2"/>
        <v/>
      </c>
      <c r="AS15" s="2" t="str">
        <f t="shared" si="2"/>
        <v/>
      </c>
      <c r="AT15" s="2" t="str">
        <f t="shared" si="2"/>
        <v/>
      </c>
      <c r="AU15" s="2" t="str">
        <f t="shared" si="2"/>
        <v/>
      </c>
      <c r="AV15" s="2" t="str">
        <f t="shared" si="2"/>
        <v/>
      </c>
      <c r="AW15" s="2" t="str">
        <f t="shared" si="2"/>
        <v/>
      </c>
      <c r="AX15" s="2" t="str">
        <f t="shared" si="2"/>
        <v/>
      </c>
      <c r="AY15" s="2" t="str">
        <f t="shared" si="2"/>
        <v/>
      </c>
      <c r="AZ15" s="2"/>
      <c r="BA15" s="2"/>
      <c r="BB15" s="2"/>
      <c r="BC15" s="2"/>
      <c r="BD15" s="10"/>
      <c r="BE15" s="2" t="str">
        <f t="shared" si="9"/>
        <v/>
      </c>
      <c r="BF15" s="2">
        <f t="shared" si="3"/>
        <v>1</v>
      </c>
      <c r="BG15" s="2" t="str">
        <f t="shared" si="3"/>
        <v/>
      </c>
      <c r="BH15" s="2" t="str">
        <f t="shared" si="3"/>
        <v/>
      </c>
      <c r="BI15" s="2" t="str">
        <f t="shared" si="3"/>
        <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15</v>
      </c>
      <c r="C16" s="7" t="s">
        <v>23</v>
      </c>
      <c r="D16" s="2" t="s">
        <v>76</v>
      </c>
      <c r="E16" t="s">
        <v>143</v>
      </c>
      <c r="F16" t="s">
        <v>30</v>
      </c>
      <c r="G16" s="2" t="s">
        <v>71</v>
      </c>
      <c r="H16" t="s">
        <v>147</v>
      </c>
      <c r="J16">
        <f t="shared" si="0"/>
        <v>1557.1434358164215</v>
      </c>
      <c r="K16">
        <f t="shared" si="1"/>
        <v>934.15654932693815</v>
      </c>
      <c r="L16">
        <f t="shared" si="4"/>
        <v>1454615.7388093609</v>
      </c>
      <c r="N16">
        <f>VLOOKUP(E16,Inputs!$K$12:$L$25,2,FALSE)</f>
        <v>25</v>
      </c>
      <c r="O16">
        <f>VLOOKUP(H16,Inputs!$K$12:$L$25,2,FALSE)</f>
        <v>20</v>
      </c>
      <c r="P16">
        <f>(VLOOKUP(B16,Inputs!$K$28:$L$32,2,FALSE))</f>
        <v>45</v>
      </c>
      <c r="Q16" s="6">
        <f t="shared" si="5"/>
        <v>8.9147801264732891</v>
      </c>
      <c r="R16" s="9">
        <f>((Q16/Inputs!$L$35)^Inputs!$L$36+(Q16/Inputs!$L$35)^Inputs!$L$36-((Q16/Inputs!$L$35)^Inputs!$L$36)*((Q16/Inputs!$L$35)^Inputs!$L$36))</f>
        <v>9.3337987230879336E-4</v>
      </c>
      <c r="T16">
        <f>Inputs!$O$25</f>
        <v>0.505</v>
      </c>
      <c r="W16" s="2">
        <v>1</v>
      </c>
      <c r="Y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3.75</v>
      </c>
      <c r="AB16">
        <f>IF(B16="Diverging","",Inputs!$L$12)</f>
        <v>70</v>
      </c>
      <c r="AC16" s="14">
        <f t="shared" si="10"/>
        <v>1.2601440246904174</v>
      </c>
      <c r="AD16" s="14"/>
      <c r="AI16">
        <f t="shared" si="6"/>
        <v>2.3863977467574782</v>
      </c>
      <c r="AK16">
        <f t="shared" si="7"/>
        <v>3240.033823753356</v>
      </c>
      <c r="AM16" s="12"/>
      <c r="AN16" s="2" t="str">
        <f t="shared" si="8"/>
        <v/>
      </c>
      <c r="AO16" s="2" t="str">
        <f t="shared" si="2"/>
        <v/>
      </c>
      <c r="AP16" s="2" t="str">
        <f t="shared" si="2"/>
        <v/>
      </c>
      <c r="AQ16" s="2" t="str">
        <f t="shared" si="2"/>
        <v/>
      </c>
      <c r="AR16" s="2" t="str">
        <f t="shared" si="2"/>
        <v/>
      </c>
      <c r="AS16" s="2" t="str">
        <f t="shared" si="2"/>
        <v/>
      </c>
      <c r="AT16" s="2">
        <f t="shared" si="2"/>
        <v>1</v>
      </c>
      <c r="AU16" s="2" t="str">
        <f t="shared" si="2"/>
        <v/>
      </c>
      <c r="AV16" s="2" t="str">
        <f t="shared" si="2"/>
        <v/>
      </c>
      <c r="AW16" s="2" t="str">
        <f t="shared" si="2"/>
        <v/>
      </c>
      <c r="AX16" s="2" t="str">
        <f t="shared" si="2"/>
        <v/>
      </c>
      <c r="AY16" s="2" t="str">
        <f t="shared" si="2"/>
        <v/>
      </c>
      <c r="AZ16" s="2"/>
      <c r="BA16" s="2"/>
      <c r="BB16" s="2"/>
      <c r="BC16" s="2"/>
      <c r="BD16" s="10"/>
      <c r="BE16" s="2" t="str">
        <f t="shared" si="9"/>
        <v/>
      </c>
      <c r="BF16" s="2">
        <f t="shared" si="3"/>
        <v>1</v>
      </c>
      <c r="BG16" s="2" t="str">
        <f t="shared" si="3"/>
        <v/>
      </c>
      <c r="BH16" s="2" t="str">
        <f t="shared" si="3"/>
        <v/>
      </c>
      <c r="BI16" s="2" t="str">
        <f t="shared" si="3"/>
        <v/>
      </c>
      <c r="BJ16" s="2" t="str">
        <f t="shared" si="3"/>
        <v/>
      </c>
      <c r="BK16" s="2" t="str">
        <f t="shared" si="3"/>
        <v/>
      </c>
      <c r="BL16" s="2" t="str">
        <f t="shared" si="3"/>
        <v/>
      </c>
      <c r="BM16" s="2" t="str">
        <f t="shared" si="3"/>
        <v/>
      </c>
      <c r="BN16" s="2" t="str">
        <f t="shared" si="3"/>
        <v/>
      </c>
      <c r="BO16" s="2" t="str">
        <f t="shared" si="3"/>
        <v/>
      </c>
      <c r="BP16" s="2" t="str">
        <f t="shared" si="3"/>
        <v/>
      </c>
      <c r="BQ16" s="2"/>
      <c r="BR16" s="2"/>
      <c r="BS16" s="2"/>
      <c r="BT16" s="2"/>
      <c r="BU16" s="12"/>
    </row>
    <row r="17" spans="1:73" x14ac:dyDescent="0.25">
      <c r="A17">
        <v>14</v>
      </c>
      <c r="B17" t="s">
        <v>15</v>
      </c>
      <c r="C17" s="7" t="s">
        <v>23</v>
      </c>
      <c r="D17" s="2" t="s">
        <v>76</v>
      </c>
      <c r="E17" t="s">
        <v>150</v>
      </c>
      <c r="F17" t="s">
        <v>33</v>
      </c>
      <c r="G17" s="2" t="s">
        <v>72</v>
      </c>
      <c r="H17" t="s">
        <v>149</v>
      </c>
      <c r="J17">
        <f t="shared" si="0"/>
        <v>1557.1434358164215</v>
      </c>
      <c r="K17">
        <f t="shared" si="1"/>
        <v>478.65695802974352</v>
      </c>
      <c r="L17">
        <f t="shared" si="4"/>
        <v>745337.54020387155</v>
      </c>
      <c r="N17">
        <f>VLOOKUP(E17,Inputs!$K$12:$L$25,2,FALSE)</f>
        <v>46.75</v>
      </c>
      <c r="O17">
        <f>VLOOKUP(H17,Inputs!$K$12:$L$25,2,FALSE)</f>
        <v>15</v>
      </c>
      <c r="P17">
        <f>(VLOOKUP(B17,Inputs!$K$28:$L$32,2,FALSE))</f>
        <v>45</v>
      </c>
      <c r="Q17" s="6">
        <f t="shared" si="5"/>
        <v>18.833781082046876</v>
      </c>
      <c r="R17" s="9">
        <f>((Q17/Inputs!$L$35)^Inputs!$L$36+(Q17/Inputs!$L$35)^Inputs!$L$36-((Q17/Inputs!$L$35)^Inputs!$L$36)*((Q17/Inputs!$L$35)^Inputs!$L$36))</f>
        <v>1.5884750854675837E-2</v>
      </c>
      <c r="T17">
        <v>1</v>
      </c>
      <c r="Y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1.75</v>
      </c>
      <c r="AB17">
        <f>IF(B17="Diverging","",Inputs!$L$12)</f>
        <v>70</v>
      </c>
      <c r="AC17" s="14">
        <f t="shared" si="10"/>
        <v>1.2601440246904174</v>
      </c>
      <c r="AD17" s="14"/>
      <c r="AI17">
        <f t="shared" si="6"/>
        <v>2.2052520432082305</v>
      </c>
      <c r="AK17">
        <f t="shared" si="7"/>
        <v>26109.084054798179</v>
      </c>
      <c r="AM17" s="12"/>
      <c r="AN17" s="2" t="str">
        <f t="shared" si="8"/>
        <v/>
      </c>
      <c r="AO17" s="2" t="str">
        <f t="shared" si="2"/>
        <v/>
      </c>
      <c r="AP17" s="2" t="str">
        <f t="shared" si="2"/>
        <v/>
      </c>
      <c r="AQ17" s="2" t="str">
        <f t="shared" si="2"/>
        <v/>
      </c>
      <c r="AR17" s="2" t="str">
        <f t="shared" si="2"/>
        <v/>
      </c>
      <c r="AS17" s="2" t="str">
        <f t="shared" si="2"/>
        <v/>
      </c>
      <c r="AT17" s="2">
        <f t="shared" si="2"/>
        <v>1</v>
      </c>
      <c r="AU17" s="2" t="str">
        <f t="shared" si="2"/>
        <v/>
      </c>
      <c r="AV17" s="2" t="str">
        <f t="shared" si="2"/>
        <v/>
      </c>
      <c r="AW17" s="2" t="str">
        <f t="shared" si="2"/>
        <v/>
      </c>
      <c r="AX17" s="2" t="str">
        <f t="shared" si="2"/>
        <v/>
      </c>
      <c r="AY17" s="2" t="str">
        <f t="shared" si="2"/>
        <v/>
      </c>
      <c r="AZ17" s="2"/>
      <c r="BA17" s="2"/>
      <c r="BB17" s="2"/>
      <c r="BC17" s="2"/>
      <c r="BD17" s="10"/>
      <c r="BE17" s="2" t="str">
        <f t="shared" si="9"/>
        <v/>
      </c>
      <c r="BF17" s="2" t="str">
        <f t="shared" si="3"/>
        <v/>
      </c>
      <c r="BG17" s="2" t="str">
        <f t="shared" si="3"/>
        <v/>
      </c>
      <c r="BH17" s="2" t="str">
        <f t="shared" si="3"/>
        <v/>
      </c>
      <c r="BI17" s="2" t="str">
        <f t="shared" si="3"/>
        <v/>
      </c>
      <c r="BJ17" s="2">
        <f t="shared" si="3"/>
        <v>1</v>
      </c>
      <c r="BK17" s="2" t="str">
        <f t="shared" si="3"/>
        <v/>
      </c>
      <c r="BL17" s="2" t="str">
        <f t="shared" si="3"/>
        <v/>
      </c>
      <c r="BM17" s="2" t="str">
        <f t="shared" si="3"/>
        <v/>
      </c>
      <c r="BN17" s="2" t="str">
        <f t="shared" si="3"/>
        <v/>
      </c>
      <c r="BO17" s="2" t="str">
        <f t="shared" si="3"/>
        <v/>
      </c>
      <c r="BP17" s="2" t="str">
        <f t="shared" si="3"/>
        <v/>
      </c>
      <c r="BQ17" s="2"/>
      <c r="BR17" s="2"/>
      <c r="BS17" s="2"/>
      <c r="BT17" s="2"/>
      <c r="BU17" s="12"/>
    </row>
    <row r="18" spans="1:73" x14ac:dyDescent="0.25">
      <c r="A18">
        <v>15</v>
      </c>
      <c r="B18" t="s">
        <v>15</v>
      </c>
      <c r="C18" s="7" t="s">
        <v>31</v>
      </c>
      <c r="D18" s="2" t="s">
        <v>75</v>
      </c>
      <c r="E18" t="s">
        <v>143</v>
      </c>
      <c r="F18" t="s">
        <v>28</v>
      </c>
      <c r="G18" s="2" t="s">
        <v>73</v>
      </c>
      <c r="H18" t="s">
        <v>148</v>
      </c>
      <c r="J18">
        <f t="shared" si="0"/>
        <v>2682.7945882448253</v>
      </c>
      <c r="K18">
        <f t="shared" si="1"/>
        <v>6143.214610989121</v>
      </c>
      <c r="L18">
        <f t="shared" si="4"/>
        <v>16480982.912788153</v>
      </c>
      <c r="N18">
        <f>VLOOKUP(E18,Inputs!$K$12:$L$25,2,FALSE)</f>
        <v>25</v>
      </c>
      <c r="O18">
        <f>VLOOKUP(H18,Inputs!$K$12:$L$25,2,FALSE)</f>
        <v>70</v>
      </c>
      <c r="P18">
        <f>(VLOOKUP(B18,Inputs!$K$28:$L$32,2,FALSE))</f>
        <v>45</v>
      </c>
      <c r="Q18" s="6">
        <f t="shared" si="5"/>
        <v>27.613974115685902</v>
      </c>
      <c r="R18" s="9">
        <f>((Q18/Inputs!$L$35)^Inputs!$L$36+(Q18/Inputs!$L$35)^Inputs!$L$36-((Q18/Inputs!$L$35)^Inputs!$L$36)*((Q18/Inputs!$L$35)^Inputs!$L$36))</f>
        <v>6.6968107815255751E-2</v>
      </c>
      <c r="T18">
        <f>Inputs!$O$25</f>
        <v>0.505</v>
      </c>
      <c r="V18" s="2">
        <v>1</v>
      </c>
      <c r="X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6.75</v>
      </c>
      <c r="AB18">
        <f>IF(B18="Diverging","",Inputs!$L$12)</f>
        <v>70</v>
      </c>
      <c r="AC18" s="14">
        <f t="shared" si="10"/>
        <v>1.2601440246904174</v>
      </c>
      <c r="AD18" s="14"/>
      <c r="AI18">
        <f t="shared" si="6"/>
        <v>4.2955159441634603</v>
      </c>
      <c r="AK18">
        <f t="shared" si="7"/>
        <v>4740961.9810957592</v>
      </c>
      <c r="AM18" s="12"/>
      <c r="AN18" s="2" t="str">
        <f t="shared" si="8"/>
        <v/>
      </c>
      <c r="AO18" s="2" t="str">
        <f t="shared" si="2"/>
        <v/>
      </c>
      <c r="AP18" s="2" t="str">
        <f t="shared" si="2"/>
        <v/>
      </c>
      <c r="AQ18" s="2" t="str">
        <f t="shared" si="2"/>
        <v/>
      </c>
      <c r="AR18" s="2" t="str">
        <f t="shared" si="2"/>
        <v/>
      </c>
      <c r="AS18" s="2" t="str">
        <f t="shared" si="2"/>
        <v/>
      </c>
      <c r="AT18" s="2" t="str">
        <f t="shared" si="2"/>
        <v/>
      </c>
      <c r="AU18" s="2">
        <f t="shared" si="2"/>
        <v>1</v>
      </c>
      <c r="AV18" s="2" t="str">
        <f t="shared" si="2"/>
        <v/>
      </c>
      <c r="AW18" s="2" t="str">
        <f t="shared" si="2"/>
        <v/>
      </c>
      <c r="AX18" s="2" t="str">
        <f t="shared" si="2"/>
        <v/>
      </c>
      <c r="AY18" s="2" t="str">
        <f t="shared" si="2"/>
        <v/>
      </c>
      <c r="AZ18" s="2"/>
      <c r="BA18" s="2"/>
      <c r="BB18" s="2"/>
      <c r="BC18" s="2"/>
      <c r="BD18" s="10"/>
      <c r="BE18" s="2" t="str">
        <f t="shared" si="9"/>
        <v/>
      </c>
      <c r="BF18" s="2" t="str">
        <f t="shared" si="3"/>
        <v/>
      </c>
      <c r="BG18" s="2" t="str">
        <f t="shared" si="3"/>
        <v/>
      </c>
      <c r="BH18" s="2">
        <f t="shared" si="3"/>
        <v>1</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v>16</v>
      </c>
      <c r="B19" t="s">
        <v>15</v>
      </c>
      <c r="C19" s="7" t="s">
        <v>34</v>
      </c>
      <c r="D19" s="2" t="s">
        <v>78</v>
      </c>
      <c r="E19" t="s">
        <v>152</v>
      </c>
      <c r="F19" t="s">
        <v>28</v>
      </c>
      <c r="G19" s="2" t="s">
        <v>73</v>
      </c>
      <c r="H19" t="s">
        <v>148</v>
      </c>
      <c r="J19">
        <f t="shared" si="0"/>
        <v>2829.7096138499373</v>
      </c>
      <c r="K19">
        <f t="shared" si="1"/>
        <v>6143.214610989121</v>
      </c>
      <c r="L19">
        <f t="shared" si="4"/>
        <v>17383513.444659319</v>
      </c>
      <c r="N19">
        <f>VLOOKUP(E19,Inputs!$K$12:$L$25,2,FALSE)</f>
        <v>15</v>
      </c>
      <c r="O19">
        <f>VLOOKUP(H19,Inputs!$K$12:$L$25,2,FALSE)</f>
        <v>70</v>
      </c>
      <c r="P19">
        <f>(VLOOKUP(B19,Inputs!$K$28:$L$32,2,FALSE))</f>
        <v>45</v>
      </c>
      <c r="Q19" s="6">
        <f t="shared" si="5"/>
        <v>30.166520181768771</v>
      </c>
      <c r="R19" s="9">
        <f>((Q19/Inputs!$L$35)^Inputs!$L$36+(Q19/Inputs!$L$35)^Inputs!$L$36-((Q19/Inputs!$L$35)^Inputs!$L$36)*((Q19/Inputs!$L$35)^Inputs!$L$36))</f>
        <v>9.3014969639737849E-2</v>
      </c>
      <c r="T19">
        <v>1</v>
      </c>
      <c r="X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2.75</v>
      </c>
      <c r="AB19">
        <f>IF(B19="Diverging","",Inputs!$L$12)</f>
        <v>70</v>
      </c>
      <c r="AC19" s="14">
        <f t="shared" si="10"/>
        <v>1.2601440246904174</v>
      </c>
      <c r="AD19" s="14"/>
      <c r="AI19">
        <f t="shared" si="6"/>
        <v>3.4653960678986477</v>
      </c>
      <c r="AK19">
        <f t="shared" si="7"/>
        <v>5603292.3822386898</v>
      </c>
      <c r="AM19" s="12"/>
      <c r="AN19" s="2" t="str">
        <f t="shared" si="8"/>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t="str">
        <f t="shared" si="2"/>
        <v/>
      </c>
      <c r="AY19" s="2">
        <f t="shared" si="2"/>
        <v>1</v>
      </c>
      <c r="AZ19" s="2"/>
      <c r="BA19" s="2"/>
      <c r="BB19" s="2"/>
      <c r="BC19" s="2"/>
      <c r="BD19" s="10"/>
      <c r="BE19" s="2" t="str">
        <f t="shared" si="9"/>
        <v/>
      </c>
      <c r="BF19" s="2" t="str">
        <f t="shared" si="3"/>
        <v/>
      </c>
      <c r="BG19" s="2" t="str">
        <f t="shared" si="3"/>
        <v/>
      </c>
      <c r="BH19" s="2">
        <f t="shared" si="3"/>
        <v>1</v>
      </c>
      <c r="BI19" s="2" t="str">
        <f t="shared" si="3"/>
        <v/>
      </c>
      <c r="BJ19" s="2" t="str">
        <f t="shared" si="3"/>
        <v/>
      </c>
      <c r="BK19" s="2" t="str">
        <f t="shared" si="3"/>
        <v/>
      </c>
      <c r="BL19" s="2" t="str">
        <f t="shared" si="3"/>
        <v/>
      </c>
      <c r="BM19" s="2" t="str">
        <f t="shared" si="3"/>
        <v/>
      </c>
      <c r="BN19" s="2" t="str">
        <f t="shared" si="3"/>
        <v/>
      </c>
      <c r="BO19" s="2" t="str">
        <f t="shared" si="3"/>
        <v/>
      </c>
      <c r="BP19" s="2" t="str">
        <f t="shared" si="3"/>
        <v/>
      </c>
      <c r="BQ19" s="2"/>
      <c r="BR19" s="2"/>
      <c r="BS19" s="2"/>
      <c r="BT19" s="2"/>
      <c r="BU19" s="12"/>
    </row>
    <row r="20" spans="1:73" x14ac:dyDescent="0.25">
      <c r="A20">
        <v>17</v>
      </c>
      <c r="B20" t="s">
        <v>15</v>
      </c>
      <c r="C20" s="7" t="s">
        <v>29</v>
      </c>
      <c r="D20" s="2" t="s">
        <v>79</v>
      </c>
      <c r="E20" t="s">
        <v>143</v>
      </c>
      <c r="F20" t="s">
        <v>27</v>
      </c>
      <c r="G20" s="2" t="s">
        <v>74</v>
      </c>
      <c r="H20" t="s">
        <v>147</v>
      </c>
      <c r="J20">
        <f t="shared" si="0"/>
        <v>2158.3361834497814</v>
      </c>
      <c r="K20">
        <f t="shared" si="1"/>
        <v>878.12843098113581</v>
      </c>
      <c r="L20">
        <f t="shared" si="4"/>
        <v>1895296.3663025694</v>
      </c>
      <c r="N20">
        <f>VLOOKUP(E20,Inputs!$K$12:$L$25,2,FALSE)</f>
        <v>25</v>
      </c>
      <c r="O20">
        <f>VLOOKUP(H20,Inputs!$K$12:$L$25,2,FALSE)</f>
        <v>20</v>
      </c>
      <c r="P20">
        <f>(VLOOKUP(B20,Inputs!$K$28:$L$32,2,FALSE))</f>
        <v>45</v>
      </c>
      <c r="Q20" s="6">
        <f t="shared" si="5"/>
        <v>8.9147801264732891</v>
      </c>
      <c r="R20" s="9">
        <f>((Q20/Inputs!$L$35)^Inputs!$L$36+(Q20/Inputs!$L$35)^Inputs!$L$36-((Q20/Inputs!$L$35)^Inputs!$L$36)*((Q20/Inputs!$L$35)^Inputs!$L$36))</f>
        <v>9.3337987230879336E-4</v>
      </c>
      <c r="T20">
        <f>Inputs!$O$25</f>
        <v>0.505</v>
      </c>
      <c r="W20" s="2">
        <v>1</v>
      </c>
      <c r="Y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3.75</v>
      </c>
      <c r="AB20">
        <f>IF(B20="Diverging","",Inputs!$L$12)</f>
        <v>70</v>
      </c>
      <c r="AC20" s="14">
        <f t="shared" si="10"/>
        <v>1.2601440246904174</v>
      </c>
      <c r="AD20" s="14"/>
      <c r="AI20">
        <f t="shared" si="6"/>
        <v>2.3863977467574782</v>
      </c>
      <c r="AK20">
        <f t="shared" si="7"/>
        <v>4221.6127386904072</v>
      </c>
      <c r="AM20" s="12"/>
      <c r="AN20" s="2" t="str">
        <f t="shared" ref="AN20:AY36" si="11">IF(ISNUMBER(SEARCH(AN$3,$D20)),1,"")</f>
        <v/>
      </c>
      <c r="AO20" s="2" t="str">
        <f t="shared" si="2"/>
        <v/>
      </c>
      <c r="AP20" s="2" t="str">
        <f t="shared" si="2"/>
        <v/>
      </c>
      <c r="AQ20" s="2" t="str">
        <f t="shared" si="2"/>
        <v/>
      </c>
      <c r="AR20" s="2" t="str">
        <f t="shared" si="2"/>
        <v/>
      </c>
      <c r="AS20" s="2" t="str">
        <f t="shared" si="2"/>
        <v/>
      </c>
      <c r="AT20" s="2" t="str">
        <f t="shared" si="2"/>
        <v/>
      </c>
      <c r="AU20" s="2" t="str">
        <f t="shared" si="2"/>
        <v/>
      </c>
      <c r="AV20" s="2" t="str">
        <f t="shared" si="2"/>
        <v/>
      </c>
      <c r="AW20" s="2">
        <f t="shared" si="2"/>
        <v>1</v>
      </c>
      <c r="AX20" s="2" t="str">
        <f t="shared" si="2"/>
        <v/>
      </c>
      <c r="AY20" s="2" t="str">
        <f t="shared" si="2"/>
        <v/>
      </c>
      <c r="AZ20" s="2"/>
      <c r="BA20" s="2"/>
      <c r="BB20" s="2"/>
      <c r="BC20" s="2"/>
      <c r="BD20" s="10"/>
      <c r="BE20" s="2" t="str">
        <f t="shared" si="9"/>
        <v/>
      </c>
      <c r="BF20" s="2" t="str">
        <f t="shared" si="9"/>
        <v/>
      </c>
      <c r="BG20" s="2" t="str">
        <f t="shared" si="9"/>
        <v/>
      </c>
      <c r="BH20" s="2" t="str">
        <f t="shared" si="9"/>
        <v/>
      </c>
      <c r="BI20" s="2">
        <f t="shared" si="9"/>
        <v>1</v>
      </c>
      <c r="BJ20" s="2" t="str">
        <f t="shared" si="9"/>
        <v/>
      </c>
      <c r="BK20" s="2" t="str">
        <f t="shared" si="9"/>
        <v/>
      </c>
      <c r="BL20" s="2" t="str">
        <f t="shared" si="9"/>
        <v/>
      </c>
      <c r="BM20" s="2" t="str">
        <f t="shared" si="9"/>
        <v/>
      </c>
      <c r="BN20" s="2" t="str">
        <f t="shared" si="9"/>
        <v/>
      </c>
      <c r="BO20" s="2" t="str">
        <f t="shared" si="9"/>
        <v/>
      </c>
      <c r="BP20" s="2" t="str">
        <f t="shared" si="9"/>
        <v/>
      </c>
      <c r="BQ20" s="2"/>
      <c r="BR20" s="2"/>
      <c r="BS20" s="2"/>
      <c r="BT20" s="2"/>
      <c r="BU20" s="12"/>
    </row>
    <row r="21" spans="1:73" x14ac:dyDescent="0.25">
      <c r="A21">
        <v>18</v>
      </c>
      <c r="B21" t="s">
        <v>15</v>
      </c>
      <c r="C21" s="7" t="s">
        <v>29</v>
      </c>
      <c r="D21" s="2" t="s">
        <v>79</v>
      </c>
      <c r="E21" t="s">
        <v>150</v>
      </c>
      <c r="F21" t="s">
        <v>35</v>
      </c>
      <c r="G21" s="2" t="s">
        <v>70</v>
      </c>
      <c r="H21" t="s">
        <v>149</v>
      </c>
      <c r="J21">
        <f t="shared" si="0"/>
        <v>2158.3361834497814</v>
      </c>
      <c r="K21">
        <f t="shared" si="1"/>
        <v>975.63630394130166</v>
      </c>
      <c r="L21">
        <f t="shared" si="4"/>
        <v>2105751.1366837202</v>
      </c>
      <c r="N21">
        <f>VLOOKUP(E21,Inputs!$K$12:$L$25,2,FALSE)</f>
        <v>46.75</v>
      </c>
      <c r="O21">
        <f>VLOOKUP(H21,Inputs!$K$12:$L$25,2,FALSE)</f>
        <v>15</v>
      </c>
      <c r="P21">
        <f>(VLOOKUP(B21,Inputs!$K$28:$L$32,2,FALSE))</f>
        <v>45</v>
      </c>
      <c r="Q21" s="6">
        <f t="shared" si="5"/>
        <v>18.833781082046876</v>
      </c>
      <c r="R21" s="9">
        <f>((Q21/Inputs!$L$35)^Inputs!$L$36+(Q21/Inputs!$L$35)^Inputs!$L$36-((Q21/Inputs!$L$35)^Inputs!$L$36)*((Q21/Inputs!$L$35)^Inputs!$L$36))</f>
        <v>1.5884750854675837E-2</v>
      </c>
      <c r="T21">
        <v>1</v>
      </c>
      <c r="Y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1.75</v>
      </c>
      <c r="AB21">
        <f>IF(B21="Diverging","",Inputs!$L$12)</f>
        <v>70</v>
      </c>
      <c r="AC21" s="14">
        <f t="shared" si="10"/>
        <v>1.2601440246904174</v>
      </c>
      <c r="AD21" s="14"/>
      <c r="AI21">
        <f t="shared" si="6"/>
        <v>2.2052520432082305</v>
      </c>
      <c r="AK21">
        <f t="shared" si="7"/>
        <v>73764.208107810628</v>
      </c>
      <c r="AM21" s="12"/>
      <c r="AN21" s="2" t="str">
        <f t="shared" si="11"/>
        <v/>
      </c>
      <c r="AO21" s="2" t="str">
        <f t="shared" si="11"/>
        <v/>
      </c>
      <c r="AP21" s="2" t="str">
        <f t="shared" si="11"/>
        <v/>
      </c>
      <c r="AQ21" s="2" t="str">
        <f t="shared" si="11"/>
        <v/>
      </c>
      <c r="AR21" s="2" t="str">
        <f t="shared" si="11"/>
        <v/>
      </c>
      <c r="AS21" s="2" t="str">
        <f t="shared" si="11"/>
        <v/>
      </c>
      <c r="AT21" s="2" t="str">
        <f t="shared" si="11"/>
        <v/>
      </c>
      <c r="AU21" s="2" t="str">
        <f t="shared" si="11"/>
        <v/>
      </c>
      <c r="AV21" s="2" t="str">
        <f t="shared" si="11"/>
        <v/>
      </c>
      <c r="AW21" s="2">
        <f t="shared" si="11"/>
        <v>1</v>
      </c>
      <c r="AX21" s="2" t="str">
        <f t="shared" si="11"/>
        <v/>
      </c>
      <c r="AY21" s="2" t="str">
        <f t="shared" si="11"/>
        <v/>
      </c>
      <c r="AZ21" s="2"/>
      <c r="BA21" s="2"/>
      <c r="BB21" s="2"/>
      <c r="BC21" s="2"/>
      <c r="BD21" s="10"/>
      <c r="BE21" s="2" t="str">
        <f t="shared" si="9"/>
        <v/>
      </c>
      <c r="BF21" s="2" t="str">
        <f t="shared" si="9"/>
        <v/>
      </c>
      <c r="BG21" s="2">
        <f t="shared" si="9"/>
        <v>1</v>
      </c>
      <c r="BH21" s="2" t="str">
        <f t="shared" si="9"/>
        <v/>
      </c>
      <c r="BI21" s="2" t="str">
        <f t="shared" si="9"/>
        <v/>
      </c>
      <c r="BJ21" s="2" t="str">
        <f t="shared" si="9"/>
        <v/>
      </c>
      <c r="BK21" s="2" t="str">
        <f t="shared" si="9"/>
        <v/>
      </c>
      <c r="BL21" s="2" t="str">
        <f t="shared" si="9"/>
        <v/>
      </c>
      <c r="BM21" s="2" t="str">
        <f t="shared" si="9"/>
        <v/>
      </c>
      <c r="BN21" s="2" t="str">
        <f t="shared" si="9"/>
        <v/>
      </c>
      <c r="BO21" s="2" t="str">
        <f t="shared" si="9"/>
        <v/>
      </c>
      <c r="BP21" s="2" t="str">
        <f t="shared" si="9"/>
        <v/>
      </c>
      <c r="BQ21" s="2"/>
      <c r="BR21" s="2"/>
      <c r="BS21" s="2"/>
      <c r="BT21" s="2"/>
      <c r="BU21" s="12"/>
    </row>
    <row r="22" spans="1:73" x14ac:dyDescent="0.25">
      <c r="A22">
        <v>19</v>
      </c>
      <c r="B22" t="s">
        <v>15</v>
      </c>
      <c r="C22" s="7" t="s">
        <v>25</v>
      </c>
      <c r="D22" s="2" t="s">
        <v>80</v>
      </c>
      <c r="E22" t="s">
        <v>143</v>
      </c>
      <c r="F22" t="s">
        <v>24</v>
      </c>
      <c r="G22" s="2" t="s">
        <v>69</v>
      </c>
      <c r="H22" t="s">
        <v>148</v>
      </c>
      <c r="J22">
        <f t="shared" si="0"/>
        <v>2011.9542027002817</v>
      </c>
      <c r="K22">
        <f t="shared" si="1"/>
        <v>5590.2071467317601</v>
      </c>
      <c r="L22">
        <f t="shared" si="4"/>
        <v>11247240.762832114</v>
      </c>
      <c r="N22">
        <f>VLOOKUP(E22,Inputs!$K$12:$L$25,2,FALSE)</f>
        <v>25</v>
      </c>
      <c r="O22">
        <f>VLOOKUP(H22,Inputs!$K$12:$L$25,2,FALSE)</f>
        <v>70</v>
      </c>
      <c r="P22">
        <f>(VLOOKUP(B22,Inputs!$K$28:$L$32,2,FALSE))</f>
        <v>45</v>
      </c>
      <c r="Q22" s="6">
        <f t="shared" si="5"/>
        <v>27.613974115685902</v>
      </c>
      <c r="R22" s="9">
        <f>((Q22/Inputs!$L$35)^Inputs!$L$36+(Q22/Inputs!$L$35)^Inputs!$L$36-((Q22/Inputs!$L$35)^Inputs!$L$36)*((Q22/Inputs!$L$35)^Inputs!$L$36))</f>
        <v>6.6968107815255751E-2</v>
      </c>
      <c r="T22">
        <f>Inputs!$O$25</f>
        <v>0.505</v>
      </c>
      <c r="V22" s="2">
        <v>1</v>
      </c>
      <c r="X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6.75</v>
      </c>
      <c r="AB22">
        <f>IF(B22="Diverging","",Inputs!$L$12)</f>
        <v>70</v>
      </c>
      <c r="AC22" s="14">
        <f t="shared" si="10"/>
        <v>1.2601440246904174</v>
      </c>
      <c r="AD22" s="14"/>
      <c r="AI22">
        <f t="shared" si="6"/>
        <v>4.2955159441634603</v>
      </c>
      <c r="AK22">
        <f t="shared" si="7"/>
        <v>3235410.2380291047</v>
      </c>
      <c r="AM22" s="12"/>
      <c r="AN22" s="2" t="str">
        <f t="shared" si="11"/>
        <v/>
      </c>
      <c r="AO22" s="2" t="str">
        <f t="shared" si="11"/>
        <v/>
      </c>
      <c r="AP22" s="2" t="str">
        <f t="shared" si="11"/>
        <v/>
      </c>
      <c r="AQ22" s="2" t="str">
        <f t="shared" si="11"/>
        <v/>
      </c>
      <c r="AR22" s="2" t="str">
        <f t="shared" si="11"/>
        <v/>
      </c>
      <c r="AS22" s="2" t="str">
        <f t="shared" si="11"/>
        <v/>
      </c>
      <c r="AT22" s="2" t="str">
        <f t="shared" si="11"/>
        <v/>
      </c>
      <c r="AU22" s="2" t="str">
        <f t="shared" si="11"/>
        <v/>
      </c>
      <c r="AV22" s="2" t="str">
        <f t="shared" si="11"/>
        <v/>
      </c>
      <c r="AW22" s="2" t="str">
        <f t="shared" si="11"/>
        <v/>
      </c>
      <c r="AX22" s="2">
        <f t="shared" si="11"/>
        <v>1</v>
      </c>
      <c r="AY22" s="2" t="str">
        <f t="shared" si="11"/>
        <v/>
      </c>
      <c r="AZ22" s="2"/>
      <c r="BA22" s="2"/>
      <c r="BB22" s="2"/>
      <c r="BC22" s="2"/>
      <c r="BD22" s="10"/>
      <c r="BE22" s="2">
        <f t="shared" si="9"/>
        <v>1</v>
      </c>
      <c r="BF22" s="2" t="str">
        <f t="shared" si="9"/>
        <v/>
      </c>
      <c r="BG22" s="2" t="str">
        <f t="shared" si="9"/>
        <v/>
      </c>
      <c r="BH22" s="2" t="str">
        <f t="shared" si="9"/>
        <v/>
      </c>
      <c r="BI22" s="2" t="str">
        <f t="shared" si="9"/>
        <v/>
      </c>
      <c r="BJ22" s="2" t="str">
        <f t="shared" si="9"/>
        <v/>
      </c>
      <c r="BK22" s="2" t="str">
        <f t="shared" si="9"/>
        <v/>
      </c>
      <c r="BL22" s="2" t="str">
        <f t="shared" si="9"/>
        <v/>
      </c>
      <c r="BM22" s="2" t="str">
        <f t="shared" si="9"/>
        <v/>
      </c>
      <c r="BN22" s="2" t="str">
        <f t="shared" si="9"/>
        <v/>
      </c>
      <c r="BO22" s="2" t="str">
        <f t="shared" si="9"/>
        <v/>
      </c>
      <c r="BP22" s="2" t="str">
        <f t="shared" si="9"/>
        <v/>
      </c>
      <c r="BQ22" s="2"/>
      <c r="BR22" s="2"/>
      <c r="BS22" s="2"/>
      <c r="BT22" s="2"/>
      <c r="BU22" s="12"/>
    </row>
    <row r="23" spans="1:73" x14ac:dyDescent="0.25">
      <c r="A23">
        <v>20</v>
      </c>
      <c r="B23" t="s">
        <v>15</v>
      </c>
      <c r="C23" s="7" t="s">
        <v>32</v>
      </c>
      <c r="D23" s="2" t="s">
        <v>77</v>
      </c>
      <c r="E23" t="s">
        <v>152</v>
      </c>
      <c r="F23" t="s">
        <v>24</v>
      </c>
      <c r="G23" s="2" t="s">
        <v>69</v>
      </c>
      <c r="H23" t="s">
        <v>148</v>
      </c>
      <c r="J23">
        <f t="shared" si="0"/>
        <v>2760.0619759387532</v>
      </c>
      <c r="K23">
        <f t="shared" si="1"/>
        <v>5590.2071467317601</v>
      </c>
      <c r="L23">
        <f t="shared" si="4"/>
        <v>15429318.183315402</v>
      </c>
      <c r="N23">
        <f>VLOOKUP(E23,Inputs!$K$12:$L$25,2,FALSE)</f>
        <v>15</v>
      </c>
      <c r="O23">
        <f>VLOOKUP(H23,Inputs!$K$12:$L$25,2,FALSE)</f>
        <v>70</v>
      </c>
      <c r="P23">
        <f>(VLOOKUP(B23,Inputs!$K$28:$L$32,2,FALSE))</f>
        <v>45</v>
      </c>
      <c r="Q23" s="6">
        <f t="shared" si="5"/>
        <v>30.166520181768771</v>
      </c>
      <c r="R23" s="9">
        <f>((Q23/Inputs!$L$35)^Inputs!$L$36+(Q23/Inputs!$L$35)^Inputs!$L$36-((Q23/Inputs!$L$35)^Inputs!$L$36)*((Q23/Inputs!$L$35)^Inputs!$L$36))</f>
        <v>9.3014969639737849E-2</v>
      </c>
      <c r="T23">
        <v>1</v>
      </c>
      <c r="X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2.75</v>
      </c>
      <c r="AB23">
        <f>IF(B23="Diverging","",Inputs!$L$12)</f>
        <v>70</v>
      </c>
      <c r="AC23" s="14">
        <f t="shared" si="10"/>
        <v>1.2601440246904174</v>
      </c>
      <c r="AD23" s="14"/>
      <c r="AI23">
        <f t="shared" si="6"/>
        <v>3.4653960678986477</v>
      </c>
      <c r="AK23">
        <f t="shared" si="7"/>
        <v>4973389.3734968388</v>
      </c>
      <c r="AM23" s="12"/>
      <c r="AN23" s="2" t="str">
        <f t="shared" si="11"/>
        <v/>
      </c>
      <c r="AO23" s="2" t="str">
        <f t="shared" si="11"/>
        <v/>
      </c>
      <c r="AP23" s="2" t="str">
        <f t="shared" si="11"/>
        <v/>
      </c>
      <c r="AQ23" s="2" t="str">
        <f t="shared" si="11"/>
        <v/>
      </c>
      <c r="AR23" s="2" t="str">
        <f t="shared" si="11"/>
        <v/>
      </c>
      <c r="AS23" s="2" t="str">
        <f t="shared" si="11"/>
        <v/>
      </c>
      <c r="AT23" s="2" t="str">
        <f t="shared" si="11"/>
        <v/>
      </c>
      <c r="AU23" s="2" t="str">
        <f t="shared" si="11"/>
        <v/>
      </c>
      <c r="AV23" s="2">
        <f t="shared" si="11"/>
        <v>1</v>
      </c>
      <c r="AW23" s="2" t="str">
        <f t="shared" si="11"/>
        <v/>
      </c>
      <c r="AX23" s="2" t="str">
        <f t="shared" si="11"/>
        <v/>
      </c>
      <c r="AY23" s="2" t="str">
        <f t="shared" si="11"/>
        <v/>
      </c>
      <c r="AZ23" s="2"/>
      <c r="BA23" s="2"/>
      <c r="BB23" s="2"/>
      <c r="BC23" s="2"/>
      <c r="BD23" s="10"/>
      <c r="BE23" s="2">
        <f t="shared" si="9"/>
        <v>1</v>
      </c>
      <c r="BF23" s="2" t="str">
        <f t="shared" si="9"/>
        <v/>
      </c>
      <c r="BG23" s="2" t="str">
        <f t="shared" si="9"/>
        <v/>
      </c>
      <c r="BH23" s="2" t="str">
        <f t="shared" si="9"/>
        <v/>
      </c>
      <c r="BI23" s="2" t="str">
        <f t="shared" si="9"/>
        <v/>
      </c>
      <c r="BJ23" s="2" t="str">
        <f t="shared" si="9"/>
        <v/>
      </c>
      <c r="BK23" s="2" t="str">
        <f t="shared" si="9"/>
        <v/>
      </c>
      <c r="BL23" s="2" t="str">
        <f t="shared" si="9"/>
        <v/>
      </c>
      <c r="BM23" s="2" t="str">
        <f t="shared" si="9"/>
        <v/>
      </c>
      <c r="BN23" s="2" t="str">
        <f t="shared" si="9"/>
        <v/>
      </c>
      <c r="BO23" s="2" t="str">
        <f t="shared" si="9"/>
        <v/>
      </c>
      <c r="BP23" s="2" t="str">
        <f t="shared" si="9"/>
        <v/>
      </c>
      <c r="BQ23" s="2"/>
      <c r="BR23" s="2"/>
      <c r="BS23" s="2"/>
      <c r="BT23" s="2"/>
      <c r="BU23" s="12"/>
    </row>
    <row r="24" spans="1:73" x14ac:dyDescent="0.25">
      <c r="A24">
        <v>21</v>
      </c>
      <c r="B24" t="s">
        <v>16</v>
      </c>
      <c r="C24" t="s">
        <v>29</v>
      </c>
      <c r="D24" s="2" t="s">
        <v>79</v>
      </c>
      <c r="E24" t="s">
        <v>142</v>
      </c>
      <c r="F24" t="s">
        <v>34</v>
      </c>
      <c r="G24" s="2" t="s">
        <v>78</v>
      </c>
      <c r="H24" t="s">
        <v>152</v>
      </c>
      <c r="J24">
        <f t="shared" si="0"/>
        <v>2158.3361834497814</v>
      </c>
      <c r="K24">
        <f t="shared" si="1"/>
        <v>2829.7096138499373</v>
      </c>
      <c r="L24">
        <f t="shared" si="4"/>
        <v>6107464.6482280288</v>
      </c>
      <c r="N24">
        <f>VLOOKUP(E24,Inputs!$K$12:$L$25,2,FALSE)</f>
        <v>15</v>
      </c>
      <c r="O24">
        <f>VLOOKUP(H24,Inputs!$K$12:$L$25,2,FALSE)</f>
        <v>15</v>
      </c>
      <c r="P24">
        <f>(VLOOKUP(B24,Inputs!$K$28:$L$32,2,FALSE))</f>
        <v>10</v>
      </c>
      <c r="Q24" s="6">
        <f t="shared" si="5"/>
        <v>1.3073361412148754</v>
      </c>
      <c r="R24" s="9">
        <f>((Q24/Inputs!$L$35)^Inputs!$L$36+(Q24/Inputs!$L$35)^Inputs!$L$36-((Q24/Inputs!$L$35)^Inputs!$L$36)*((Q24/Inputs!$L$35)^Inputs!$L$36))</f>
        <v>6.4061388075216188E-7</v>
      </c>
      <c r="T24">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1</v>
      </c>
      <c r="AB24" t="str">
        <f>IF(B24="Diverging","",Inputs!$L$12)</f>
        <v/>
      </c>
      <c r="AC24" s="14">
        <f t="shared" si="10"/>
        <v>1</v>
      </c>
      <c r="AD24" s="14"/>
      <c r="AI24">
        <f t="shared" si="6"/>
        <v>1</v>
      </c>
      <c r="AK24">
        <f t="shared" si="7"/>
        <v>3.9125266298579948</v>
      </c>
      <c r="AM24" s="12"/>
      <c r="AN24" s="2" t="str">
        <f t="shared" si="11"/>
        <v/>
      </c>
      <c r="AO24" s="2" t="str">
        <f t="shared" si="11"/>
        <v/>
      </c>
      <c r="AP24" s="2" t="str">
        <f t="shared" si="11"/>
        <v/>
      </c>
      <c r="AQ24" s="2" t="str">
        <f t="shared" si="11"/>
        <v/>
      </c>
      <c r="AR24" s="2" t="str">
        <f t="shared" si="11"/>
        <v/>
      </c>
      <c r="AS24" s="2" t="str">
        <f t="shared" si="11"/>
        <v/>
      </c>
      <c r="AT24" s="2" t="str">
        <f t="shared" si="11"/>
        <v/>
      </c>
      <c r="AU24" s="2" t="str">
        <f t="shared" si="11"/>
        <v/>
      </c>
      <c r="AV24" s="2" t="str">
        <f t="shared" si="11"/>
        <v/>
      </c>
      <c r="AW24" s="2">
        <f t="shared" si="11"/>
        <v>1</v>
      </c>
      <c r="AX24" s="2" t="str">
        <f t="shared" si="11"/>
        <v/>
      </c>
      <c r="AY24" s="2" t="str">
        <f t="shared" si="11"/>
        <v/>
      </c>
      <c r="AZ24" s="2"/>
      <c r="BA24" s="2"/>
      <c r="BB24" s="2"/>
      <c r="BC24" s="2"/>
      <c r="BD24" s="10"/>
      <c r="BE24" s="2" t="str">
        <f t="shared" si="9"/>
        <v/>
      </c>
      <c r="BF24" s="2" t="str">
        <f t="shared" si="9"/>
        <v/>
      </c>
      <c r="BG24" s="2" t="str">
        <f t="shared" si="9"/>
        <v/>
      </c>
      <c r="BH24" s="2" t="str">
        <f t="shared" si="9"/>
        <v/>
      </c>
      <c r="BI24" s="2" t="str">
        <f t="shared" si="9"/>
        <v/>
      </c>
      <c r="BJ24" s="2" t="str">
        <f t="shared" si="9"/>
        <v/>
      </c>
      <c r="BK24" s="2" t="str">
        <f t="shared" si="9"/>
        <v/>
      </c>
      <c r="BL24" s="2" t="str">
        <f t="shared" si="9"/>
        <v/>
      </c>
      <c r="BM24" s="2" t="str">
        <f t="shared" si="9"/>
        <v/>
      </c>
      <c r="BN24" s="2" t="str">
        <f t="shared" si="9"/>
        <v/>
      </c>
      <c r="BO24" s="2" t="str">
        <f t="shared" si="9"/>
        <v/>
      </c>
      <c r="BP24" s="2">
        <f t="shared" si="9"/>
        <v>1</v>
      </c>
      <c r="BQ24" s="2"/>
      <c r="BR24" s="2"/>
      <c r="BS24" s="2"/>
      <c r="BT24" s="2"/>
      <c r="BU24" s="12"/>
    </row>
    <row r="25" spans="1:73" x14ac:dyDescent="0.25">
      <c r="A25">
        <v>22</v>
      </c>
      <c r="B25" t="s">
        <v>16</v>
      </c>
      <c r="C25" t="s">
        <v>29</v>
      </c>
      <c r="D25" s="2" t="s">
        <v>79</v>
      </c>
      <c r="E25" t="s">
        <v>142</v>
      </c>
      <c r="F25" t="s">
        <v>25</v>
      </c>
      <c r="G25" s="2" t="s">
        <v>80</v>
      </c>
      <c r="H25" t="s">
        <v>142</v>
      </c>
      <c r="J25">
        <f t="shared" si="0"/>
        <v>2158.3361834497814</v>
      </c>
      <c r="K25">
        <f t="shared" si="1"/>
        <v>2011.9542027002817</v>
      </c>
      <c r="L25">
        <f t="shared" si="4"/>
        <v>4342473.555131874</v>
      </c>
      <c r="N25">
        <f>VLOOKUP(E25,Inputs!$K$12:$L$25,2,FALSE)</f>
        <v>15</v>
      </c>
      <c r="O25">
        <f>VLOOKUP(H25,Inputs!$K$12:$L$25,2,FALSE)</f>
        <v>15</v>
      </c>
      <c r="P25">
        <f>(VLOOKUP(B25,Inputs!$K$28:$L$32,2,FALSE))</f>
        <v>10</v>
      </c>
      <c r="Q25" s="6">
        <f t="shared" si="5"/>
        <v>1.3073361412148754</v>
      </c>
      <c r="R25" s="9">
        <f>((Q25/Inputs!$L$35)^Inputs!$L$36+(Q25/Inputs!$L$35)^Inputs!$L$36-((Q25/Inputs!$L$35)^Inputs!$L$36)*((Q25/Inputs!$L$35)^Inputs!$L$36))</f>
        <v>6.4061388075216188E-7</v>
      </c>
      <c r="T25">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1</v>
      </c>
      <c r="AB25" t="str">
        <f>IF(B25="Diverging","",Inputs!$L$12)</f>
        <v/>
      </c>
      <c r="AC25" s="14">
        <f t="shared" si="10"/>
        <v>1</v>
      </c>
      <c r="AD25" s="14"/>
      <c r="AI25">
        <f t="shared" si="6"/>
        <v>1</v>
      </c>
      <c r="AK25">
        <f t="shared" si="7"/>
        <v>2.7818488362166667</v>
      </c>
      <c r="AM25" s="12"/>
      <c r="AN25" s="2" t="str">
        <f t="shared" si="11"/>
        <v/>
      </c>
      <c r="AO25" s="2" t="str">
        <f t="shared" si="11"/>
        <v/>
      </c>
      <c r="AP25" s="2" t="str">
        <f t="shared" si="11"/>
        <v/>
      </c>
      <c r="AQ25" s="2" t="str">
        <f t="shared" si="11"/>
        <v/>
      </c>
      <c r="AR25" s="2" t="str">
        <f t="shared" si="11"/>
        <v/>
      </c>
      <c r="AS25" s="2" t="str">
        <f t="shared" si="11"/>
        <v/>
      </c>
      <c r="AT25" s="2" t="str">
        <f t="shared" si="11"/>
        <v/>
      </c>
      <c r="AU25" s="2" t="str">
        <f t="shared" si="11"/>
        <v/>
      </c>
      <c r="AV25" s="2" t="str">
        <f t="shared" si="11"/>
        <v/>
      </c>
      <c r="AW25" s="2">
        <f t="shared" si="11"/>
        <v>1</v>
      </c>
      <c r="AX25" s="2" t="str">
        <f t="shared" si="11"/>
        <v/>
      </c>
      <c r="AY25" s="2" t="str">
        <f t="shared" si="11"/>
        <v/>
      </c>
      <c r="AZ25" s="2"/>
      <c r="BA25" s="2"/>
      <c r="BB25" s="2"/>
      <c r="BC25" s="2"/>
      <c r="BD25" s="10"/>
      <c r="BE25" s="2" t="str">
        <f t="shared" si="9"/>
        <v/>
      </c>
      <c r="BF25" s="2" t="str">
        <f t="shared" si="9"/>
        <v/>
      </c>
      <c r="BG25" s="2" t="str">
        <f t="shared" si="9"/>
        <v/>
      </c>
      <c r="BH25" s="2" t="str">
        <f t="shared" si="9"/>
        <v/>
      </c>
      <c r="BI25" s="2" t="str">
        <f t="shared" si="9"/>
        <v/>
      </c>
      <c r="BJ25" s="2" t="str">
        <f t="shared" si="9"/>
        <v/>
      </c>
      <c r="BK25" s="2" t="str">
        <f t="shared" si="9"/>
        <v/>
      </c>
      <c r="BL25" s="2" t="str">
        <f t="shared" si="9"/>
        <v/>
      </c>
      <c r="BM25" s="2" t="str">
        <f t="shared" si="9"/>
        <v/>
      </c>
      <c r="BN25" s="2" t="str">
        <f t="shared" si="9"/>
        <v/>
      </c>
      <c r="BO25" s="2">
        <f t="shared" si="9"/>
        <v>1</v>
      </c>
      <c r="BP25" s="2" t="str">
        <f t="shared" si="9"/>
        <v/>
      </c>
      <c r="BQ25" s="2"/>
      <c r="BR25" s="2"/>
      <c r="BS25" s="2"/>
      <c r="BT25" s="2"/>
      <c r="BU25" s="12"/>
    </row>
    <row r="26" spans="1:73" x14ac:dyDescent="0.25">
      <c r="A26">
        <v>23</v>
      </c>
      <c r="B26" t="s">
        <v>16</v>
      </c>
      <c r="C26" t="s">
        <v>24</v>
      </c>
      <c r="D26" s="2" t="s">
        <v>69</v>
      </c>
      <c r="E26" t="s">
        <v>148</v>
      </c>
      <c r="F26" t="s">
        <v>35</v>
      </c>
      <c r="G26" s="2" t="s">
        <v>70</v>
      </c>
      <c r="H26" t="s">
        <v>149</v>
      </c>
      <c r="J26">
        <f t="shared" si="0"/>
        <v>5590.2071467317601</v>
      </c>
      <c r="K26">
        <f t="shared" si="1"/>
        <v>975.63630394130166</v>
      </c>
      <c r="L26">
        <f t="shared" si="4"/>
        <v>5454009.0389036238</v>
      </c>
      <c r="N26">
        <f>VLOOKUP(E26,Inputs!$K$12:$L$25,2,FALSE)</f>
        <v>70</v>
      </c>
      <c r="O26">
        <f>VLOOKUP(H26,Inputs!$K$12:$L$25,2,FALSE)</f>
        <v>15</v>
      </c>
      <c r="P26">
        <f>(VLOOKUP(B26,Inputs!$K$28:$L$32,2,FALSE))</f>
        <v>10</v>
      </c>
      <c r="Q26" s="6">
        <f t="shared" si="5"/>
        <v>27.644636544338773</v>
      </c>
      <c r="R26" s="9">
        <f>((Q26/Inputs!$L$35)^Inputs!$L$36+(Q26/Inputs!$L$35)^Inputs!$L$36-((Q26/Inputs!$L$35)^Inputs!$L$36)*((Q26/Inputs!$L$35)^Inputs!$L$36))</f>
        <v>6.7245791629199622E-2</v>
      </c>
      <c r="T26">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v>
      </c>
      <c r="AB26" t="str">
        <f>IF(B26="Diverging","",Inputs!$L$12)</f>
        <v/>
      </c>
      <c r="AC26" s="14">
        <f t="shared" si="10"/>
        <v>1</v>
      </c>
      <c r="AD26" s="14"/>
      <c r="AI26">
        <f t="shared" si="6"/>
        <v>1</v>
      </c>
      <c r="AK26">
        <f t="shared" si="7"/>
        <v>366759.15537388436</v>
      </c>
      <c r="AM26" s="12"/>
      <c r="AN26" s="2">
        <f t="shared" si="11"/>
        <v>1</v>
      </c>
      <c r="AO26" s="2" t="str">
        <f t="shared" si="11"/>
        <v/>
      </c>
      <c r="AP26" s="2" t="str">
        <f t="shared" si="11"/>
        <v/>
      </c>
      <c r="AQ26" s="2" t="str">
        <f t="shared" si="11"/>
        <v/>
      </c>
      <c r="AR26" s="2" t="str">
        <f t="shared" si="11"/>
        <v/>
      </c>
      <c r="AS26" s="2" t="str">
        <f t="shared" si="11"/>
        <v/>
      </c>
      <c r="AT26" s="2" t="str">
        <f t="shared" si="11"/>
        <v/>
      </c>
      <c r="AU26" s="2" t="str">
        <f t="shared" si="11"/>
        <v/>
      </c>
      <c r="AV26" s="2" t="str">
        <f t="shared" si="11"/>
        <v/>
      </c>
      <c r="AW26" s="2" t="str">
        <f t="shared" si="11"/>
        <v/>
      </c>
      <c r="AX26" s="2" t="str">
        <f t="shared" si="11"/>
        <v/>
      </c>
      <c r="AY26" s="2" t="str">
        <f t="shared" si="11"/>
        <v/>
      </c>
      <c r="AZ26" s="2"/>
      <c r="BA26" s="2"/>
      <c r="BB26" s="2"/>
      <c r="BC26" s="2"/>
      <c r="BD26" s="10"/>
      <c r="BE26" s="2" t="str">
        <f t="shared" si="9"/>
        <v/>
      </c>
      <c r="BF26" s="2" t="str">
        <f t="shared" si="9"/>
        <v/>
      </c>
      <c r="BG26" s="2">
        <f t="shared" si="9"/>
        <v>1</v>
      </c>
      <c r="BH26" s="2" t="str">
        <f t="shared" si="9"/>
        <v/>
      </c>
      <c r="BI26" s="2" t="str">
        <f t="shared" si="9"/>
        <v/>
      </c>
      <c r="BJ26" s="2" t="str">
        <f t="shared" si="9"/>
        <v/>
      </c>
      <c r="BK26" s="2" t="str">
        <f t="shared" si="9"/>
        <v/>
      </c>
      <c r="BL26" s="2" t="str">
        <f t="shared" si="9"/>
        <v/>
      </c>
      <c r="BM26" s="2" t="str">
        <f t="shared" si="9"/>
        <v/>
      </c>
      <c r="BN26" s="2" t="str">
        <f t="shared" si="9"/>
        <v/>
      </c>
      <c r="BO26" s="2" t="str">
        <f t="shared" si="9"/>
        <v/>
      </c>
      <c r="BP26" s="2" t="str">
        <f t="shared" si="9"/>
        <v/>
      </c>
      <c r="BQ26" s="2"/>
      <c r="BR26" s="2"/>
      <c r="BS26" s="2"/>
      <c r="BT26" s="2"/>
      <c r="BU26" s="12"/>
    </row>
    <row r="27" spans="1:73" x14ac:dyDescent="0.25">
      <c r="A27">
        <v>24</v>
      </c>
      <c r="B27" t="s">
        <v>16</v>
      </c>
      <c r="C27" t="s">
        <v>24</v>
      </c>
      <c r="D27" s="2" t="s">
        <v>69</v>
      </c>
      <c r="E27" t="s">
        <v>148</v>
      </c>
      <c r="F27" t="s">
        <v>30</v>
      </c>
      <c r="G27" s="2" t="s">
        <v>71</v>
      </c>
      <c r="H27" t="s">
        <v>147</v>
      </c>
      <c r="J27">
        <f t="shared" si="0"/>
        <v>5590.2071467317601</v>
      </c>
      <c r="K27">
        <f t="shared" si="1"/>
        <v>934.15654932693815</v>
      </c>
      <c r="L27">
        <f t="shared" si="4"/>
        <v>5222128.6182137299</v>
      </c>
      <c r="N27">
        <f>VLOOKUP(E27,Inputs!$K$12:$L$25,2,FALSE)</f>
        <v>70</v>
      </c>
      <c r="O27">
        <f>VLOOKUP(H27,Inputs!$K$12:$L$25,2,FALSE)</f>
        <v>20</v>
      </c>
      <c r="P27">
        <f>(VLOOKUP(B27,Inputs!$K$28:$L$32,2,FALSE))</f>
        <v>10</v>
      </c>
      <c r="Q27" s="6">
        <f t="shared" si="5"/>
        <v>25.211794321139745</v>
      </c>
      <c r="R27" s="9">
        <f>((Q27/Inputs!$L$35)^Inputs!$L$36+(Q27/Inputs!$L$35)^Inputs!$L$36-((Q27/Inputs!$L$35)^Inputs!$L$36)*((Q27/Inputs!$L$35)^Inputs!$L$36))</f>
        <v>4.765206760828334E-2</v>
      </c>
      <c r="T27">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v>
      </c>
      <c r="AB27" t="str">
        <f>IF(B27="Diverging","",Inputs!$L$12)</f>
        <v/>
      </c>
      <c r="AC27" s="14">
        <f t="shared" si="10"/>
        <v>1</v>
      </c>
      <c r="AD27" s="14"/>
      <c r="AI27">
        <f t="shared" si="6"/>
        <v>1</v>
      </c>
      <c r="AK27">
        <f t="shared" si="7"/>
        <v>248845.22597427192</v>
      </c>
      <c r="AM27" s="12"/>
      <c r="AN27" s="2">
        <f t="shared" si="11"/>
        <v>1</v>
      </c>
      <c r="AO27" s="2" t="str">
        <f t="shared" si="11"/>
        <v/>
      </c>
      <c r="AP27" s="2" t="str">
        <f t="shared" si="11"/>
        <v/>
      </c>
      <c r="AQ27" s="2" t="str">
        <f t="shared" si="11"/>
        <v/>
      </c>
      <c r="AR27" s="2" t="str">
        <f t="shared" si="11"/>
        <v/>
      </c>
      <c r="AS27" s="2" t="str">
        <f t="shared" si="11"/>
        <v/>
      </c>
      <c r="AT27" s="2" t="str">
        <f t="shared" si="11"/>
        <v/>
      </c>
      <c r="AU27" s="2" t="str">
        <f t="shared" si="11"/>
        <v/>
      </c>
      <c r="AV27" s="2" t="str">
        <f t="shared" si="11"/>
        <v/>
      </c>
      <c r="AW27" s="2" t="str">
        <f t="shared" si="11"/>
        <v/>
      </c>
      <c r="AX27" s="2" t="str">
        <f t="shared" si="11"/>
        <v/>
      </c>
      <c r="AY27" s="2" t="str">
        <f t="shared" si="11"/>
        <v/>
      </c>
      <c r="AZ27" s="2"/>
      <c r="BA27" s="2"/>
      <c r="BB27" s="2"/>
      <c r="BC27" s="2"/>
      <c r="BD27" s="10"/>
      <c r="BE27" s="2" t="str">
        <f t="shared" si="9"/>
        <v/>
      </c>
      <c r="BF27" s="2">
        <f t="shared" si="9"/>
        <v>1</v>
      </c>
      <c r="BG27" s="2" t="str">
        <f t="shared" si="9"/>
        <v/>
      </c>
      <c r="BH27" s="2" t="str">
        <f t="shared" si="9"/>
        <v/>
      </c>
      <c r="BI27" s="2" t="str">
        <f t="shared" si="9"/>
        <v/>
      </c>
      <c r="BJ27" s="2" t="str">
        <f t="shared" si="9"/>
        <v/>
      </c>
      <c r="BK27" s="2" t="str">
        <f t="shared" si="9"/>
        <v/>
      </c>
      <c r="BL27" s="2" t="str">
        <f t="shared" si="9"/>
        <v/>
      </c>
      <c r="BM27" s="2" t="str">
        <f t="shared" si="9"/>
        <v/>
      </c>
      <c r="BN27" s="2" t="str">
        <f t="shared" si="9"/>
        <v/>
      </c>
      <c r="BO27" s="2" t="str">
        <f t="shared" si="9"/>
        <v/>
      </c>
      <c r="BP27" s="2" t="str">
        <f t="shared" si="9"/>
        <v/>
      </c>
      <c r="BQ27" s="2"/>
      <c r="BR27" s="2"/>
      <c r="BS27" s="2"/>
      <c r="BT27" s="2"/>
      <c r="BU27" s="12"/>
    </row>
    <row r="28" spans="1:73" x14ac:dyDescent="0.25">
      <c r="A28">
        <v>25</v>
      </c>
      <c r="B28" t="s">
        <v>16</v>
      </c>
      <c r="C28" t="s">
        <v>23</v>
      </c>
      <c r="D28" s="2" t="s">
        <v>76</v>
      </c>
      <c r="E28" t="s">
        <v>142</v>
      </c>
      <c r="F28" t="s">
        <v>31</v>
      </c>
      <c r="G28" s="2" t="s">
        <v>75</v>
      </c>
      <c r="H28" t="s">
        <v>142</v>
      </c>
      <c r="J28">
        <f t="shared" si="0"/>
        <v>1557.1434358164215</v>
      </c>
      <c r="K28">
        <f t="shared" si="1"/>
        <v>2682.7945882448253</v>
      </c>
      <c r="L28">
        <f t="shared" si="4"/>
        <v>4177495.9827292492</v>
      </c>
      <c r="N28">
        <f>VLOOKUP(E28,Inputs!$K$12:$L$25,2,FALSE)</f>
        <v>15</v>
      </c>
      <c r="O28">
        <f>VLOOKUP(H28,Inputs!$K$12:$L$25,2,FALSE)</f>
        <v>15</v>
      </c>
      <c r="P28">
        <f>(VLOOKUP(B28,Inputs!$K$28:$L$32,2,FALSE))</f>
        <v>10</v>
      </c>
      <c r="Q28" s="6">
        <f t="shared" si="5"/>
        <v>1.3073361412148754</v>
      </c>
      <c r="R28" s="9">
        <f>((Q28/Inputs!$L$35)^Inputs!$L$36+(Q28/Inputs!$L$35)^Inputs!$L$36-((Q28/Inputs!$L$35)^Inputs!$L$36)*((Q28/Inputs!$L$35)^Inputs!$L$36))</f>
        <v>6.4061388075216188E-7</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4">
        <f t="shared" si="10"/>
        <v>1</v>
      </c>
      <c r="AD28" s="14"/>
      <c r="AI28">
        <f t="shared" si="6"/>
        <v>1</v>
      </c>
      <c r="AK28">
        <f t="shared" si="7"/>
        <v>2.6761619133227503</v>
      </c>
      <c r="AM28" s="12"/>
      <c r="AN28" s="2" t="str">
        <f t="shared" si="11"/>
        <v/>
      </c>
      <c r="AO28" s="2" t="str">
        <f t="shared" si="11"/>
        <v/>
      </c>
      <c r="AP28" s="2" t="str">
        <f t="shared" si="11"/>
        <v/>
      </c>
      <c r="AQ28" s="2" t="str">
        <f t="shared" si="11"/>
        <v/>
      </c>
      <c r="AR28" s="2" t="str">
        <f t="shared" si="11"/>
        <v/>
      </c>
      <c r="AS28" s="2" t="str">
        <f t="shared" si="11"/>
        <v/>
      </c>
      <c r="AT28" s="2">
        <f t="shared" si="11"/>
        <v>1</v>
      </c>
      <c r="AU28" s="2" t="str">
        <f t="shared" si="11"/>
        <v/>
      </c>
      <c r="AV28" s="2" t="str">
        <f t="shared" si="11"/>
        <v/>
      </c>
      <c r="AW28" s="2" t="str">
        <f t="shared" si="11"/>
        <v/>
      </c>
      <c r="AX28" s="2" t="str">
        <f t="shared" si="11"/>
        <v/>
      </c>
      <c r="AY28" s="2" t="str">
        <f t="shared" si="11"/>
        <v/>
      </c>
      <c r="AZ28" s="2"/>
      <c r="BA28" s="2"/>
      <c r="BB28" s="2"/>
      <c r="BC28" s="2"/>
      <c r="BD28" s="10"/>
      <c r="BE28" s="2" t="str">
        <f t="shared" si="9"/>
        <v/>
      </c>
      <c r="BF28" s="2" t="str">
        <f t="shared" si="9"/>
        <v/>
      </c>
      <c r="BG28" s="2" t="str">
        <f t="shared" si="9"/>
        <v/>
      </c>
      <c r="BH28" s="2" t="str">
        <f t="shared" si="9"/>
        <v/>
      </c>
      <c r="BI28" s="2" t="str">
        <f t="shared" si="9"/>
        <v/>
      </c>
      <c r="BJ28" s="2" t="str">
        <f t="shared" si="9"/>
        <v/>
      </c>
      <c r="BK28" s="2" t="str">
        <f t="shared" si="9"/>
        <v/>
      </c>
      <c r="BL28" s="2">
        <f t="shared" si="9"/>
        <v>1</v>
      </c>
      <c r="BM28" s="2" t="str">
        <f t="shared" si="9"/>
        <v/>
      </c>
      <c r="BN28" s="2" t="str">
        <f t="shared" si="9"/>
        <v/>
      </c>
      <c r="BO28" s="2" t="str">
        <f t="shared" si="9"/>
        <v/>
      </c>
      <c r="BP28" s="2" t="str">
        <f t="shared" si="9"/>
        <v/>
      </c>
      <c r="BQ28" s="2"/>
      <c r="BR28" s="2"/>
      <c r="BS28" s="2"/>
      <c r="BT28" s="2"/>
      <c r="BU28" s="12"/>
    </row>
    <row r="29" spans="1:73" x14ac:dyDescent="0.25">
      <c r="A29">
        <v>26</v>
      </c>
      <c r="B29" t="s">
        <v>16</v>
      </c>
      <c r="C29" t="s">
        <v>23</v>
      </c>
      <c r="D29" s="2" t="s">
        <v>76</v>
      </c>
      <c r="E29" t="s">
        <v>142</v>
      </c>
      <c r="F29" t="s">
        <v>32</v>
      </c>
      <c r="G29" s="2" t="s">
        <v>77</v>
      </c>
      <c r="H29" t="s">
        <v>152</v>
      </c>
      <c r="J29">
        <f t="shared" si="0"/>
        <v>1557.1434358164215</v>
      </c>
      <c r="K29">
        <f t="shared" si="1"/>
        <v>2760.0619759387532</v>
      </c>
      <c r="L29">
        <f t="shared" si="4"/>
        <v>4297812.3882795312</v>
      </c>
      <c r="N29">
        <f>VLOOKUP(E29,Inputs!$K$12:$L$25,2,FALSE)</f>
        <v>15</v>
      </c>
      <c r="O29">
        <f>VLOOKUP(H29,Inputs!$K$12:$L$25,2,FALSE)</f>
        <v>15</v>
      </c>
      <c r="P29">
        <f>(VLOOKUP(B29,Inputs!$K$28:$L$32,2,FALSE))</f>
        <v>10</v>
      </c>
      <c r="Q29" s="6">
        <f t="shared" si="5"/>
        <v>1.3073361412148754</v>
      </c>
      <c r="R29" s="9">
        <f>((Q29/Inputs!$L$35)^Inputs!$L$36+(Q29/Inputs!$L$35)^Inputs!$L$36-((Q29/Inputs!$L$35)^Inputs!$L$36)*((Q29/Inputs!$L$35)^Inputs!$L$36))</f>
        <v>6.4061388075216188E-7</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4">
        <f t="shared" si="10"/>
        <v>1</v>
      </c>
      <c r="AD29" s="14"/>
      <c r="AI29">
        <f t="shared" si="6"/>
        <v>1</v>
      </c>
      <c r="AK29">
        <f t="shared" si="7"/>
        <v>2.7532382728004676</v>
      </c>
      <c r="AM29" s="12"/>
      <c r="AN29" s="2" t="str">
        <f t="shared" si="11"/>
        <v/>
      </c>
      <c r="AO29" s="2" t="str">
        <f t="shared" si="11"/>
        <v/>
      </c>
      <c r="AP29" s="2" t="str">
        <f t="shared" si="11"/>
        <v/>
      </c>
      <c r="AQ29" s="2" t="str">
        <f t="shared" si="11"/>
        <v/>
      </c>
      <c r="AR29" s="2" t="str">
        <f t="shared" si="11"/>
        <v/>
      </c>
      <c r="AS29" s="2" t="str">
        <f t="shared" si="11"/>
        <v/>
      </c>
      <c r="AT29" s="2">
        <f t="shared" si="11"/>
        <v>1</v>
      </c>
      <c r="AU29" s="2" t="str">
        <f t="shared" si="11"/>
        <v/>
      </c>
      <c r="AV29" s="2" t="str">
        <f t="shared" si="11"/>
        <v/>
      </c>
      <c r="AW29" s="2" t="str">
        <f t="shared" si="11"/>
        <v/>
      </c>
      <c r="AX29" s="2" t="str">
        <f t="shared" si="11"/>
        <v/>
      </c>
      <c r="AY29" s="2" t="str">
        <f t="shared" si="11"/>
        <v/>
      </c>
      <c r="AZ29" s="2"/>
      <c r="BA29" s="2"/>
      <c r="BB29" s="2"/>
      <c r="BC29" s="2"/>
      <c r="BD29" s="10"/>
      <c r="BE29" s="2" t="str">
        <f t="shared" si="9"/>
        <v/>
      </c>
      <c r="BF29" s="2" t="str">
        <f t="shared" si="9"/>
        <v/>
      </c>
      <c r="BG29" s="2" t="str">
        <f t="shared" si="9"/>
        <v/>
      </c>
      <c r="BH29" s="2" t="str">
        <f t="shared" si="9"/>
        <v/>
      </c>
      <c r="BI29" s="2" t="str">
        <f t="shared" si="9"/>
        <v/>
      </c>
      <c r="BJ29" s="2" t="str">
        <f t="shared" si="9"/>
        <v/>
      </c>
      <c r="BK29" s="2" t="str">
        <f t="shared" si="9"/>
        <v/>
      </c>
      <c r="BL29" s="2" t="str">
        <f t="shared" si="9"/>
        <v/>
      </c>
      <c r="BM29" s="2">
        <f t="shared" si="9"/>
        <v>1</v>
      </c>
      <c r="BN29" s="2" t="str">
        <f t="shared" si="9"/>
        <v/>
      </c>
      <c r="BO29" s="2" t="str">
        <f t="shared" si="9"/>
        <v/>
      </c>
      <c r="BP29" s="2" t="str">
        <f t="shared" si="9"/>
        <v/>
      </c>
      <c r="BQ29" s="2"/>
      <c r="BR29" s="2"/>
      <c r="BS29" s="2"/>
      <c r="BT29" s="2"/>
      <c r="BU29" s="12"/>
    </row>
    <row r="30" spans="1:73" x14ac:dyDescent="0.25">
      <c r="A30">
        <v>27</v>
      </c>
      <c r="B30" t="s">
        <v>16</v>
      </c>
      <c r="C30" t="s">
        <v>28</v>
      </c>
      <c r="D30" s="2" t="s">
        <v>73</v>
      </c>
      <c r="E30" t="s">
        <v>148</v>
      </c>
      <c r="F30" t="s">
        <v>33</v>
      </c>
      <c r="G30" s="2" t="s">
        <v>72</v>
      </c>
      <c r="H30" t="s">
        <v>149</v>
      </c>
      <c r="J30">
        <f t="shared" si="0"/>
        <v>6143.214610989121</v>
      </c>
      <c r="K30">
        <f t="shared" si="1"/>
        <v>478.65695802974352</v>
      </c>
      <c r="L30">
        <f t="shared" si="4"/>
        <v>2940492.4182199268</v>
      </c>
      <c r="N30">
        <f>VLOOKUP(E30,Inputs!$K$12:$L$25,2,FALSE)</f>
        <v>70</v>
      </c>
      <c r="O30">
        <f>VLOOKUP(H30,Inputs!$K$12:$L$25,2,FALSE)</f>
        <v>15</v>
      </c>
      <c r="P30">
        <f>(VLOOKUP(B30,Inputs!$K$28:$L$32,2,FALSE))</f>
        <v>10</v>
      </c>
      <c r="Q30" s="6">
        <f t="shared" si="5"/>
        <v>27.644636544338773</v>
      </c>
      <c r="R30" s="9">
        <f>((Q30/Inputs!$L$35)^Inputs!$L$36+(Q30/Inputs!$L$35)^Inputs!$L$36-((Q30/Inputs!$L$35)^Inputs!$L$36)*((Q30/Inputs!$L$35)^Inputs!$L$36))</f>
        <v>6.7245791629199622E-2</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4">
        <f t="shared" si="10"/>
        <v>1</v>
      </c>
      <c r="AD30" s="14"/>
      <c r="AI30">
        <f t="shared" si="6"/>
        <v>1</v>
      </c>
      <c r="AK30">
        <f t="shared" si="7"/>
        <v>197735.74044285851</v>
      </c>
      <c r="AM30" s="12"/>
      <c r="AN30" s="2" t="str">
        <f t="shared" si="11"/>
        <v/>
      </c>
      <c r="AO30" s="2" t="str">
        <f t="shared" si="11"/>
        <v/>
      </c>
      <c r="AP30" s="2" t="str">
        <f t="shared" si="11"/>
        <v/>
      </c>
      <c r="AQ30" s="2">
        <f t="shared" si="11"/>
        <v>1</v>
      </c>
      <c r="AR30" s="2" t="str">
        <f t="shared" si="11"/>
        <v/>
      </c>
      <c r="AS30" s="2" t="str">
        <f t="shared" si="11"/>
        <v/>
      </c>
      <c r="AT30" s="2" t="str">
        <f t="shared" si="11"/>
        <v/>
      </c>
      <c r="AU30" s="2" t="str">
        <f t="shared" si="11"/>
        <v/>
      </c>
      <c r="AV30" s="2" t="str">
        <f t="shared" si="11"/>
        <v/>
      </c>
      <c r="AW30" s="2" t="str">
        <f t="shared" si="11"/>
        <v/>
      </c>
      <c r="AX30" s="2" t="str">
        <f t="shared" si="11"/>
        <v/>
      </c>
      <c r="AY30" s="2" t="str">
        <f t="shared" si="11"/>
        <v/>
      </c>
      <c r="AZ30" s="2"/>
      <c r="BA30" s="2"/>
      <c r="BB30" s="2"/>
      <c r="BC30" s="2"/>
      <c r="BD30" s="10"/>
      <c r="BE30" s="2" t="str">
        <f t="shared" si="9"/>
        <v/>
      </c>
      <c r="BF30" s="2" t="str">
        <f t="shared" si="9"/>
        <v/>
      </c>
      <c r="BG30" s="2" t="str">
        <f t="shared" si="9"/>
        <v/>
      </c>
      <c r="BH30" s="2" t="str">
        <f t="shared" si="9"/>
        <v/>
      </c>
      <c r="BI30" s="2" t="str">
        <f t="shared" si="9"/>
        <v/>
      </c>
      <c r="BJ30" s="2">
        <f t="shared" si="9"/>
        <v>1</v>
      </c>
      <c r="BK30" s="2" t="str">
        <f t="shared" si="9"/>
        <v/>
      </c>
      <c r="BL30" s="2" t="str">
        <f t="shared" si="9"/>
        <v/>
      </c>
      <c r="BM30" s="2" t="str">
        <f t="shared" si="9"/>
        <v/>
      </c>
      <c r="BN30" s="2" t="str">
        <f t="shared" si="9"/>
        <v/>
      </c>
      <c r="BO30" s="2" t="str">
        <f t="shared" si="9"/>
        <v/>
      </c>
      <c r="BP30" s="2" t="str">
        <f t="shared" si="9"/>
        <v/>
      </c>
      <c r="BQ30" s="2"/>
      <c r="BR30" s="2"/>
      <c r="BS30" s="2"/>
      <c r="BT30" s="2"/>
      <c r="BU30" s="12"/>
    </row>
    <row r="31" spans="1:73" x14ac:dyDescent="0.25">
      <c r="A31">
        <v>28</v>
      </c>
      <c r="B31" t="s">
        <v>16</v>
      </c>
      <c r="C31" t="s">
        <v>28</v>
      </c>
      <c r="D31" s="2" t="s">
        <v>73</v>
      </c>
      <c r="E31" t="s">
        <v>148</v>
      </c>
      <c r="F31" t="s">
        <v>27</v>
      </c>
      <c r="G31" s="2" t="s">
        <v>74</v>
      </c>
      <c r="H31" t="s">
        <v>147</v>
      </c>
      <c r="J31">
        <f t="shared" si="0"/>
        <v>6143.214610989121</v>
      </c>
      <c r="K31">
        <f t="shared" si="1"/>
        <v>878.12843098113581</v>
      </c>
      <c r="L31">
        <f t="shared" si="4"/>
        <v>5394531.4075282654</v>
      </c>
      <c r="N31">
        <f>VLOOKUP(E31,Inputs!$K$12:$L$25,2,FALSE)</f>
        <v>70</v>
      </c>
      <c r="O31">
        <f>VLOOKUP(H31,Inputs!$K$12:$L$25,2,FALSE)</f>
        <v>20</v>
      </c>
      <c r="P31">
        <f>(VLOOKUP(B31,Inputs!$K$28:$L$32,2,FALSE))</f>
        <v>10</v>
      </c>
      <c r="Q31" s="6">
        <f t="shared" si="5"/>
        <v>25.211794321139745</v>
      </c>
      <c r="R31" s="9">
        <f>((Q31/Inputs!$L$35)^Inputs!$L$36+(Q31/Inputs!$L$35)^Inputs!$L$36-((Q31/Inputs!$L$35)^Inputs!$L$36)*((Q31/Inputs!$L$35)^Inputs!$L$36))</f>
        <v>4.765206760828334E-2</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4">
        <f t="shared" si="10"/>
        <v>1</v>
      </c>
      <c r="AD31" s="14"/>
      <c r="AI31">
        <f t="shared" si="6"/>
        <v>1</v>
      </c>
      <c r="AK31">
        <f t="shared" si="7"/>
        <v>257060.57534654479</v>
      </c>
      <c r="AM31" s="12"/>
      <c r="AN31" s="2" t="str">
        <f t="shared" si="11"/>
        <v/>
      </c>
      <c r="AO31" s="2" t="str">
        <f t="shared" si="11"/>
        <v/>
      </c>
      <c r="AP31" s="2" t="str">
        <f t="shared" si="11"/>
        <v/>
      </c>
      <c r="AQ31" s="2">
        <f t="shared" si="11"/>
        <v>1</v>
      </c>
      <c r="AR31" s="2" t="str">
        <f t="shared" si="11"/>
        <v/>
      </c>
      <c r="AS31" s="2" t="str">
        <f t="shared" si="11"/>
        <v/>
      </c>
      <c r="AT31" s="2" t="str">
        <f t="shared" si="11"/>
        <v/>
      </c>
      <c r="AU31" s="2" t="str">
        <f t="shared" si="11"/>
        <v/>
      </c>
      <c r="AV31" s="2" t="str">
        <f t="shared" si="11"/>
        <v/>
      </c>
      <c r="AW31" s="2" t="str">
        <f t="shared" si="11"/>
        <v/>
      </c>
      <c r="AX31" s="2" t="str">
        <f t="shared" si="11"/>
        <v/>
      </c>
      <c r="AY31" s="2" t="str">
        <f t="shared" si="11"/>
        <v/>
      </c>
      <c r="AZ31" s="2"/>
      <c r="BA31" s="2"/>
      <c r="BB31" s="2"/>
      <c r="BC31" s="2"/>
      <c r="BD31" s="10"/>
      <c r="BE31" s="2" t="str">
        <f t="shared" si="9"/>
        <v/>
      </c>
      <c r="BF31" s="2" t="str">
        <f t="shared" si="9"/>
        <v/>
      </c>
      <c r="BG31" s="2" t="str">
        <f t="shared" si="9"/>
        <v/>
      </c>
      <c r="BH31" s="2" t="str">
        <f t="shared" si="9"/>
        <v/>
      </c>
      <c r="BI31" s="2">
        <f t="shared" si="9"/>
        <v>1</v>
      </c>
      <c r="BJ31" s="2" t="str">
        <f t="shared" si="9"/>
        <v/>
      </c>
      <c r="BK31" s="2" t="str">
        <f t="shared" si="9"/>
        <v/>
      </c>
      <c r="BL31" s="2" t="str">
        <f t="shared" si="9"/>
        <v/>
      </c>
      <c r="BM31" s="2" t="str">
        <f t="shared" si="9"/>
        <v/>
      </c>
      <c r="BN31" s="2" t="str">
        <f t="shared" si="9"/>
        <v/>
      </c>
      <c r="BO31" s="2" t="str">
        <f t="shared" si="9"/>
        <v/>
      </c>
      <c r="BP31" s="2" t="str">
        <f t="shared" si="9"/>
        <v/>
      </c>
      <c r="BQ31" s="2"/>
      <c r="BR31" s="2"/>
      <c r="BS31" s="2"/>
      <c r="BT31" s="2"/>
      <c r="BU31" s="12"/>
    </row>
    <row r="32" spans="1:73" x14ac:dyDescent="0.25">
      <c r="B32" s="25"/>
      <c r="C32" s="25"/>
      <c r="D32" s="30"/>
      <c r="E32" s="25"/>
      <c r="F32" s="25"/>
      <c r="G32" s="30"/>
      <c r="H32" s="25"/>
      <c r="I32" s="25"/>
      <c r="J32" s="25"/>
      <c r="K32" s="25"/>
      <c r="L32" s="25"/>
      <c r="M32" s="25"/>
      <c r="N32" s="25"/>
      <c r="O32" s="25"/>
      <c r="P32" s="25"/>
      <c r="Q32" s="26"/>
      <c r="R32" s="27"/>
      <c r="S32" s="25"/>
      <c r="T32" s="25"/>
      <c r="U32" s="25"/>
      <c r="V32" s="30"/>
      <c r="W32" s="30"/>
      <c r="X32" s="30"/>
      <c r="Y32" s="30"/>
      <c r="Z32" s="25"/>
      <c r="AA32" s="25"/>
      <c r="AB32" s="25"/>
      <c r="AC32" s="31"/>
      <c r="AD32" s="31"/>
      <c r="AE32" s="30"/>
      <c r="AF32" s="30"/>
      <c r="AG32" s="30"/>
      <c r="AH32" s="25"/>
      <c r="AI32" s="25"/>
      <c r="AJ32" s="25"/>
      <c r="AK32" s="25"/>
      <c r="AM32" s="12"/>
      <c r="AN32" s="2" t="str">
        <f t="shared" si="11"/>
        <v/>
      </c>
      <c r="AO32" s="2" t="str">
        <f t="shared" si="11"/>
        <v/>
      </c>
      <c r="AP32" s="2" t="str">
        <f t="shared" si="11"/>
        <v/>
      </c>
      <c r="AQ32" s="2" t="str">
        <f t="shared" si="11"/>
        <v/>
      </c>
      <c r="AR32" s="2" t="str">
        <f t="shared" si="11"/>
        <v/>
      </c>
      <c r="AS32" s="2" t="str">
        <f t="shared" si="11"/>
        <v/>
      </c>
      <c r="AT32" s="2" t="str">
        <f t="shared" si="11"/>
        <v/>
      </c>
      <c r="AU32" s="2" t="str">
        <f t="shared" si="11"/>
        <v/>
      </c>
      <c r="AV32" s="2" t="str">
        <f t="shared" si="11"/>
        <v/>
      </c>
      <c r="AW32" s="2" t="str">
        <f t="shared" si="11"/>
        <v/>
      </c>
      <c r="AX32" s="2" t="str">
        <f t="shared" si="11"/>
        <v/>
      </c>
      <c r="AY32" s="2" t="str">
        <f t="shared" si="11"/>
        <v/>
      </c>
      <c r="AZ32" s="2"/>
      <c r="BA32" s="2"/>
      <c r="BB32" s="2"/>
      <c r="BC32" s="2"/>
      <c r="BD32" s="10"/>
      <c r="BE32" s="2" t="str">
        <f t="shared" si="9"/>
        <v/>
      </c>
      <c r="BF32" s="2" t="str">
        <f t="shared" si="9"/>
        <v/>
      </c>
      <c r="BG32" s="2" t="str">
        <f t="shared" si="9"/>
        <v/>
      </c>
      <c r="BH32" s="2" t="str">
        <f t="shared" si="9"/>
        <v/>
      </c>
      <c r="BI32" s="2" t="str">
        <f t="shared" si="9"/>
        <v/>
      </c>
      <c r="BJ32" s="2" t="str">
        <f t="shared" si="9"/>
        <v/>
      </c>
      <c r="BK32" s="2" t="str">
        <f t="shared" si="9"/>
        <v/>
      </c>
      <c r="BL32" s="2" t="str">
        <f t="shared" si="9"/>
        <v/>
      </c>
      <c r="BM32" s="2" t="str">
        <f t="shared" si="9"/>
        <v/>
      </c>
      <c r="BN32" s="2" t="str">
        <f t="shared" si="9"/>
        <v/>
      </c>
      <c r="BO32" s="2" t="str">
        <f t="shared" si="9"/>
        <v/>
      </c>
      <c r="BP32" s="2" t="str">
        <f t="shared" si="9"/>
        <v/>
      </c>
      <c r="BQ32" s="2"/>
      <c r="BR32" s="2"/>
      <c r="BS32" s="2"/>
      <c r="BT32" s="2"/>
      <c r="BU32" s="12"/>
    </row>
    <row r="33" spans="2:73" x14ac:dyDescent="0.25">
      <c r="B33" s="25"/>
      <c r="C33" s="25"/>
      <c r="D33" s="30"/>
      <c r="E33" s="25"/>
      <c r="F33" s="25"/>
      <c r="G33" s="30"/>
      <c r="H33" s="25"/>
      <c r="I33" s="25"/>
      <c r="J33" s="25"/>
      <c r="K33" s="25"/>
      <c r="L33" s="25"/>
      <c r="M33" s="25"/>
      <c r="N33" s="25"/>
      <c r="O33" s="25"/>
      <c r="P33" s="25"/>
      <c r="Q33" s="26"/>
      <c r="R33" s="27"/>
      <c r="S33" s="25"/>
      <c r="T33" s="25"/>
      <c r="U33" s="25"/>
      <c r="V33" s="30"/>
      <c r="W33" s="30"/>
      <c r="X33" s="30"/>
      <c r="Y33" s="30"/>
      <c r="Z33" s="25"/>
      <c r="AA33" s="25"/>
      <c r="AB33" s="25"/>
      <c r="AC33" s="31"/>
      <c r="AD33" s="31"/>
      <c r="AE33" s="30"/>
      <c r="AF33" s="30"/>
      <c r="AG33" s="30"/>
      <c r="AH33" s="25"/>
      <c r="AI33" s="25"/>
      <c r="AJ33" s="25"/>
      <c r="AK33" s="25"/>
      <c r="AM33" s="12"/>
      <c r="AN33" s="2" t="str">
        <f t="shared" si="11"/>
        <v/>
      </c>
      <c r="AO33" s="2" t="str">
        <f t="shared" si="11"/>
        <v/>
      </c>
      <c r="AP33" s="2" t="str">
        <f t="shared" si="11"/>
        <v/>
      </c>
      <c r="AQ33" s="2" t="str">
        <f t="shared" si="11"/>
        <v/>
      </c>
      <c r="AR33" s="2" t="str">
        <f t="shared" si="11"/>
        <v/>
      </c>
      <c r="AS33" s="2" t="str">
        <f t="shared" si="11"/>
        <v/>
      </c>
      <c r="AT33" s="2" t="str">
        <f t="shared" si="11"/>
        <v/>
      </c>
      <c r="AU33" s="2" t="str">
        <f t="shared" si="11"/>
        <v/>
      </c>
      <c r="AV33" s="2" t="str">
        <f t="shared" si="11"/>
        <v/>
      </c>
      <c r="AW33" s="2" t="str">
        <f t="shared" si="11"/>
        <v/>
      </c>
      <c r="AX33" s="2" t="str">
        <f t="shared" si="11"/>
        <v/>
      </c>
      <c r="AY33" s="2" t="str">
        <f t="shared" si="11"/>
        <v/>
      </c>
      <c r="AZ33" s="2"/>
      <c r="BA33" s="2"/>
      <c r="BB33" s="2"/>
      <c r="BC33" s="2"/>
      <c r="BD33" s="10"/>
      <c r="BE33" s="2" t="str">
        <f t="shared" si="9"/>
        <v/>
      </c>
      <c r="BF33" s="2" t="str">
        <f t="shared" si="9"/>
        <v/>
      </c>
      <c r="BG33" s="2" t="str">
        <f t="shared" si="9"/>
        <v/>
      </c>
      <c r="BH33" s="2" t="str">
        <f t="shared" si="9"/>
        <v/>
      </c>
      <c r="BI33" s="2" t="str">
        <f t="shared" si="9"/>
        <v/>
      </c>
      <c r="BJ33" s="2" t="str">
        <f t="shared" si="9"/>
        <v/>
      </c>
      <c r="BK33" s="2" t="str">
        <f t="shared" si="9"/>
        <v/>
      </c>
      <c r="BL33" s="2" t="str">
        <f t="shared" si="9"/>
        <v/>
      </c>
      <c r="BM33" s="2" t="str">
        <f t="shared" si="9"/>
        <v/>
      </c>
      <c r="BN33" s="2" t="str">
        <f t="shared" si="9"/>
        <v/>
      </c>
      <c r="BO33" s="2" t="str">
        <f t="shared" si="9"/>
        <v/>
      </c>
      <c r="BP33" s="2" t="str">
        <f t="shared" si="9"/>
        <v/>
      </c>
      <c r="BQ33" s="2"/>
      <c r="BR33" s="2"/>
      <c r="BS33" s="2"/>
      <c r="BT33" s="2"/>
      <c r="BU33" s="12"/>
    </row>
    <row r="34" spans="2:73" x14ac:dyDescent="0.25">
      <c r="B34" s="25"/>
      <c r="C34" s="25"/>
      <c r="D34" s="30"/>
      <c r="E34" s="25"/>
      <c r="F34" s="25"/>
      <c r="G34" s="30"/>
      <c r="H34" s="25"/>
      <c r="I34" s="25"/>
      <c r="J34" s="25"/>
      <c r="K34" s="25"/>
      <c r="L34" s="25"/>
      <c r="M34" s="25"/>
      <c r="N34" s="25"/>
      <c r="O34" s="25"/>
      <c r="P34" s="25"/>
      <c r="Q34" s="26"/>
      <c r="R34" s="27"/>
      <c r="S34" s="25"/>
      <c r="T34" s="25"/>
      <c r="U34" s="25"/>
      <c r="V34" s="30"/>
      <c r="W34" s="30"/>
      <c r="X34" s="30"/>
      <c r="Y34" s="30"/>
      <c r="Z34" s="25"/>
      <c r="AA34" s="25"/>
      <c r="AB34" s="25"/>
      <c r="AC34" s="31"/>
      <c r="AD34" s="31"/>
      <c r="AE34" s="30"/>
      <c r="AF34" s="30"/>
      <c r="AG34" s="30"/>
      <c r="AH34" s="25"/>
      <c r="AI34" s="25"/>
      <c r="AJ34" s="25"/>
      <c r="AK34" s="25"/>
      <c r="AM34" s="12"/>
      <c r="AN34" s="2" t="str">
        <f t="shared" si="11"/>
        <v/>
      </c>
      <c r="AO34" s="2" t="str">
        <f t="shared" si="11"/>
        <v/>
      </c>
      <c r="AP34" s="2" t="str">
        <f t="shared" si="11"/>
        <v/>
      </c>
      <c r="AQ34" s="2" t="str">
        <f t="shared" si="11"/>
        <v/>
      </c>
      <c r="AR34" s="2" t="str">
        <f t="shared" si="11"/>
        <v/>
      </c>
      <c r="AS34" s="2" t="str">
        <f t="shared" si="11"/>
        <v/>
      </c>
      <c r="AT34" s="2" t="str">
        <f t="shared" si="11"/>
        <v/>
      </c>
      <c r="AU34" s="2" t="str">
        <f t="shared" si="11"/>
        <v/>
      </c>
      <c r="AV34" s="2" t="str">
        <f t="shared" si="11"/>
        <v/>
      </c>
      <c r="AW34" s="2" t="str">
        <f t="shared" si="11"/>
        <v/>
      </c>
      <c r="AX34" s="2" t="str">
        <f t="shared" si="11"/>
        <v/>
      </c>
      <c r="AY34" s="2" t="str">
        <f t="shared" si="11"/>
        <v/>
      </c>
      <c r="AZ34" s="2"/>
      <c r="BA34" s="2"/>
      <c r="BB34" s="2"/>
      <c r="BC34" s="2"/>
      <c r="BD34" s="10"/>
      <c r="BE34" s="2" t="str">
        <f t="shared" si="9"/>
        <v/>
      </c>
      <c r="BF34" s="2" t="str">
        <f t="shared" si="9"/>
        <v/>
      </c>
      <c r="BG34" s="2" t="str">
        <f t="shared" si="9"/>
        <v/>
      </c>
      <c r="BH34" s="2" t="str">
        <f t="shared" si="9"/>
        <v/>
      </c>
      <c r="BI34" s="2" t="str">
        <f t="shared" si="9"/>
        <v/>
      </c>
      <c r="BJ34" s="2" t="str">
        <f t="shared" si="9"/>
        <v/>
      </c>
      <c r="BK34" s="2" t="str">
        <f t="shared" si="9"/>
        <v/>
      </c>
      <c r="BL34" s="2" t="str">
        <f t="shared" si="9"/>
        <v/>
      </c>
      <c r="BM34" s="2" t="str">
        <f t="shared" si="9"/>
        <v/>
      </c>
      <c r="BN34" s="2" t="str">
        <f t="shared" si="9"/>
        <v/>
      </c>
      <c r="BO34" s="2" t="str">
        <f t="shared" si="9"/>
        <v/>
      </c>
      <c r="BP34" s="2" t="str">
        <f t="shared" si="9"/>
        <v/>
      </c>
      <c r="BQ34" s="2"/>
      <c r="BR34" s="2"/>
      <c r="BS34" s="2"/>
      <c r="BT34" s="2"/>
      <c r="BU34" s="12"/>
    </row>
    <row r="35" spans="2:73" x14ac:dyDescent="0.25">
      <c r="B35" s="25"/>
      <c r="C35" s="25"/>
      <c r="D35" s="30"/>
      <c r="E35" s="25"/>
      <c r="F35" s="25"/>
      <c r="G35" s="30"/>
      <c r="H35" s="25"/>
      <c r="I35" s="25"/>
      <c r="J35" s="25"/>
      <c r="K35" s="25"/>
      <c r="L35" s="25"/>
      <c r="M35" s="25"/>
      <c r="N35" s="25"/>
      <c r="O35" s="25"/>
      <c r="P35" s="25"/>
      <c r="Q35" s="26"/>
      <c r="R35" s="27"/>
      <c r="S35" s="25"/>
      <c r="T35" s="25"/>
      <c r="U35" s="25"/>
      <c r="V35" s="30"/>
      <c r="W35" s="30"/>
      <c r="X35" s="30"/>
      <c r="Y35" s="30"/>
      <c r="Z35" s="25"/>
      <c r="AA35" s="25"/>
      <c r="AB35" s="25"/>
      <c r="AC35" s="31"/>
      <c r="AD35" s="31"/>
      <c r="AE35" s="30"/>
      <c r="AF35" s="30"/>
      <c r="AG35" s="30"/>
      <c r="AH35" s="25"/>
      <c r="AI35" s="25"/>
      <c r="AJ35" s="25"/>
      <c r="AK35" s="25"/>
      <c r="AM35" s="12"/>
      <c r="AN35" s="2" t="str">
        <f t="shared" si="11"/>
        <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t="str">
        <f t="shared" si="12"/>
        <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2:73" x14ac:dyDescent="0.25">
      <c r="B36" s="25"/>
      <c r="C36" s="25"/>
      <c r="D36" s="30"/>
      <c r="E36" s="25"/>
      <c r="F36" s="25"/>
      <c r="G36" s="30"/>
      <c r="H36" s="25"/>
      <c r="I36" s="25"/>
      <c r="J36" s="25"/>
      <c r="K36" s="25"/>
      <c r="L36" s="25"/>
      <c r="M36" s="25"/>
      <c r="N36" s="25"/>
      <c r="O36" s="25"/>
      <c r="P36" s="25"/>
      <c r="Q36" s="26"/>
      <c r="R36" s="27"/>
      <c r="S36" s="25"/>
      <c r="T36" s="25"/>
      <c r="U36" s="25"/>
      <c r="V36" s="30"/>
      <c r="W36" s="30"/>
      <c r="X36" s="30"/>
      <c r="Y36" s="30"/>
      <c r="Z36" s="25"/>
      <c r="AA36" s="25"/>
      <c r="AB36" s="25"/>
      <c r="AC36" s="31"/>
      <c r="AD36" s="31"/>
      <c r="AE36" s="30"/>
      <c r="AF36" s="30"/>
      <c r="AG36" s="30"/>
      <c r="AH36" s="25"/>
      <c r="AI36" s="25"/>
      <c r="AJ36" s="25"/>
      <c r="AK36" s="25"/>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2"/>
      <c r="BA36" s="2"/>
      <c r="BB36" s="2"/>
      <c r="BC36" s="2"/>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2:73" x14ac:dyDescent="0.25">
      <c r="B37" s="25"/>
      <c r="C37" s="25"/>
      <c r="D37" s="30"/>
      <c r="E37" s="25"/>
      <c r="F37" s="25"/>
      <c r="G37" s="30"/>
      <c r="H37" s="25"/>
      <c r="I37" s="25"/>
      <c r="J37" s="25"/>
      <c r="K37" s="25"/>
      <c r="L37" s="25"/>
      <c r="M37" s="25"/>
      <c r="N37" s="25"/>
      <c r="O37" s="25"/>
      <c r="P37" s="25"/>
      <c r="Q37" s="26"/>
      <c r="R37" s="27"/>
      <c r="S37" s="25"/>
      <c r="T37" s="25"/>
      <c r="U37" s="25"/>
      <c r="V37" s="30"/>
      <c r="W37" s="30"/>
      <c r="X37" s="30"/>
      <c r="Y37" s="30"/>
      <c r="Z37" s="25"/>
      <c r="AA37" s="25"/>
      <c r="AB37" s="25"/>
      <c r="AC37" s="31"/>
      <c r="AD37" s="31"/>
      <c r="AE37" s="30"/>
      <c r="AF37" s="30"/>
      <c r="AG37" s="30"/>
      <c r="AH37" s="25"/>
      <c r="AI37" s="25"/>
      <c r="AJ37" s="25"/>
      <c r="AK37" s="25"/>
      <c r="AM37" s="12"/>
      <c r="AN37" s="2" t="str">
        <f t="shared" ref="AN37:AN51" si="13">IF(ISNUMBER(SEARCH(AN$3,$D37)),1,"")</f>
        <v/>
      </c>
      <c r="AO37" s="2" t="str">
        <f t="shared" ref="AO37:AY51" si="14">IF(ISNUMBER(SEARCH(AO$3,$D37)),1,"")</f>
        <v/>
      </c>
      <c r="AP37" s="2" t="str">
        <f t="shared" si="14"/>
        <v/>
      </c>
      <c r="AQ37" s="2" t="str">
        <f t="shared" si="14"/>
        <v/>
      </c>
      <c r="AR37" s="2" t="str">
        <f t="shared" si="14"/>
        <v/>
      </c>
      <c r="AS37" s="2" t="str">
        <f t="shared" si="14"/>
        <v/>
      </c>
      <c r="AT37" s="2" t="str">
        <f t="shared" si="14"/>
        <v/>
      </c>
      <c r="AU37" s="2" t="str">
        <f t="shared" si="14"/>
        <v/>
      </c>
      <c r="AV37" s="2" t="str">
        <f t="shared" si="14"/>
        <v/>
      </c>
      <c r="AW37" s="2" t="str">
        <f t="shared" si="14"/>
        <v/>
      </c>
      <c r="AX37" s="2" t="str">
        <f t="shared" si="14"/>
        <v/>
      </c>
      <c r="AY37" s="2" t="str">
        <f t="shared" si="14"/>
        <v/>
      </c>
      <c r="AZ37" s="2"/>
      <c r="BA37" s="2"/>
      <c r="BB37" s="2"/>
      <c r="BC37" s="2"/>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2:73" x14ac:dyDescent="0.25">
      <c r="B38" s="25"/>
      <c r="C38" s="25"/>
      <c r="D38" s="30"/>
      <c r="E38" s="25"/>
      <c r="F38" s="25"/>
      <c r="G38" s="30"/>
      <c r="H38" s="25"/>
      <c r="I38" s="25"/>
      <c r="J38" s="25"/>
      <c r="K38" s="25"/>
      <c r="L38" s="25"/>
      <c r="M38" s="25"/>
      <c r="N38" s="25"/>
      <c r="O38" s="25"/>
      <c r="P38" s="25"/>
      <c r="Q38" s="26"/>
      <c r="R38" s="27"/>
      <c r="S38" s="25"/>
      <c r="T38" s="25"/>
      <c r="U38" s="25"/>
      <c r="V38" s="30"/>
      <c r="W38" s="30"/>
      <c r="X38" s="30"/>
      <c r="Y38" s="30"/>
      <c r="Z38" s="25"/>
      <c r="AA38" s="25"/>
      <c r="AB38" s="25"/>
      <c r="AC38" s="31"/>
      <c r="AD38" s="31"/>
      <c r="AE38" s="30"/>
      <c r="AF38" s="30"/>
      <c r="AG38" s="30"/>
      <c r="AH38" s="25"/>
      <c r="AI38" s="25"/>
      <c r="AJ38" s="25"/>
      <c r="AK38" s="25"/>
      <c r="AM38" s="12"/>
      <c r="AN38" s="2" t="str">
        <f t="shared" si="13"/>
        <v/>
      </c>
      <c r="AO38" s="2" t="str">
        <f t="shared" si="14"/>
        <v/>
      </c>
      <c r="AP38" s="2" t="str">
        <f t="shared" si="14"/>
        <v/>
      </c>
      <c r="AQ38" s="2" t="str">
        <f t="shared" si="14"/>
        <v/>
      </c>
      <c r="AR38" s="2" t="str">
        <f t="shared" si="14"/>
        <v/>
      </c>
      <c r="AS38" s="2" t="str">
        <f t="shared" si="14"/>
        <v/>
      </c>
      <c r="AT38" s="2" t="str">
        <f t="shared" si="14"/>
        <v/>
      </c>
      <c r="AU38" s="2" t="str">
        <f t="shared" si="14"/>
        <v/>
      </c>
      <c r="AV38" s="2" t="str">
        <f t="shared" si="14"/>
        <v/>
      </c>
      <c r="AW38" s="2" t="str">
        <f t="shared" si="14"/>
        <v/>
      </c>
      <c r="AX38" s="2" t="str">
        <f t="shared" si="14"/>
        <v/>
      </c>
      <c r="AY38" s="2" t="str">
        <f t="shared" si="14"/>
        <v/>
      </c>
      <c r="AZ38" s="2"/>
      <c r="BA38" s="2"/>
      <c r="BB38" s="2"/>
      <c r="BC38" s="2"/>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2:73" x14ac:dyDescent="0.25">
      <c r="B39" s="25"/>
      <c r="C39" s="25"/>
      <c r="D39" s="30"/>
      <c r="E39" s="25"/>
      <c r="F39" s="25"/>
      <c r="G39" s="30"/>
      <c r="H39" s="25"/>
      <c r="I39" s="25"/>
      <c r="J39" s="25"/>
      <c r="K39" s="25"/>
      <c r="L39" s="25"/>
      <c r="M39" s="25"/>
      <c r="N39" s="25"/>
      <c r="O39" s="25"/>
      <c r="P39" s="25"/>
      <c r="Q39" s="26"/>
      <c r="R39" s="27"/>
      <c r="S39" s="25"/>
      <c r="T39" s="25"/>
      <c r="U39" s="25"/>
      <c r="V39" s="30"/>
      <c r="W39" s="30"/>
      <c r="X39" s="30"/>
      <c r="Y39" s="30"/>
      <c r="Z39" s="25"/>
      <c r="AA39" s="25"/>
      <c r="AB39" s="25"/>
      <c r="AC39" s="31"/>
      <c r="AD39" s="31"/>
      <c r="AE39" s="30"/>
      <c r="AF39" s="30"/>
      <c r="AG39" s="30"/>
      <c r="AH39" s="25"/>
      <c r="AI39" s="25"/>
      <c r="AJ39" s="25"/>
      <c r="AK39" s="25"/>
      <c r="AM39" s="12"/>
      <c r="AN39" s="2" t="str">
        <f t="shared" si="13"/>
        <v/>
      </c>
      <c r="AO39" s="2" t="str">
        <f t="shared" si="14"/>
        <v/>
      </c>
      <c r="AP39" s="2" t="str">
        <f t="shared" si="14"/>
        <v/>
      </c>
      <c r="AQ39" s="2" t="str">
        <f t="shared" si="14"/>
        <v/>
      </c>
      <c r="AR39" s="2" t="str">
        <f t="shared" si="14"/>
        <v/>
      </c>
      <c r="AS39" s="2" t="str">
        <f t="shared" si="14"/>
        <v/>
      </c>
      <c r="AT39" s="2" t="str">
        <f t="shared" si="14"/>
        <v/>
      </c>
      <c r="AU39" s="2" t="str">
        <f t="shared" si="14"/>
        <v/>
      </c>
      <c r="AV39" s="2" t="str">
        <f t="shared" si="14"/>
        <v/>
      </c>
      <c r="AW39" s="2" t="str">
        <f t="shared" si="14"/>
        <v/>
      </c>
      <c r="AX39" s="2" t="str">
        <f t="shared" si="14"/>
        <v/>
      </c>
      <c r="AY39" s="2" t="str">
        <f t="shared" si="14"/>
        <v/>
      </c>
      <c r="AZ39" s="2"/>
      <c r="BA39" s="2"/>
      <c r="BB39" s="2"/>
      <c r="BC39" s="2"/>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2:73" x14ac:dyDescent="0.25">
      <c r="B40" s="25"/>
      <c r="C40" s="25"/>
      <c r="D40" s="30"/>
      <c r="E40" s="25"/>
      <c r="F40" s="25"/>
      <c r="G40" s="30"/>
      <c r="H40" s="25"/>
      <c r="I40" s="25"/>
      <c r="J40" s="25"/>
      <c r="K40" s="25"/>
      <c r="L40" s="25"/>
      <c r="M40" s="25"/>
      <c r="N40" s="25"/>
      <c r="O40" s="25"/>
      <c r="P40" s="25"/>
      <c r="Q40" s="26"/>
      <c r="R40" s="27"/>
      <c r="S40" s="25"/>
      <c r="T40" s="25"/>
      <c r="U40" s="25"/>
      <c r="V40" s="30"/>
      <c r="W40" s="30"/>
      <c r="X40" s="30"/>
      <c r="Y40" s="30"/>
      <c r="Z40" s="25"/>
      <c r="AA40" s="25"/>
      <c r="AB40" s="25"/>
      <c r="AC40" s="31"/>
      <c r="AD40" s="31"/>
      <c r="AE40" s="30"/>
      <c r="AF40" s="30"/>
      <c r="AG40" s="30"/>
      <c r="AH40" s="25"/>
      <c r="AI40" s="25"/>
      <c r="AJ40" s="25"/>
      <c r="AK40" s="25"/>
      <c r="AM40" s="12"/>
      <c r="AN40" s="2" t="str">
        <f t="shared" si="13"/>
        <v/>
      </c>
      <c r="AO40" s="2" t="str">
        <f t="shared" si="14"/>
        <v/>
      </c>
      <c r="AP40" s="2" t="str">
        <f t="shared" si="14"/>
        <v/>
      </c>
      <c r="AQ40" s="2" t="str">
        <f t="shared" si="14"/>
        <v/>
      </c>
      <c r="AR40" s="2" t="str">
        <f t="shared" si="14"/>
        <v/>
      </c>
      <c r="AS40" s="2" t="str">
        <f t="shared" si="14"/>
        <v/>
      </c>
      <c r="AT40" s="2" t="str">
        <f t="shared" si="14"/>
        <v/>
      </c>
      <c r="AU40" s="2" t="str">
        <f t="shared" si="14"/>
        <v/>
      </c>
      <c r="AV40" s="2" t="str">
        <f t="shared" si="14"/>
        <v/>
      </c>
      <c r="AW40" s="2" t="str">
        <f t="shared" si="14"/>
        <v/>
      </c>
      <c r="AX40" s="2" t="str">
        <f t="shared" si="14"/>
        <v/>
      </c>
      <c r="AY40" s="2" t="str">
        <f t="shared" si="14"/>
        <v/>
      </c>
      <c r="AZ40" s="2"/>
      <c r="BA40" s="2"/>
      <c r="BB40" s="2"/>
      <c r="BC40" s="2"/>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2:73" x14ac:dyDescent="0.25">
      <c r="B41" s="25"/>
      <c r="C41" s="25"/>
      <c r="D41" s="30"/>
      <c r="E41" s="25"/>
      <c r="F41" s="25"/>
      <c r="G41" s="30"/>
      <c r="H41" s="25"/>
      <c r="I41" s="25"/>
      <c r="J41" s="25"/>
      <c r="K41" s="25"/>
      <c r="L41" s="25"/>
      <c r="M41" s="25"/>
      <c r="N41" s="25"/>
      <c r="O41" s="25"/>
      <c r="P41" s="25"/>
      <c r="Q41" s="26"/>
      <c r="R41" s="27"/>
      <c r="S41" s="25"/>
      <c r="T41" s="25"/>
      <c r="U41" s="25"/>
      <c r="V41" s="30"/>
      <c r="W41" s="30"/>
      <c r="X41" s="30"/>
      <c r="Y41" s="30"/>
      <c r="Z41" s="25"/>
      <c r="AA41" s="25"/>
      <c r="AB41" s="25"/>
      <c r="AC41" s="31"/>
      <c r="AD41" s="31"/>
      <c r="AE41" s="30"/>
      <c r="AF41" s="30"/>
      <c r="AG41" s="30"/>
      <c r="AH41" s="25"/>
      <c r="AI41" s="25"/>
      <c r="AJ41" s="25"/>
      <c r="AK41" s="25"/>
      <c r="AM41" s="12"/>
      <c r="AN41" s="2" t="str">
        <f t="shared" si="13"/>
        <v/>
      </c>
      <c r="AO41" s="2" t="str">
        <f t="shared" si="14"/>
        <v/>
      </c>
      <c r="AP41" s="2" t="str">
        <f t="shared" si="14"/>
        <v/>
      </c>
      <c r="AQ41" s="2" t="str">
        <f t="shared" si="14"/>
        <v/>
      </c>
      <c r="AR41" s="2" t="str">
        <f t="shared" si="14"/>
        <v/>
      </c>
      <c r="AS41" s="2" t="str">
        <f t="shared" si="14"/>
        <v/>
      </c>
      <c r="AT41" s="2" t="str">
        <f t="shared" si="14"/>
        <v/>
      </c>
      <c r="AU41" s="2" t="str">
        <f t="shared" si="14"/>
        <v/>
      </c>
      <c r="AV41" s="2" t="str">
        <f t="shared" si="14"/>
        <v/>
      </c>
      <c r="AW41" s="2" t="str">
        <f t="shared" si="14"/>
        <v/>
      </c>
      <c r="AX41" s="2" t="str">
        <f t="shared" si="14"/>
        <v/>
      </c>
      <c r="AY41" s="2" t="str">
        <f t="shared" si="14"/>
        <v/>
      </c>
      <c r="AZ41" s="2"/>
      <c r="BA41" s="2"/>
      <c r="BB41" s="2"/>
      <c r="BC41" s="2"/>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2:73" x14ac:dyDescent="0.25">
      <c r="B42" s="25"/>
      <c r="C42" s="25"/>
      <c r="D42" s="30"/>
      <c r="E42" s="25"/>
      <c r="F42" s="25"/>
      <c r="G42" s="30"/>
      <c r="H42" s="25"/>
      <c r="I42" s="25"/>
      <c r="J42" s="25"/>
      <c r="K42" s="25"/>
      <c r="L42" s="25"/>
      <c r="M42" s="25"/>
      <c r="N42" s="25"/>
      <c r="O42" s="25"/>
      <c r="P42" s="25"/>
      <c r="Q42" s="26"/>
      <c r="R42" s="27"/>
      <c r="S42" s="25"/>
      <c r="T42" s="25"/>
      <c r="U42" s="25"/>
      <c r="V42" s="30"/>
      <c r="W42" s="30"/>
      <c r="X42" s="30"/>
      <c r="Y42" s="30"/>
      <c r="Z42" s="25"/>
      <c r="AA42" s="25"/>
      <c r="AB42" s="25"/>
      <c r="AC42" s="31"/>
      <c r="AD42" s="31"/>
      <c r="AE42" s="30"/>
      <c r="AF42" s="30"/>
      <c r="AG42" s="30"/>
      <c r="AH42" s="25"/>
      <c r="AI42" s="25"/>
      <c r="AJ42" s="25"/>
      <c r="AK42" s="25"/>
      <c r="AM42" s="12"/>
      <c r="AN42" s="2" t="str">
        <f t="shared" si="13"/>
        <v/>
      </c>
      <c r="AO42" s="2" t="str">
        <f t="shared" si="14"/>
        <v/>
      </c>
      <c r="AP42" s="2" t="str">
        <f t="shared" si="14"/>
        <v/>
      </c>
      <c r="AQ42" s="2" t="str">
        <f t="shared" si="14"/>
        <v/>
      </c>
      <c r="AR42" s="2" t="str">
        <f t="shared" si="14"/>
        <v/>
      </c>
      <c r="AS42" s="2" t="str">
        <f t="shared" si="14"/>
        <v/>
      </c>
      <c r="AT42" s="2" t="str">
        <f t="shared" si="14"/>
        <v/>
      </c>
      <c r="AU42" s="2" t="str">
        <f t="shared" si="14"/>
        <v/>
      </c>
      <c r="AV42" s="2" t="str">
        <f t="shared" si="14"/>
        <v/>
      </c>
      <c r="AW42" s="2" t="str">
        <f t="shared" si="14"/>
        <v/>
      </c>
      <c r="AX42" s="2" t="str">
        <f t="shared" si="14"/>
        <v/>
      </c>
      <c r="AY42" s="2" t="str">
        <f t="shared" si="14"/>
        <v/>
      </c>
      <c r="AZ42" s="2"/>
      <c r="BA42" s="2"/>
      <c r="BB42" s="2"/>
      <c r="BC42" s="2"/>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2:73" x14ac:dyDescent="0.25">
      <c r="B43" s="25"/>
      <c r="C43" s="25"/>
      <c r="D43" s="30"/>
      <c r="E43" s="25"/>
      <c r="F43" s="25"/>
      <c r="G43" s="30"/>
      <c r="H43" s="25"/>
      <c r="I43" s="25"/>
      <c r="J43" s="25"/>
      <c r="K43" s="25"/>
      <c r="L43" s="25"/>
      <c r="M43" s="25"/>
      <c r="N43" s="25"/>
      <c r="O43" s="25"/>
      <c r="P43" s="25"/>
      <c r="Q43" s="26"/>
      <c r="R43" s="27"/>
      <c r="S43" s="25"/>
      <c r="T43" s="25"/>
      <c r="U43" s="25"/>
      <c r="V43" s="30"/>
      <c r="W43" s="30"/>
      <c r="X43" s="30"/>
      <c r="Y43" s="30"/>
      <c r="Z43" s="25"/>
      <c r="AA43" s="25"/>
      <c r="AB43" s="25"/>
      <c r="AC43" s="31"/>
      <c r="AD43" s="31"/>
      <c r="AE43" s="30"/>
      <c r="AF43" s="30"/>
      <c r="AG43" s="30"/>
      <c r="AH43" s="25"/>
      <c r="AI43" s="25"/>
      <c r="AJ43" s="25"/>
      <c r="AK43" s="25"/>
      <c r="AM43" s="12"/>
      <c r="AN43" s="2" t="str">
        <f t="shared" si="13"/>
        <v/>
      </c>
      <c r="AO43" s="2" t="str">
        <f t="shared" si="14"/>
        <v/>
      </c>
      <c r="AP43" s="2" t="str">
        <f t="shared" si="14"/>
        <v/>
      </c>
      <c r="AQ43" s="2" t="str">
        <f t="shared" si="14"/>
        <v/>
      </c>
      <c r="AR43" s="2" t="str">
        <f t="shared" si="14"/>
        <v/>
      </c>
      <c r="AS43" s="2" t="str">
        <f t="shared" si="14"/>
        <v/>
      </c>
      <c r="AT43" s="2" t="str">
        <f t="shared" si="14"/>
        <v/>
      </c>
      <c r="AU43" s="2" t="str">
        <f t="shared" si="14"/>
        <v/>
      </c>
      <c r="AV43" s="2" t="str">
        <f t="shared" si="14"/>
        <v/>
      </c>
      <c r="AW43" s="2" t="str">
        <f t="shared" si="14"/>
        <v/>
      </c>
      <c r="AX43" s="2" t="str">
        <f t="shared" si="14"/>
        <v/>
      </c>
      <c r="AY43" s="2" t="str">
        <f t="shared" si="14"/>
        <v/>
      </c>
      <c r="AZ43" s="2"/>
      <c r="BA43" s="2"/>
      <c r="BB43" s="2"/>
      <c r="BC43" s="2"/>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2:73" x14ac:dyDescent="0.25">
      <c r="B44" s="25"/>
      <c r="C44" s="25"/>
      <c r="D44" s="30"/>
      <c r="E44" s="25"/>
      <c r="F44" s="25"/>
      <c r="G44" s="30"/>
      <c r="H44" s="25"/>
      <c r="I44" s="25"/>
      <c r="J44" s="25"/>
      <c r="K44" s="25"/>
      <c r="L44" s="25"/>
      <c r="M44" s="25"/>
      <c r="N44" s="25"/>
      <c r="O44" s="25"/>
      <c r="P44" s="25"/>
      <c r="Q44" s="26"/>
      <c r="R44" s="27"/>
      <c r="S44" s="25"/>
      <c r="T44" s="25"/>
      <c r="U44" s="25"/>
      <c r="V44" s="30"/>
      <c r="W44" s="30"/>
      <c r="X44" s="30"/>
      <c r="Y44" s="30"/>
      <c r="Z44" s="25"/>
      <c r="AA44" s="25"/>
      <c r="AB44" s="25"/>
      <c r="AC44" s="31"/>
      <c r="AD44" s="31"/>
      <c r="AE44" s="30"/>
      <c r="AF44" s="30"/>
      <c r="AG44" s="30"/>
      <c r="AH44" s="25"/>
      <c r="AI44" s="25"/>
      <c r="AJ44" s="25"/>
      <c r="AK44" s="25"/>
      <c r="AM44" s="12"/>
      <c r="AN44" s="2" t="str">
        <f t="shared" si="13"/>
        <v/>
      </c>
      <c r="AO44" s="2" t="str">
        <f t="shared" si="14"/>
        <v/>
      </c>
      <c r="AP44" s="2" t="str">
        <f t="shared" si="14"/>
        <v/>
      </c>
      <c r="AQ44" s="2" t="str">
        <f t="shared" si="14"/>
        <v/>
      </c>
      <c r="AR44" s="2" t="str">
        <f t="shared" si="14"/>
        <v/>
      </c>
      <c r="AS44" s="2" t="str">
        <f t="shared" si="14"/>
        <v/>
      </c>
      <c r="AT44" s="2" t="str">
        <f t="shared" si="14"/>
        <v/>
      </c>
      <c r="AU44" s="2" t="str">
        <f t="shared" si="14"/>
        <v/>
      </c>
      <c r="AV44" s="2" t="str">
        <f t="shared" si="14"/>
        <v/>
      </c>
      <c r="AW44" s="2" t="str">
        <f t="shared" si="14"/>
        <v/>
      </c>
      <c r="AX44" s="2" t="str">
        <f t="shared" si="14"/>
        <v/>
      </c>
      <c r="AY44" s="2" t="str">
        <f t="shared" si="14"/>
        <v/>
      </c>
      <c r="AZ44" s="2"/>
      <c r="BA44" s="2"/>
      <c r="BB44" s="2"/>
      <c r="BC44" s="2"/>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2:73" x14ac:dyDescent="0.25">
      <c r="B45" s="25"/>
      <c r="C45" s="25"/>
      <c r="D45" s="30"/>
      <c r="E45" s="25"/>
      <c r="F45" s="25"/>
      <c r="G45" s="30"/>
      <c r="H45" s="25"/>
      <c r="I45" s="25"/>
      <c r="J45" s="25"/>
      <c r="K45" s="25"/>
      <c r="L45" s="25"/>
      <c r="M45" s="25"/>
      <c r="N45" s="25"/>
      <c r="O45" s="25"/>
      <c r="P45" s="25"/>
      <c r="Q45" s="26"/>
      <c r="R45" s="27"/>
      <c r="S45" s="25"/>
      <c r="T45" s="25"/>
      <c r="U45" s="25"/>
      <c r="V45" s="30"/>
      <c r="W45" s="30"/>
      <c r="X45" s="30"/>
      <c r="Y45" s="30"/>
      <c r="Z45" s="25"/>
      <c r="AA45" s="25"/>
      <c r="AB45" s="25"/>
      <c r="AC45" s="31"/>
      <c r="AD45" s="31"/>
      <c r="AE45" s="30"/>
      <c r="AF45" s="30"/>
      <c r="AG45" s="30"/>
      <c r="AH45" s="25"/>
      <c r="AI45" s="25"/>
      <c r="AJ45" s="25"/>
      <c r="AK45" s="25"/>
      <c r="AM45" s="12"/>
      <c r="AN45" s="2" t="str">
        <f t="shared" si="13"/>
        <v/>
      </c>
      <c r="AO45" s="2" t="str">
        <f t="shared" si="14"/>
        <v/>
      </c>
      <c r="AP45" s="2" t="str">
        <f t="shared" si="14"/>
        <v/>
      </c>
      <c r="AQ45" s="2" t="str">
        <f t="shared" si="14"/>
        <v/>
      </c>
      <c r="AR45" s="2" t="str">
        <f t="shared" si="14"/>
        <v/>
      </c>
      <c r="AS45" s="2" t="str">
        <f t="shared" si="14"/>
        <v/>
      </c>
      <c r="AT45" s="2" t="str">
        <f t="shared" si="14"/>
        <v/>
      </c>
      <c r="AU45" s="2" t="str">
        <f t="shared" si="14"/>
        <v/>
      </c>
      <c r="AV45" s="2" t="str">
        <f t="shared" si="14"/>
        <v/>
      </c>
      <c r="AW45" s="2" t="str">
        <f t="shared" si="14"/>
        <v/>
      </c>
      <c r="AX45" s="2" t="str">
        <f t="shared" si="14"/>
        <v/>
      </c>
      <c r="AY45" s="2" t="str">
        <f t="shared" si="14"/>
        <v/>
      </c>
      <c r="AZ45" s="2"/>
      <c r="BA45" s="2"/>
      <c r="BB45" s="2"/>
      <c r="BC45" s="2"/>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2:73" x14ac:dyDescent="0.25">
      <c r="B46" s="25"/>
      <c r="C46" s="25"/>
      <c r="D46" s="30"/>
      <c r="E46" s="25"/>
      <c r="F46" s="25"/>
      <c r="G46" s="30"/>
      <c r="H46" s="25"/>
      <c r="I46" s="25"/>
      <c r="J46" s="25"/>
      <c r="K46" s="25"/>
      <c r="L46" s="25"/>
      <c r="M46" s="25"/>
      <c r="N46" s="25"/>
      <c r="O46" s="25"/>
      <c r="P46" s="25"/>
      <c r="Q46" s="26"/>
      <c r="R46" s="27"/>
      <c r="S46" s="25"/>
      <c r="T46" s="25"/>
      <c r="U46" s="25"/>
      <c r="V46" s="30"/>
      <c r="W46" s="30"/>
      <c r="X46" s="30"/>
      <c r="Y46" s="30"/>
      <c r="Z46" s="25"/>
      <c r="AA46" s="25"/>
      <c r="AB46" s="25"/>
      <c r="AC46" s="31"/>
      <c r="AD46" s="31"/>
      <c r="AE46" s="30"/>
      <c r="AF46" s="30"/>
      <c r="AG46" s="30"/>
      <c r="AH46" s="25"/>
      <c r="AI46" s="25"/>
      <c r="AJ46" s="25"/>
      <c r="AK46" s="25"/>
      <c r="AM46" s="12"/>
      <c r="AN46" s="2" t="str">
        <f t="shared" si="13"/>
        <v/>
      </c>
      <c r="AO46" s="2" t="str">
        <f t="shared" si="14"/>
        <v/>
      </c>
      <c r="AP46" s="2" t="str">
        <f t="shared" si="14"/>
        <v/>
      </c>
      <c r="AQ46" s="2" t="str">
        <f t="shared" si="14"/>
        <v/>
      </c>
      <c r="AR46" s="2" t="str">
        <f t="shared" si="14"/>
        <v/>
      </c>
      <c r="AS46" s="2" t="str">
        <f t="shared" si="14"/>
        <v/>
      </c>
      <c r="AT46" s="2" t="str">
        <f t="shared" si="14"/>
        <v/>
      </c>
      <c r="AU46" s="2" t="str">
        <f t="shared" si="14"/>
        <v/>
      </c>
      <c r="AV46" s="2" t="str">
        <f t="shared" si="14"/>
        <v/>
      </c>
      <c r="AW46" s="2" t="str">
        <f t="shared" si="14"/>
        <v/>
      </c>
      <c r="AX46" s="2" t="str">
        <f t="shared" si="14"/>
        <v/>
      </c>
      <c r="AY46" s="2" t="str">
        <f t="shared" si="14"/>
        <v/>
      </c>
      <c r="AZ46" s="2"/>
      <c r="BA46" s="2"/>
      <c r="BB46" s="2"/>
      <c r="BC46" s="2"/>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2:73" x14ac:dyDescent="0.25">
      <c r="B47" s="25"/>
      <c r="C47" s="25"/>
      <c r="D47" s="30"/>
      <c r="E47" s="25"/>
      <c r="F47" s="25"/>
      <c r="G47" s="30"/>
      <c r="H47" s="25"/>
      <c r="I47" s="25"/>
      <c r="J47" s="25"/>
      <c r="K47" s="25"/>
      <c r="L47" s="25"/>
      <c r="M47" s="25"/>
      <c r="N47" s="25"/>
      <c r="O47" s="25"/>
      <c r="P47" s="25"/>
      <c r="Q47" s="26"/>
      <c r="R47" s="27"/>
      <c r="S47" s="25"/>
      <c r="T47" s="25"/>
      <c r="U47" s="25"/>
      <c r="V47" s="30"/>
      <c r="W47" s="30"/>
      <c r="X47" s="30"/>
      <c r="Y47" s="30"/>
      <c r="Z47" s="25"/>
      <c r="AA47" s="25"/>
      <c r="AB47" s="25"/>
      <c r="AC47" s="31"/>
      <c r="AD47" s="31"/>
      <c r="AE47" s="30"/>
      <c r="AF47" s="30"/>
      <c r="AG47" s="30"/>
      <c r="AH47" s="25"/>
      <c r="AI47" s="25"/>
      <c r="AJ47" s="25"/>
      <c r="AK47" s="25"/>
      <c r="AM47" s="12"/>
      <c r="AN47" s="2" t="str">
        <f t="shared" si="13"/>
        <v/>
      </c>
      <c r="AO47" s="2" t="str">
        <f t="shared" si="14"/>
        <v/>
      </c>
      <c r="AP47" s="2" t="str">
        <f t="shared" si="14"/>
        <v/>
      </c>
      <c r="AQ47" s="2" t="str">
        <f t="shared" si="14"/>
        <v/>
      </c>
      <c r="AR47" s="2" t="str">
        <f t="shared" si="14"/>
        <v/>
      </c>
      <c r="AS47" s="2" t="str">
        <f t="shared" si="14"/>
        <v/>
      </c>
      <c r="AT47" s="2" t="str">
        <f t="shared" si="14"/>
        <v/>
      </c>
      <c r="AU47" s="2" t="str">
        <f t="shared" si="14"/>
        <v/>
      </c>
      <c r="AV47" s="2" t="str">
        <f t="shared" si="14"/>
        <v/>
      </c>
      <c r="AW47" s="2" t="str">
        <f t="shared" si="14"/>
        <v/>
      </c>
      <c r="AX47" s="2" t="str">
        <f t="shared" si="14"/>
        <v/>
      </c>
      <c r="AY47" s="2" t="str">
        <f t="shared" si="14"/>
        <v/>
      </c>
      <c r="AZ47" s="2"/>
      <c r="BA47" s="2"/>
      <c r="BB47" s="2"/>
      <c r="BC47" s="2"/>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2:73" x14ac:dyDescent="0.25">
      <c r="B48" s="25"/>
      <c r="C48" s="25"/>
      <c r="D48" s="30"/>
      <c r="E48" s="25"/>
      <c r="F48" s="25"/>
      <c r="G48" s="30"/>
      <c r="H48" s="25"/>
      <c r="I48" s="25"/>
      <c r="J48" s="25"/>
      <c r="K48" s="25"/>
      <c r="L48" s="25"/>
      <c r="M48" s="25"/>
      <c r="N48" s="25"/>
      <c r="O48" s="25"/>
      <c r="P48" s="25"/>
      <c r="Q48" s="26"/>
      <c r="R48" s="27"/>
      <c r="S48" s="25"/>
      <c r="T48" s="25"/>
      <c r="U48" s="25"/>
      <c r="V48" s="30"/>
      <c r="W48" s="30"/>
      <c r="X48" s="30"/>
      <c r="Y48" s="30"/>
      <c r="Z48" s="25"/>
      <c r="AA48" s="25"/>
      <c r="AB48" s="25"/>
      <c r="AC48" s="31"/>
      <c r="AD48" s="31"/>
      <c r="AE48" s="30"/>
      <c r="AF48" s="30"/>
      <c r="AG48" s="30"/>
      <c r="AH48" s="25"/>
      <c r="AI48" s="25"/>
      <c r="AJ48" s="25"/>
      <c r="AK48" s="25"/>
      <c r="AM48" s="12"/>
      <c r="AN48" s="2" t="str">
        <f t="shared" si="13"/>
        <v/>
      </c>
      <c r="AO48" s="2" t="str">
        <f t="shared" si="14"/>
        <v/>
      </c>
      <c r="AP48" s="2" t="str">
        <f t="shared" si="14"/>
        <v/>
      </c>
      <c r="AQ48" s="2" t="str">
        <f t="shared" si="14"/>
        <v/>
      </c>
      <c r="AR48" s="2" t="str">
        <f t="shared" si="14"/>
        <v/>
      </c>
      <c r="AS48" s="2" t="str">
        <f t="shared" si="14"/>
        <v/>
      </c>
      <c r="AT48" s="2" t="str">
        <f t="shared" si="14"/>
        <v/>
      </c>
      <c r="AU48" s="2" t="str">
        <f t="shared" si="14"/>
        <v/>
      </c>
      <c r="AV48" s="2" t="str">
        <f t="shared" si="14"/>
        <v/>
      </c>
      <c r="AW48" s="2" t="str">
        <f t="shared" si="14"/>
        <v/>
      </c>
      <c r="AX48" s="2" t="str">
        <f t="shared" si="14"/>
        <v/>
      </c>
      <c r="AY48" s="2" t="str">
        <f t="shared" si="14"/>
        <v/>
      </c>
      <c r="AZ48" s="2"/>
      <c r="BA48" s="2"/>
      <c r="BB48" s="2"/>
      <c r="BC48" s="2"/>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2:73" x14ac:dyDescent="0.25">
      <c r="B49" s="25"/>
      <c r="C49" s="25"/>
      <c r="D49" s="30"/>
      <c r="E49" s="25"/>
      <c r="F49" s="25"/>
      <c r="G49" s="30"/>
      <c r="H49" s="25"/>
      <c r="I49" s="25"/>
      <c r="J49" s="25"/>
      <c r="K49" s="25"/>
      <c r="L49" s="25"/>
      <c r="M49" s="25"/>
      <c r="N49" s="25"/>
      <c r="O49" s="25"/>
      <c r="P49" s="25"/>
      <c r="Q49" s="26"/>
      <c r="R49" s="27"/>
      <c r="S49" s="25"/>
      <c r="T49" s="25"/>
      <c r="U49" s="25"/>
      <c r="V49" s="30"/>
      <c r="W49" s="30"/>
      <c r="X49" s="30"/>
      <c r="Y49" s="30"/>
      <c r="Z49" s="25"/>
      <c r="AA49" s="25"/>
      <c r="AB49" s="25"/>
      <c r="AC49" s="31"/>
      <c r="AD49" s="31"/>
      <c r="AE49" s="30"/>
      <c r="AF49" s="30"/>
      <c r="AG49" s="30"/>
      <c r="AH49" s="25"/>
      <c r="AI49" s="25"/>
      <c r="AJ49" s="25"/>
      <c r="AK49" s="25"/>
      <c r="AM49" s="12"/>
      <c r="AN49" s="2" t="str">
        <f t="shared" si="13"/>
        <v/>
      </c>
      <c r="AO49" s="2" t="str">
        <f t="shared" si="14"/>
        <v/>
      </c>
      <c r="AP49" s="2" t="str">
        <f t="shared" si="14"/>
        <v/>
      </c>
      <c r="AQ49" s="2" t="str">
        <f t="shared" si="14"/>
        <v/>
      </c>
      <c r="AR49" s="2" t="str">
        <f t="shared" si="14"/>
        <v/>
      </c>
      <c r="AS49" s="2" t="str">
        <f t="shared" si="14"/>
        <v/>
      </c>
      <c r="AT49" s="2" t="str">
        <f t="shared" si="14"/>
        <v/>
      </c>
      <c r="AU49" s="2" t="str">
        <f t="shared" si="14"/>
        <v/>
      </c>
      <c r="AV49" s="2" t="str">
        <f t="shared" si="14"/>
        <v/>
      </c>
      <c r="AW49" s="2" t="str">
        <f t="shared" si="14"/>
        <v/>
      </c>
      <c r="AX49" s="2" t="str">
        <f t="shared" si="14"/>
        <v/>
      </c>
      <c r="AY49" s="2" t="str">
        <f t="shared" si="14"/>
        <v/>
      </c>
      <c r="AZ49" s="2"/>
      <c r="BA49" s="2"/>
      <c r="BB49" s="2"/>
      <c r="BC49" s="2"/>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2:73" x14ac:dyDescent="0.25">
      <c r="B50" s="25"/>
      <c r="C50" s="25"/>
      <c r="D50" s="30"/>
      <c r="E50" s="25"/>
      <c r="F50" s="25"/>
      <c r="G50" s="30"/>
      <c r="H50" s="25"/>
      <c r="I50" s="25"/>
      <c r="J50" s="25"/>
      <c r="K50" s="25"/>
      <c r="L50" s="25"/>
      <c r="M50" s="25"/>
      <c r="N50" s="25"/>
      <c r="O50" s="25"/>
      <c r="P50" s="25"/>
      <c r="Q50" s="26"/>
      <c r="R50" s="27"/>
      <c r="S50" s="25"/>
      <c r="T50" s="25"/>
      <c r="U50" s="25"/>
      <c r="V50" s="30"/>
      <c r="W50" s="30"/>
      <c r="X50" s="30"/>
      <c r="Y50" s="30"/>
      <c r="Z50" s="25"/>
      <c r="AA50" s="25"/>
      <c r="AB50" s="25"/>
      <c r="AC50" s="31"/>
      <c r="AD50" s="31"/>
      <c r="AE50" s="30"/>
      <c r="AF50" s="30"/>
      <c r="AG50" s="30"/>
      <c r="AH50" s="25"/>
      <c r="AI50" s="25"/>
      <c r="AJ50" s="25"/>
      <c r="AK50" s="25"/>
      <c r="AM50" s="12"/>
      <c r="AN50" s="2" t="str">
        <f t="shared" si="13"/>
        <v/>
      </c>
      <c r="AO50" s="2" t="str">
        <f t="shared" si="14"/>
        <v/>
      </c>
      <c r="AP50" s="2" t="str">
        <f t="shared" si="14"/>
        <v/>
      </c>
      <c r="AQ50" s="2" t="str">
        <f t="shared" si="14"/>
        <v/>
      </c>
      <c r="AR50" s="2" t="str">
        <f t="shared" si="14"/>
        <v/>
      </c>
      <c r="AS50" s="2" t="str">
        <f t="shared" si="14"/>
        <v/>
      </c>
      <c r="AT50" s="2" t="str">
        <f t="shared" si="14"/>
        <v/>
      </c>
      <c r="AU50" s="2" t="str">
        <f t="shared" si="14"/>
        <v/>
      </c>
      <c r="AV50" s="2" t="str">
        <f t="shared" si="14"/>
        <v/>
      </c>
      <c r="AW50" s="2" t="str">
        <f t="shared" si="14"/>
        <v/>
      </c>
      <c r="AX50" s="2" t="str">
        <f t="shared" si="14"/>
        <v/>
      </c>
      <c r="AY50" s="2" t="str">
        <f t="shared" si="14"/>
        <v/>
      </c>
      <c r="AZ50" s="2"/>
      <c r="BA50" s="2"/>
      <c r="BB50" s="2"/>
      <c r="BC50" s="2"/>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2:73" x14ac:dyDescent="0.25">
      <c r="B51" s="25"/>
      <c r="C51" s="25"/>
      <c r="D51" s="30"/>
      <c r="E51" s="25"/>
      <c r="F51" s="25"/>
      <c r="G51" s="30"/>
      <c r="H51" s="25"/>
      <c r="I51" s="25"/>
      <c r="J51" s="25"/>
      <c r="K51" s="25"/>
      <c r="L51" s="25"/>
      <c r="M51" s="25"/>
      <c r="N51" s="25"/>
      <c r="O51" s="25"/>
      <c r="P51" s="25"/>
      <c r="Q51" s="26"/>
      <c r="R51" s="27"/>
      <c r="S51" s="25"/>
      <c r="T51" s="25"/>
      <c r="U51" s="25"/>
      <c r="V51" s="30"/>
      <c r="W51" s="30"/>
      <c r="X51" s="30"/>
      <c r="Y51" s="30"/>
      <c r="Z51" s="25"/>
      <c r="AA51" s="25"/>
      <c r="AB51" s="25"/>
      <c r="AC51" s="31"/>
      <c r="AD51" s="31"/>
      <c r="AE51" s="30"/>
      <c r="AF51" s="30"/>
      <c r="AG51" s="30"/>
      <c r="AH51" s="25"/>
      <c r="AI51" s="25"/>
      <c r="AJ51" s="25"/>
      <c r="AK51" s="25"/>
      <c r="AM51" s="12"/>
      <c r="AN51" s="2" t="str">
        <f t="shared" si="13"/>
        <v/>
      </c>
      <c r="AO51" s="2" t="str">
        <f t="shared" si="14"/>
        <v/>
      </c>
      <c r="AP51" s="2" t="str">
        <f t="shared" si="14"/>
        <v/>
      </c>
      <c r="AQ51" s="2" t="str">
        <f t="shared" si="14"/>
        <v/>
      </c>
      <c r="AR51" s="2" t="str">
        <f t="shared" si="14"/>
        <v/>
      </c>
      <c r="AS51" s="2" t="str">
        <f t="shared" si="14"/>
        <v/>
      </c>
      <c r="AT51" s="2" t="str">
        <f t="shared" si="14"/>
        <v/>
      </c>
      <c r="AU51" s="2" t="str">
        <f t="shared" si="14"/>
        <v/>
      </c>
      <c r="AV51" s="2" t="str">
        <f t="shared" si="14"/>
        <v/>
      </c>
      <c r="AW51" s="2" t="str">
        <f t="shared" si="14"/>
        <v/>
      </c>
      <c r="AX51" s="2" t="str">
        <f t="shared" si="14"/>
        <v/>
      </c>
      <c r="AY51" s="2" t="str">
        <f t="shared" si="14"/>
        <v/>
      </c>
      <c r="AZ51" s="2"/>
      <c r="BA51" s="2"/>
      <c r="BB51" s="2"/>
      <c r="BC51" s="2"/>
      <c r="BD51" s="10"/>
      <c r="BE51" s="2" t="str">
        <f t="shared" ref="BE51:BP51" si="15">IF(ISNUMBER(SEARCH(BE$3,$G51)),1,"")</f>
        <v/>
      </c>
      <c r="BF51" s="2" t="str">
        <f t="shared" si="15"/>
        <v/>
      </c>
      <c r="BG51" s="2" t="str">
        <f t="shared" si="15"/>
        <v/>
      </c>
      <c r="BH51" s="2" t="str">
        <f t="shared" si="15"/>
        <v/>
      </c>
      <c r="BI51" s="2" t="str">
        <f t="shared" si="15"/>
        <v/>
      </c>
      <c r="BJ51" s="2" t="str">
        <f t="shared" si="15"/>
        <v/>
      </c>
      <c r="BK51" s="2" t="str">
        <f t="shared" si="15"/>
        <v/>
      </c>
      <c r="BL51" s="2" t="str">
        <f t="shared" si="15"/>
        <v/>
      </c>
      <c r="BM51" s="2" t="str">
        <f t="shared" si="15"/>
        <v/>
      </c>
      <c r="BN51" s="2" t="str">
        <f t="shared" si="15"/>
        <v/>
      </c>
      <c r="BO51" s="2" t="str">
        <f t="shared" si="15"/>
        <v/>
      </c>
      <c r="BP51" s="2" t="str">
        <f t="shared" si="15"/>
        <v/>
      </c>
      <c r="BQ51" s="2"/>
      <c r="BR51" s="2"/>
      <c r="BS51" s="2"/>
      <c r="BT51" s="2"/>
      <c r="BU51" s="12"/>
    </row>
    <row r="52" spans="2:73" x14ac:dyDescent="0.25">
      <c r="AM52" s="12"/>
      <c r="AN52" s="12">
        <f>Inputs!U7</f>
        <v>5590.2071467317601</v>
      </c>
      <c r="AO52" s="12">
        <f>Inputs!V7</f>
        <v>934.15654932693815</v>
      </c>
      <c r="AP52" s="12">
        <f>Inputs!W7</f>
        <v>975.63630394130166</v>
      </c>
      <c r="AQ52" s="12">
        <f>Inputs!X7</f>
        <v>6143.214610989121</v>
      </c>
      <c r="AR52" s="12">
        <f>Inputs!Y7</f>
        <v>878.12843098113581</v>
      </c>
      <c r="AS52" s="12">
        <f>Inputs!Z7</f>
        <v>478.65695802974352</v>
      </c>
      <c r="AT52" s="12">
        <f>Inputs!AA7</f>
        <v>1557.1434358164215</v>
      </c>
      <c r="AU52" s="12">
        <f>Inputs!AB7</f>
        <v>2682.7945882448253</v>
      </c>
      <c r="AV52" s="12">
        <f>Inputs!AC7</f>
        <v>2760.0619759387532</v>
      </c>
      <c r="AW52" s="12">
        <f>Inputs!AD7</f>
        <v>2158.3361834497814</v>
      </c>
      <c r="AX52" s="12">
        <f>Inputs!AE7</f>
        <v>2011.9542027002817</v>
      </c>
      <c r="AY52" s="12">
        <f>Inputs!AF7</f>
        <v>2829.7096138499373</v>
      </c>
      <c r="AZ52" s="12"/>
      <c r="BA52" s="12"/>
      <c r="BB52" s="12"/>
      <c r="BC52" s="12"/>
      <c r="BD52" s="12"/>
      <c r="BE52" s="12">
        <f>Inputs!U7</f>
        <v>5590.2071467317601</v>
      </c>
      <c r="BF52" s="12">
        <f>Inputs!V7</f>
        <v>934.15654932693815</v>
      </c>
      <c r="BG52" s="12">
        <f>Inputs!W7</f>
        <v>975.63630394130166</v>
      </c>
      <c r="BH52" s="12">
        <f>Inputs!X7</f>
        <v>6143.214610989121</v>
      </c>
      <c r="BI52" s="12">
        <f>Inputs!Y7</f>
        <v>878.12843098113581</v>
      </c>
      <c r="BJ52" s="12">
        <f>Inputs!Z7</f>
        <v>478.65695802974352</v>
      </c>
      <c r="BK52" s="12">
        <f>Inputs!AA7</f>
        <v>1557.1434358164215</v>
      </c>
      <c r="BL52" s="12">
        <f>Inputs!AB7</f>
        <v>2682.7945882448253</v>
      </c>
      <c r="BM52" s="12">
        <f>Inputs!AC7</f>
        <v>2760.0619759387532</v>
      </c>
      <c r="BN52" s="12">
        <f>Inputs!AD7</f>
        <v>2158.3361834497814</v>
      </c>
      <c r="BO52" s="12">
        <f>Inputs!AE7</f>
        <v>2011.9542027002817</v>
      </c>
      <c r="BP52" s="12">
        <f>Inputs!AF7</f>
        <v>2829.7096138499373</v>
      </c>
      <c r="BQ52" s="12"/>
      <c r="BR52" s="12"/>
      <c r="BS52" s="12"/>
      <c r="BT52" s="12"/>
      <c r="BU52" s="12"/>
    </row>
  </sheetData>
  <sheetProtection algorithmName="SHA-512" hashValue="u4h4j0Dc3sVwbea02Xx7htKgKRGExaPiihPMP42T90ZMCb5mBj2bsrFllMyGE/jCHFyBXC1yXtfWTZYHOuxDWA==" saltValue="jqtBvSguL3sRSGHCBge5nQ=="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469B-2C65-4950-B8AF-A25793F39061}">
  <sheetPr>
    <tabColor theme="0" tint="-0.499984740745262"/>
  </sheetPr>
  <dimension ref="A1:BU58"/>
  <sheetViews>
    <sheetView zoomScaleNormal="100" workbookViewId="0">
      <pane xSplit="2" ySplit="3" topLeftCell="F19"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2.7109375" bestFit="1" customWidth="1"/>
    <col min="2" max="2" width="13.28515625" bestFit="1" customWidth="1"/>
    <col min="4" max="4" width="11"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140625" customWidth="1"/>
    <col min="35" max="35" width="19" customWidth="1"/>
    <col min="36" max="36" width="4.7109375" customWidth="1"/>
    <col min="37" max="37" width="19" customWidth="1"/>
    <col min="38" max="38" width="4.710937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t="s">
        <v>57</v>
      </c>
      <c r="D4" s="2" t="s">
        <v>83</v>
      </c>
      <c r="E4" t="s">
        <v>142</v>
      </c>
      <c r="F4" t="s">
        <v>56</v>
      </c>
      <c r="G4" s="2" t="s">
        <v>81</v>
      </c>
      <c r="H4" t="s">
        <v>148</v>
      </c>
      <c r="J4">
        <f t="shared" ref="J4:J33" si="0">SUMPRODUCT($AN4:$BC4,$AN$58:$BC$58)</f>
        <v>3036.4646144309172</v>
      </c>
      <c r="K4">
        <f t="shared" ref="K4:K33" si="1">SUMPRODUCT($BE4:$BT4,$BE$58:$BT$58)</f>
        <v>8826.0091992339458</v>
      </c>
      <c r="L4">
        <f>PRODUCT(J4:K4)</f>
        <v>26799864.62011563</v>
      </c>
      <c r="N4">
        <f>VLOOKUP(E4,Inputs!$K$12:$L$25,2,FALSE)</f>
        <v>15</v>
      </c>
      <c r="O4">
        <f>VLOOKUP(H4,Inputs!$K$12:$L$25,2,FALSE)</f>
        <v>70</v>
      </c>
      <c r="P4">
        <f>IF(B4="Nonmotorized","",VLOOKUP(B4,Inputs!$K$28:$L$32,2,FALSE))</f>
        <v>90</v>
      </c>
      <c r="Q4" s="6">
        <f>IF(B4="Nonmotorized","",SQRT(N4^2+O4^2-2*N4*O4*COS(RADIANS(P4)))/2)</f>
        <v>35.794552658190881</v>
      </c>
      <c r="R4" s="9">
        <f>IF(B4="Nonmotorized",1/(1+EXP(3.8432-0.1237*O4)),(Q4/Inputs!$L$35)^Inputs!$L$36+(Q4/Inputs!$L$35)^Inputs!$L$36-((Q4/Inputs!$L$35)^Inputs!$L$36)*((Q4/Inputs!$L$35)^Inputs!$L$36))</f>
        <v>0.17404385728488758</v>
      </c>
      <c r="T4">
        <f>Inputs!$O$25</f>
        <v>0.505</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4">
        <f t="shared" ref="AC4" si="2">IF(B4="Diverging",1,(AB4/60)^(0.15/0.1))</f>
        <v>1.2601440246904174</v>
      </c>
      <c r="AD4" s="14"/>
      <c r="AI4">
        <f>PRODUCT(Z4,T4,AC4)</f>
        <v>5.0909818597492862</v>
      </c>
      <c r="AK4">
        <f>L4*R4*AI4</f>
        <v>23746130.468478244</v>
      </c>
      <c r="AM4" s="12"/>
      <c r="AN4" s="2" t="str">
        <f>IF(ISNUMBER(SEARCH(AN$3,$D4)),1,"")</f>
        <v/>
      </c>
      <c r="AO4" s="2" t="str">
        <f t="shared" ref="AO4:AY19" si="3">IF(ISNUMBER(SEARCH(AO$3,$D4)),1,"")</f>
        <v/>
      </c>
      <c r="AP4" s="2" t="str">
        <f t="shared" si="3"/>
        <v/>
      </c>
      <c r="AQ4" s="2" t="str">
        <f t="shared" si="3"/>
        <v/>
      </c>
      <c r="AR4" s="2">
        <f t="shared" si="3"/>
        <v>1</v>
      </c>
      <c r="AS4" s="2" t="str">
        <f t="shared" si="3"/>
        <v/>
      </c>
      <c r="AT4" s="2" t="str">
        <f t="shared" si="3"/>
        <v/>
      </c>
      <c r="AU4" s="2" t="str">
        <f t="shared" si="3"/>
        <v/>
      </c>
      <c r="AV4" s="2" t="str">
        <f t="shared" si="3"/>
        <v/>
      </c>
      <c r="AW4" s="2">
        <f t="shared" si="3"/>
        <v>1</v>
      </c>
      <c r="AX4" s="2" t="str">
        <f t="shared" si="3"/>
        <v/>
      </c>
      <c r="AY4" s="2" t="str">
        <f t="shared" si="3"/>
        <v/>
      </c>
      <c r="AZ4" s="2"/>
      <c r="BA4" s="2"/>
      <c r="BB4" s="2"/>
      <c r="BC4" s="2"/>
      <c r="BD4" s="10"/>
      <c r="BE4" s="2" t="str">
        <f>IF(ISNUMBER(SEARCH(BE$3,$G4)),1,"")</f>
        <v/>
      </c>
      <c r="BF4" s="2" t="str">
        <f t="shared" ref="BF4:BP19" si="4">IF(ISNUMBER(SEARCH(BF$3,$G4)),1,"")</f>
        <v/>
      </c>
      <c r="BG4" s="2" t="str">
        <f t="shared" si="4"/>
        <v/>
      </c>
      <c r="BH4" s="2">
        <f t="shared" si="4"/>
        <v>1</v>
      </c>
      <c r="BI4" s="2" t="str">
        <f t="shared" si="4"/>
        <v/>
      </c>
      <c r="BJ4" s="2" t="str">
        <f t="shared" si="4"/>
        <v/>
      </c>
      <c r="BK4" s="2" t="str">
        <f t="shared" si="4"/>
        <v/>
      </c>
      <c r="BL4" s="2">
        <f t="shared" si="4"/>
        <v>1</v>
      </c>
      <c r="BM4" s="2" t="str">
        <f t="shared" si="4"/>
        <v/>
      </c>
      <c r="BN4" s="2" t="str">
        <f t="shared" si="4"/>
        <v/>
      </c>
      <c r="BO4" s="2" t="str">
        <f t="shared" si="4"/>
        <v/>
      </c>
      <c r="BP4" s="2" t="str">
        <f t="shared" si="4"/>
        <v/>
      </c>
      <c r="BQ4" s="2"/>
      <c r="BR4" s="2"/>
      <c r="BS4" s="2"/>
      <c r="BT4" s="2"/>
      <c r="BU4" s="12"/>
    </row>
    <row r="5" spans="1:73" x14ac:dyDescent="0.25">
      <c r="A5">
        <v>2</v>
      </c>
      <c r="B5" t="s">
        <v>14</v>
      </c>
      <c r="C5" t="s">
        <v>60</v>
      </c>
      <c r="D5" s="2" t="s">
        <v>88</v>
      </c>
      <c r="E5" t="s">
        <v>143</v>
      </c>
      <c r="F5" t="s">
        <v>56</v>
      </c>
      <c r="G5" s="2" t="s">
        <v>81</v>
      </c>
      <c r="H5" t="s">
        <v>148</v>
      </c>
      <c r="J5">
        <f t="shared" si="0"/>
        <v>4239.9380240612463</v>
      </c>
      <c r="K5">
        <f t="shared" si="1"/>
        <v>8826.0091992339458</v>
      </c>
      <c r="L5">
        <f t="shared" ref="L5:L33" si="5">PRODUCT(J5:K5)</f>
        <v>37421732.004546359</v>
      </c>
      <c r="N5">
        <f>VLOOKUP(E5,Inputs!$K$12:$L$25,2,FALSE)</f>
        <v>25</v>
      </c>
      <c r="O5">
        <f>VLOOKUP(H5,Inputs!$K$12:$L$25,2,FALSE)</f>
        <v>70</v>
      </c>
      <c r="P5">
        <f>IF(B5="Nonmotorized","",VLOOKUP(B5,Inputs!$K$28:$L$32,2,FALSE))</f>
        <v>90</v>
      </c>
      <c r="Q5" s="6">
        <f t="shared" ref="Q5:Q33" si="6">IF(B5="Nonmotorized","",SQRT(N5^2+O5^2-2*N5*O5*COS(RADIANS(P5)))/2)</f>
        <v>37.165171868296262</v>
      </c>
      <c r="R5" s="9">
        <f>IF(B5="Nonmotorized",1/(1+EXP(3.8432-0.1237*O5)),(Q5/Inputs!$L$35)^Inputs!$L$36+(Q5/Inputs!$L$35)^Inputs!$L$36-((Q5/Inputs!$L$35)^Inputs!$L$36)*((Q5/Inputs!$L$35)^Inputs!$L$36))</f>
        <v>0.19924667610946173</v>
      </c>
      <c r="T5">
        <f>Inputs!$O$25</f>
        <v>0.505</v>
      </c>
      <c r="V5" s="2">
        <v>2</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v>
      </c>
      <c r="AB5">
        <f>IF(B5="Diverging","",Inputs!$L$12)</f>
        <v>70</v>
      </c>
      <c r="AC5" s="14">
        <f t="shared" ref="AC5:AC33" si="7">IF(B5="Diverging",1,(AB5/60)^(0.15/0.1))</f>
        <v>1.2601440246904174</v>
      </c>
      <c r="AD5" s="14"/>
      <c r="AI5">
        <f t="shared" ref="AI5:AI33" si="8">PRODUCT(Z5,T5,AC5)</f>
        <v>5.0909818597492862</v>
      </c>
      <c r="AK5">
        <f t="shared" ref="AK5:AK33" si="9">L5*R5*AI5</f>
        <v>37959153.494461589</v>
      </c>
      <c r="AM5" s="12"/>
      <c r="AN5" s="2" t="str">
        <f t="shared" ref="AN5:AY34" si="10">IF(ISNUMBER(SEARCH(AN$3,$D5)),1,"")</f>
        <v/>
      </c>
      <c r="AO5" s="2" t="str">
        <f t="shared" si="3"/>
        <v/>
      </c>
      <c r="AP5" s="2" t="str">
        <f t="shared" si="3"/>
        <v/>
      </c>
      <c r="AQ5" s="2" t="str">
        <f t="shared" si="3"/>
        <v/>
      </c>
      <c r="AR5" s="2" t="str">
        <f t="shared" si="3"/>
        <v/>
      </c>
      <c r="AS5" s="2" t="str">
        <f t="shared" si="3"/>
        <v/>
      </c>
      <c r="AT5" s="2">
        <f t="shared" si="3"/>
        <v>1</v>
      </c>
      <c r="AU5" s="2">
        <f t="shared" si="3"/>
        <v>1</v>
      </c>
      <c r="AV5" s="2" t="str">
        <f t="shared" si="3"/>
        <v/>
      </c>
      <c r="AW5" s="2" t="str">
        <f t="shared" si="3"/>
        <v/>
      </c>
      <c r="AX5" s="2" t="str">
        <f t="shared" si="3"/>
        <v/>
      </c>
      <c r="AY5" s="2" t="str">
        <f t="shared" si="3"/>
        <v/>
      </c>
      <c r="AZ5" s="2"/>
      <c r="BA5" s="2"/>
      <c r="BB5" s="2"/>
      <c r="BC5" s="2"/>
      <c r="BD5" s="10"/>
      <c r="BE5" s="2" t="str">
        <f t="shared" ref="BE5:BP34" si="11">IF(ISNUMBER(SEARCH(BE$3,$G5)),1,"")</f>
        <v/>
      </c>
      <c r="BF5" s="2" t="str">
        <f t="shared" si="4"/>
        <v/>
      </c>
      <c r="BG5" s="2" t="str">
        <f t="shared" si="4"/>
        <v/>
      </c>
      <c r="BH5" s="2">
        <f t="shared" si="4"/>
        <v>1</v>
      </c>
      <c r="BI5" s="2" t="str">
        <f t="shared" si="4"/>
        <v/>
      </c>
      <c r="BJ5" s="2" t="str">
        <f t="shared" si="4"/>
        <v/>
      </c>
      <c r="BK5" s="2" t="str">
        <f t="shared" si="4"/>
        <v/>
      </c>
      <c r="BL5" s="2">
        <f t="shared" si="4"/>
        <v>1</v>
      </c>
      <c r="BM5" s="2" t="str">
        <f t="shared" si="4"/>
        <v/>
      </c>
      <c r="BN5" s="2" t="str">
        <f t="shared" si="4"/>
        <v/>
      </c>
      <c r="BO5" s="2" t="str">
        <f t="shared" si="4"/>
        <v/>
      </c>
      <c r="BP5" s="2" t="str">
        <f t="shared" si="4"/>
        <v/>
      </c>
      <c r="BQ5" s="2"/>
      <c r="BR5" s="2"/>
      <c r="BS5" s="2"/>
      <c r="BT5" s="2"/>
      <c r="BU5" s="12"/>
    </row>
    <row r="6" spans="1:73" x14ac:dyDescent="0.25">
      <c r="A6">
        <v>3</v>
      </c>
      <c r="B6" t="s">
        <v>14</v>
      </c>
      <c r="C6" t="s">
        <v>60</v>
      </c>
      <c r="D6" s="2" t="s">
        <v>88</v>
      </c>
      <c r="E6" t="s">
        <v>142</v>
      </c>
      <c r="F6" t="s">
        <v>58</v>
      </c>
      <c r="G6" s="2" t="s">
        <v>87</v>
      </c>
      <c r="H6" t="s">
        <v>148</v>
      </c>
      <c r="J6">
        <f t="shared" si="0"/>
        <v>4239.9380240612463</v>
      </c>
      <c r="K6">
        <f t="shared" si="1"/>
        <v>6524.3636960586982</v>
      </c>
      <c r="L6">
        <f t="shared" si="5"/>
        <v>27662897.717724048</v>
      </c>
      <c r="N6">
        <f>VLOOKUP(E6,Inputs!$K$12:$L$25,2,FALSE)</f>
        <v>15</v>
      </c>
      <c r="O6">
        <f>VLOOKUP(H6,Inputs!$K$12:$L$25,2,FALSE)</f>
        <v>70</v>
      </c>
      <c r="P6">
        <f>IF(B6="Nonmotorized","",VLOOKUP(B6,Inputs!$K$28:$L$32,2,FALSE))</f>
        <v>90</v>
      </c>
      <c r="Q6" s="6">
        <f t="shared" si="6"/>
        <v>35.794552658190881</v>
      </c>
      <c r="R6" s="9">
        <f>IF(B6="Nonmotorized",1/(1+EXP(3.8432-0.1237*O6)),(Q6/Inputs!$L$35)^Inputs!$L$36+(Q6/Inputs!$L$35)^Inputs!$L$36-((Q6/Inputs!$L$35)^Inputs!$L$36)*((Q6/Inputs!$L$35)^Inputs!$L$36))</f>
        <v>0.17404385728488758</v>
      </c>
      <c r="T6">
        <f>Inputs!$O$25</f>
        <v>0.505</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4">
        <f t="shared" si="7"/>
        <v>1.2601440246904174</v>
      </c>
      <c r="AD6" s="14"/>
      <c r="AI6">
        <f t="shared" si="8"/>
        <v>5.0909818597492862</v>
      </c>
      <c r="AK6">
        <f t="shared" si="9"/>
        <v>24510824.500516083</v>
      </c>
      <c r="AM6" s="12"/>
      <c r="AN6" s="2" t="str">
        <f t="shared" si="10"/>
        <v/>
      </c>
      <c r="AO6" s="2" t="str">
        <f t="shared" si="3"/>
        <v/>
      </c>
      <c r="AP6" s="2" t="str">
        <f t="shared" si="3"/>
        <v/>
      </c>
      <c r="AQ6" s="2" t="str">
        <f t="shared" si="3"/>
        <v/>
      </c>
      <c r="AR6" s="2" t="str">
        <f t="shared" si="3"/>
        <v/>
      </c>
      <c r="AS6" s="2" t="str">
        <f t="shared" si="3"/>
        <v/>
      </c>
      <c r="AT6" s="2">
        <f t="shared" si="3"/>
        <v>1</v>
      </c>
      <c r="AU6" s="2">
        <f t="shared" si="3"/>
        <v>1</v>
      </c>
      <c r="AV6" s="2" t="str">
        <f t="shared" si="3"/>
        <v/>
      </c>
      <c r="AW6" s="2" t="str">
        <f t="shared" si="3"/>
        <v/>
      </c>
      <c r="AX6" s="2" t="str">
        <f t="shared" si="3"/>
        <v/>
      </c>
      <c r="AY6" s="2" t="str">
        <f t="shared" si="3"/>
        <v/>
      </c>
      <c r="AZ6" s="2"/>
      <c r="BA6" s="2"/>
      <c r="BB6" s="2"/>
      <c r="BC6" s="2"/>
      <c r="BD6" s="10"/>
      <c r="BE6" s="2">
        <f t="shared" si="11"/>
        <v>1</v>
      </c>
      <c r="BF6" s="2">
        <f t="shared" si="4"/>
        <v>1</v>
      </c>
      <c r="BG6" s="2" t="str">
        <f t="shared" si="4"/>
        <v/>
      </c>
      <c r="BH6" s="2" t="str">
        <f t="shared" si="4"/>
        <v/>
      </c>
      <c r="BI6" s="2" t="str">
        <f t="shared" si="4"/>
        <v/>
      </c>
      <c r="BJ6" s="2" t="str">
        <f t="shared" si="4"/>
        <v/>
      </c>
      <c r="BK6" s="2" t="str">
        <f t="shared" si="4"/>
        <v/>
      </c>
      <c r="BL6" s="2" t="str">
        <f t="shared" si="4"/>
        <v/>
      </c>
      <c r="BM6" s="2" t="str">
        <f t="shared" si="4"/>
        <v/>
      </c>
      <c r="BN6" s="2" t="str">
        <f t="shared" si="4"/>
        <v/>
      </c>
      <c r="BO6" s="2" t="str">
        <f t="shared" si="4"/>
        <v/>
      </c>
      <c r="BP6" s="2" t="str">
        <f t="shared" si="4"/>
        <v/>
      </c>
      <c r="BQ6" s="2"/>
      <c r="BR6" s="2"/>
      <c r="BS6" s="2"/>
      <c r="BT6" s="2"/>
      <c r="BU6" s="12"/>
    </row>
    <row r="7" spans="1:73" x14ac:dyDescent="0.25">
      <c r="A7">
        <v>4</v>
      </c>
      <c r="B7" t="s">
        <v>14</v>
      </c>
      <c r="C7" t="s">
        <v>57</v>
      </c>
      <c r="D7" s="2" t="s">
        <v>83</v>
      </c>
      <c r="E7" t="s">
        <v>143</v>
      </c>
      <c r="F7" t="s">
        <v>58</v>
      </c>
      <c r="G7" s="2" t="s">
        <v>87</v>
      </c>
      <c r="H7" t="s">
        <v>148</v>
      </c>
      <c r="J7">
        <f t="shared" si="0"/>
        <v>3036.4646144309172</v>
      </c>
      <c r="K7">
        <f t="shared" si="1"/>
        <v>6524.3636960586982</v>
      </c>
      <c r="L7">
        <f t="shared" si="5"/>
        <v>19810999.494759951</v>
      </c>
      <c r="N7">
        <f>VLOOKUP(E7,Inputs!$K$12:$L$25,2,FALSE)</f>
        <v>25</v>
      </c>
      <c r="O7">
        <f>VLOOKUP(H7,Inputs!$K$12:$L$25,2,FALSE)</f>
        <v>70</v>
      </c>
      <c r="P7">
        <f>IF(B7="Nonmotorized","",VLOOKUP(B7,Inputs!$K$28:$L$32,2,FALSE))</f>
        <v>90</v>
      </c>
      <c r="Q7" s="6">
        <f t="shared" si="6"/>
        <v>37.165171868296262</v>
      </c>
      <c r="R7" s="9">
        <f>IF(B7="Nonmotorized",1/(1+EXP(3.8432-0.1237*O7)),(Q7/Inputs!$L$35)^Inputs!$L$36+(Q7/Inputs!$L$35)^Inputs!$L$36-((Q7/Inputs!$L$35)^Inputs!$L$36)*((Q7/Inputs!$L$35)^Inputs!$L$36))</f>
        <v>0.19924667610946173</v>
      </c>
      <c r="T7">
        <f>Inputs!$O$25</f>
        <v>0.505</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4">
        <f t="shared" si="7"/>
        <v>1.2601440246904174</v>
      </c>
      <c r="AD7" s="14"/>
      <c r="AI7">
        <f t="shared" si="8"/>
        <v>5.0909818597492862</v>
      </c>
      <c r="AK7">
        <f t="shared" si="9"/>
        <v>20095509.491889164</v>
      </c>
      <c r="AM7" s="12"/>
      <c r="AN7" s="2" t="str">
        <f t="shared" si="10"/>
        <v/>
      </c>
      <c r="AO7" s="2" t="str">
        <f t="shared" si="3"/>
        <v/>
      </c>
      <c r="AP7" s="2" t="str">
        <f t="shared" si="3"/>
        <v/>
      </c>
      <c r="AQ7" s="2" t="str">
        <f t="shared" si="3"/>
        <v/>
      </c>
      <c r="AR7" s="2">
        <f t="shared" si="3"/>
        <v>1</v>
      </c>
      <c r="AS7" s="2" t="str">
        <f t="shared" si="3"/>
        <v/>
      </c>
      <c r="AT7" s="2" t="str">
        <f t="shared" si="3"/>
        <v/>
      </c>
      <c r="AU7" s="2" t="str">
        <f t="shared" si="3"/>
        <v/>
      </c>
      <c r="AV7" s="2" t="str">
        <f t="shared" si="3"/>
        <v/>
      </c>
      <c r="AW7" s="2">
        <f t="shared" si="3"/>
        <v>1</v>
      </c>
      <c r="AX7" s="2" t="str">
        <f t="shared" si="3"/>
        <v/>
      </c>
      <c r="AY7" s="2" t="str">
        <f t="shared" si="3"/>
        <v/>
      </c>
      <c r="AZ7" s="2"/>
      <c r="BA7" s="2"/>
      <c r="BB7" s="2"/>
      <c r="BC7" s="2"/>
      <c r="BD7" s="10"/>
      <c r="BE7" s="2">
        <f t="shared" si="11"/>
        <v>1</v>
      </c>
      <c r="BF7" s="2">
        <f t="shared" si="4"/>
        <v>1</v>
      </c>
      <c r="BG7" s="2" t="str">
        <f t="shared" si="4"/>
        <v/>
      </c>
      <c r="BH7" s="2" t="str">
        <f t="shared" si="4"/>
        <v/>
      </c>
      <c r="BI7" s="2" t="str">
        <f t="shared" si="4"/>
        <v/>
      </c>
      <c r="BJ7" s="2" t="str">
        <f t="shared" si="4"/>
        <v/>
      </c>
      <c r="BK7" s="2" t="str">
        <f t="shared" si="4"/>
        <v/>
      </c>
      <c r="BL7" s="2" t="str">
        <f t="shared" si="4"/>
        <v/>
      </c>
      <c r="BM7" s="2" t="str">
        <f t="shared" si="4"/>
        <v/>
      </c>
      <c r="BN7" s="2" t="str">
        <f t="shared" si="4"/>
        <v/>
      </c>
      <c r="BO7" s="2" t="str">
        <f t="shared" si="4"/>
        <v/>
      </c>
      <c r="BP7" s="2" t="str">
        <f t="shared" si="4"/>
        <v/>
      </c>
      <c r="BQ7" s="2"/>
      <c r="BR7" s="2"/>
      <c r="BS7" s="2"/>
      <c r="BT7" s="2"/>
      <c r="BU7" s="12"/>
    </row>
    <row r="8" spans="1:73" x14ac:dyDescent="0.25">
      <c r="A8">
        <v>5</v>
      </c>
      <c r="B8" t="s">
        <v>100</v>
      </c>
      <c r="C8" t="s">
        <v>25</v>
      </c>
      <c r="D8" s="2" t="s">
        <v>80</v>
      </c>
      <c r="E8" t="s">
        <v>151</v>
      </c>
      <c r="F8" t="s">
        <v>27</v>
      </c>
      <c r="G8" s="2" t="s">
        <v>74</v>
      </c>
      <c r="H8" t="s">
        <v>142</v>
      </c>
      <c r="J8">
        <f t="shared" si="0"/>
        <v>2011.9542027002817</v>
      </c>
      <c r="K8">
        <f t="shared" si="1"/>
        <v>878.12843098113581</v>
      </c>
      <c r="L8">
        <f t="shared" si="5"/>
        <v>1766754.1872231003</v>
      </c>
      <c r="N8">
        <f>VLOOKUP(E8,Inputs!$K$12:$L$25,2,FALSE)</f>
        <v>20</v>
      </c>
      <c r="O8">
        <f>VLOOKUP(H8,Inputs!$K$12:$L$25,2,FALSE)</f>
        <v>15</v>
      </c>
      <c r="P8">
        <f>IF(B8="Nonmotorized","",VLOOKUP(B8,Inputs!$K$28:$L$32,2,FALSE))</f>
        <v>230</v>
      </c>
      <c r="Q8" s="6">
        <f t="shared" si="6"/>
        <v>15.895538413434787</v>
      </c>
      <c r="R8" s="9">
        <f>IF(B8="Nonmotorized",1/(1+EXP(3.8432-0.1237*O8)),(Q8/Inputs!$L$35)^Inputs!$L$36+(Q8/Inputs!$L$35)^Inputs!$L$36-((Q8/Inputs!$L$35)^Inputs!$L$36)*((Q8/Inputs!$L$35)^Inputs!$L$36))</f>
        <v>8.3616736100371632E-3</v>
      </c>
      <c r="T8">
        <f>Inputs!$O$25</f>
        <v>0.505</v>
      </c>
      <c r="W8" s="2">
        <v>1</v>
      </c>
      <c r="Y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3.75</v>
      </c>
      <c r="AB8">
        <f>IF(B8="Diverging","",Inputs!$L$12)</f>
        <v>70</v>
      </c>
      <c r="AC8" s="14">
        <f t="shared" si="7"/>
        <v>1.2601440246904174</v>
      </c>
      <c r="AD8" s="14"/>
      <c r="AI8">
        <f t="shared" si="8"/>
        <v>2.3863977467574782</v>
      </c>
      <c r="AK8">
        <f t="shared" si="9"/>
        <v>35254.306086008422</v>
      </c>
      <c r="AM8" s="12"/>
      <c r="AN8" s="2" t="str">
        <f t="shared" si="10"/>
        <v/>
      </c>
      <c r="AO8" s="2" t="str">
        <f t="shared" si="3"/>
        <v/>
      </c>
      <c r="AP8" s="2" t="str">
        <f t="shared" si="3"/>
        <v/>
      </c>
      <c r="AQ8" s="2" t="str">
        <f t="shared" si="3"/>
        <v/>
      </c>
      <c r="AR8" s="2" t="str">
        <f t="shared" si="3"/>
        <v/>
      </c>
      <c r="AS8" s="2" t="str">
        <f t="shared" si="3"/>
        <v/>
      </c>
      <c r="AT8" s="2" t="str">
        <f t="shared" si="3"/>
        <v/>
      </c>
      <c r="AU8" s="2" t="str">
        <f t="shared" si="3"/>
        <v/>
      </c>
      <c r="AV8" s="2" t="str">
        <f t="shared" si="3"/>
        <v/>
      </c>
      <c r="AW8" s="2" t="str">
        <f t="shared" si="3"/>
        <v/>
      </c>
      <c r="AX8" s="2">
        <f t="shared" si="3"/>
        <v>1</v>
      </c>
      <c r="AY8" s="2" t="str">
        <f t="shared" si="3"/>
        <v/>
      </c>
      <c r="AZ8" s="2"/>
      <c r="BA8" s="2"/>
      <c r="BB8" s="2"/>
      <c r="BC8" s="2"/>
      <c r="BD8" s="10"/>
      <c r="BE8" s="2" t="str">
        <f t="shared" si="11"/>
        <v/>
      </c>
      <c r="BF8" s="2" t="str">
        <f t="shared" si="4"/>
        <v/>
      </c>
      <c r="BG8" s="2" t="str">
        <f t="shared" si="4"/>
        <v/>
      </c>
      <c r="BH8" s="2" t="str">
        <f t="shared" si="4"/>
        <v/>
      </c>
      <c r="BI8" s="2">
        <f t="shared" si="4"/>
        <v>1</v>
      </c>
      <c r="BJ8" s="2" t="str">
        <f t="shared" si="4"/>
        <v/>
      </c>
      <c r="BK8" s="2" t="str">
        <f t="shared" si="4"/>
        <v/>
      </c>
      <c r="BL8" s="2" t="str">
        <f t="shared" si="4"/>
        <v/>
      </c>
      <c r="BM8" s="2" t="str">
        <f t="shared" si="4"/>
        <v/>
      </c>
      <c r="BN8" s="2" t="str">
        <f t="shared" si="4"/>
        <v/>
      </c>
      <c r="BO8" s="2" t="str">
        <f t="shared" si="4"/>
        <v/>
      </c>
      <c r="BP8" s="2" t="str">
        <f t="shared" si="4"/>
        <v/>
      </c>
      <c r="BQ8" s="2"/>
      <c r="BR8" s="2"/>
      <c r="BS8" s="2"/>
      <c r="BT8" s="2"/>
      <c r="BU8" s="12"/>
    </row>
    <row r="9" spans="1:73" x14ac:dyDescent="0.25">
      <c r="A9">
        <v>6</v>
      </c>
      <c r="B9" t="s">
        <v>100</v>
      </c>
      <c r="C9" t="s">
        <v>238</v>
      </c>
      <c r="D9" s="2" t="s">
        <v>241</v>
      </c>
      <c r="E9" t="s">
        <v>150</v>
      </c>
      <c r="F9" t="s">
        <v>27</v>
      </c>
      <c r="G9" s="2" t="s">
        <v>74</v>
      </c>
      <c r="H9" t="s">
        <v>142</v>
      </c>
      <c r="J9">
        <f t="shared" si="0"/>
        <v>2035.800393846165</v>
      </c>
      <c r="K9">
        <f t="shared" si="1"/>
        <v>878.12843098113581</v>
      </c>
      <c r="L9">
        <f t="shared" si="5"/>
        <v>1787694.2056389111</v>
      </c>
      <c r="N9">
        <f>VLOOKUP(E9,Inputs!$K$12:$L$25,2,FALSE)</f>
        <v>46.75</v>
      </c>
      <c r="O9">
        <f>VLOOKUP(H9,Inputs!$K$12:$L$25,2,FALSE)</f>
        <v>15</v>
      </c>
      <c r="P9">
        <f>IF(B9="Nonmotorized","",VLOOKUP(B9,Inputs!$K$28:$L$32,2,FALSE))</f>
        <v>230</v>
      </c>
      <c r="Q9" s="6">
        <f t="shared" si="6"/>
        <v>28.775302442308803</v>
      </c>
      <c r="R9" s="9">
        <f>IF(B9="Nonmotorized",1/(1+EXP(3.8432-0.1237*O9)),(Q9/Inputs!$L$35)^Inputs!$L$36+(Q9/Inputs!$L$35)^Inputs!$L$36-((Q9/Inputs!$L$35)^Inputs!$L$36)*((Q9/Inputs!$L$35)^Inputs!$L$36))</f>
        <v>7.8069298204462262E-2</v>
      </c>
      <c r="T9">
        <f>Inputs!$O$25</f>
        <v>0.505</v>
      </c>
      <c r="W9" s="2">
        <v>1</v>
      </c>
      <c r="Y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3.75</v>
      </c>
      <c r="AB9">
        <f>IF(B9="Diverging","",Inputs!$L$12)</f>
        <v>70</v>
      </c>
      <c r="AC9" s="14">
        <f t="shared" si="7"/>
        <v>1.2601440246904174</v>
      </c>
      <c r="AD9" s="14"/>
      <c r="AI9">
        <f t="shared" si="8"/>
        <v>2.3863977467574782</v>
      </c>
      <c r="AK9">
        <f t="shared" si="9"/>
        <v>333055.29158485826</v>
      </c>
      <c r="AM9" s="12"/>
      <c r="AN9" s="2" t="str">
        <f t="shared" si="10"/>
        <v/>
      </c>
      <c r="AO9" s="2" t="str">
        <f t="shared" si="3"/>
        <v/>
      </c>
      <c r="AP9" s="2" t="str">
        <f t="shared" si="3"/>
        <v/>
      </c>
      <c r="AQ9" s="2" t="str">
        <f t="shared" si="3"/>
        <v/>
      </c>
      <c r="AR9" s="2" t="str">
        <f t="shared" si="3"/>
        <v/>
      </c>
      <c r="AS9" s="2">
        <f t="shared" si="3"/>
        <v>1</v>
      </c>
      <c r="AT9" s="2">
        <f t="shared" si="3"/>
        <v>1</v>
      </c>
      <c r="AU9" s="2" t="str">
        <f t="shared" si="3"/>
        <v/>
      </c>
      <c r="AV9" s="2" t="str">
        <f t="shared" si="3"/>
        <v/>
      </c>
      <c r="AW9" s="2" t="str">
        <f t="shared" si="3"/>
        <v/>
      </c>
      <c r="AX9" s="2" t="str">
        <f t="shared" si="3"/>
        <v/>
      </c>
      <c r="AY9" s="2" t="str">
        <f t="shared" si="3"/>
        <v/>
      </c>
      <c r="AZ9" s="2"/>
      <c r="BA9" s="2"/>
      <c r="BB9" s="2"/>
      <c r="BC9" s="2"/>
      <c r="BD9" s="10"/>
      <c r="BE9" s="2" t="str">
        <f t="shared" si="11"/>
        <v/>
      </c>
      <c r="BF9" s="2" t="str">
        <f t="shared" si="4"/>
        <v/>
      </c>
      <c r="BG9" s="2" t="str">
        <f t="shared" si="4"/>
        <v/>
      </c>
      <c r="BH9" s="2" t="str">
        <f t="shared" si="4"/>
        <v/>
      </c>
      <c r="BI9" s="2">
        <f t="shared" si="4"/>
        <v>1</v>
      </c>
      <c r="BJ9" s="2" t="str">
        <f t="shared" si="4"/>
        <v/>
      </c>
      <c r="BK9" s="2" t="str">
        <f t="shared" si="4"/>
        <v/>
      </c>
      <c r="BL9" s="2" t="str">
        <f t="shared" si="4"/>
        <v/>
      </c>
      <c r="BM9" s="2" t="str">
        <f t="shared" si="4"/>
        <v/>
      </c>
      <c r="BN9" s="2" t="str">
        <f t="shared" si="4"/>
        <v/>
      </c>
      <c r="BO9" s="2" t="str">
        <f t="shared" si="4"/>
        <v/>
      </c>
      <c r="BP9" s="2" t="str">
        <f t="shared" si="4"/>
        <v/>
      </c>
      <c r="BQ9" s="2"/>
      <c r="BR9" s="2"/>
      <c r="BS9" s="2"/>
      <c r="BT9" s="2"/>
      <c r="BU9" s="12"/>
    </row>
    <row r="10" spans="1:73" x14ac:dyDescent="0.25">
      <c r="A10">
        <v>7</v>
      </c>
      <c r="B10" t="s">
        <v>100</v>
      </c>
      <c r="C10" t="s">
        <v>25</v>
      </c>
      <c r="D10" s="2" t="s">
        <v>80</v>
      </c>
      <c r="E10" t="s">
        <v>151</v>
      </c>
      <c r="F10" t="s">
        <v>238</v>
      </c>
      <c r="G10" s="2" t="s">
        <v>241</v>
      </c>
      <c r="H10" t="s">
        <v>150</v>
      </c>
      <c r="J10">
        <f t="shared" si="0"/>
        <v>2011.9542027002817</v>
      </c>
      <c r="K10">
        <f t="shared" si="1"/>
        <v>2035.800393846165</v>
      </c>
      <c r="L10">
        <f t="shared" si="5"/>
        <v>4095937.1582576805</v>
      </c>
      <c r="N10">
        <f>VLOOKUP(E10,Inputs!$K$12:$L$25,2,FALSE)</f>
        <v>20</v>
      </c>
      <c r="O10">
        <f>VLOOKUP(H10,Inputs!$K$12:$L$25,2,FALSE)</f>
        <v>46.75</v>
      </c>
      <c r="P10">
        <f>IF(B10="Nonmotorized","",VLOOKUP(B10,Inputs!$K$28:$L$32,2,FALSE))</f>
        <v>230</v>
      </c>
      <c r="Q10" s="6">
        <f t="shared" si="6"/>
        <v>30.771640068876035</v>
      </c>
      <c r="R10" s="9">
        <f>IF(B10="Nonmotorized",1/(1+EXP(3.8432-0.1237*O10)),(Q10/Inputs!$L$35)^Inputs!$L$36+(Q10/Inputs!$L$35)^Inputs!$L$36-((Q10/Inputs!$L$35)^Inputs!$L$36)*((Q10/Inputs!$L$35)^Inputs!$L$36))</f>
        <v>0.10010406303669631</v>
      </c>
      <c r="T10">
        <f>IF(Inputs!$O$20="Protected/permitted",Inputs!$O$24,IF(Inputs!$O$20="Protected",Inputs!$O$25,Inputs!$O$23))</f>
        <v>0.92500000000000004</v>
      </c>
      <c r="W10" s="2">
        <v>1</v>
      </c>
      <c r="Y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3.75</v>
      </c>
      <c r="AB10">
        <f>IF(B10="Diverging","",Inputs!$L$12)</f>
        <v>70</v>
      </c>
      <c r="AC10" s="14">
        <f t="shared" si="7"/>
        <v>1.2601440246904174</v>
      </c>
      <c r="AD10" s="14"/>
      <c r="AI10">
        <f t="shared" si="8"/>
        <v>4.3711245856448855</v>
      </c>
      <c r="AK10">
        <f t="shared" si="9"/>
        <v>1792248.2905391429</v>
      </c>
      <c r="AM10" s="12"/>
      <c r="AN10" s="2" t="str">
        <f t="shared" si="10"/>
        <v/>
      </c>
      <c r="AO10" s="2" t="str">
        <f t="shared" si="3"/>
        <v/>
      </c>
      <c r="AP10" s="2" t="str">
        <f t="shared" si="3"/>
        <v/>
      </c>
      <c r="AQ10" s="2" t="str">
        <f t="shared" si="3"/>
        <v/>
      </c>
      <c r="AR10" s="2" t="str">
        <f t="shared" si="3"/>
        <v/>
      </c>
      <c r="AS10" s="2" t="str">
        <f t="shared" si="3"/>
        <v/>
      </c>
      <c r="AT10" s="2" t="str">
        <f t="shared" si="3"/>
        <v/>
      </c>
      <c r="AU10" s="2" t="str">
        <f t="shared" si="3"/>
        <v/>
      </c>
      <c r="AV10" s="2" t="str">
        <f t="shared" si="3"/>
        <v/>
      </c>
      <c r="AW10" s="2" t="str">
        <f t="shared" si="3"/>
        <v/>
      </c>
      <c r="AX10" s="2">
        <f t="shared" si="3"/>
        <v>1</v>
      </c>
      <c r="AY10" s="2" t="str">
        <f t="shared" si="3"/>
        <v/>
      </c>
      <c r="AZ10" s="2"/>
      <c r="BA10" s="2"/>
      <c r="BB10" s="2"/>
      <c r="BC10" s="2"/>
      <c r="BD10" s="10"/>
      <c r="BE10" s="2" t="str">
        <f t="shared" si="11"/>
        <v/>
      </c>
      <c r="BF10" s="2" t="str">
        <f t="shared" si="4"/>
        <v/>
      </c>
      <c r="BG10" s="2" t="str">
        <f t="shared" si="4"/>
        <v/>
      </c>
      <c r="BH10" s="2" t="str">
        <f t="shared" si="4"/>
        <v/>
      </c>
      <c r="BI10" s="2" t="str">
        <f t="shared" si="4"/>
        <v/>
      </c>
      <c r="BJ10" s="2">
        <f t="shared" si="4"/>
        <v>1</v>
      </c>
      <c r="BK10" s="2">
        <f t="shared" si="4"/>
        <v>1</v>
      </c>
      <c r="BL10" s="2" t="str">
        <f t="shared" si="4"/>
        <v/>
      </c>
      <c r="BM10" s="2" t="str">
        <f t="shared" si="4"/>
        <v/>
      </c>
      <c r="BN10" s="2" t="str">
        <f t="shared" si="4"/>
        <v/>
      </c>
      <c r="BO10" s="2" t="str">
        <f t="shared" si="4"/>
        <v/>
      </c>
      <c r="BP10" s="2" t="str">
        <f t="shared" si="4"/>
        <v/>
      </c>
      <c r="BQ10" s="2"/>
      <c r="BR10" s="2"/>
      <c r="BS10" s="2"/>
      <c r="BT10" s="2"/>
      <c r="BU10" s="12"/>
    </row>
    <row r="11" spans="1:73" x14ac:dyDescent="0.25">
      <c r="A11">
        <v>8</v>
      </c>
      <c r="B11" t="s">
        <v>100</v>
      </c>
      <c r="C11" t="s">
        <v>25</v>
      </c>
      <c r="D11" s="2" t="s">
        <v>80</v>
      </c>
      <c r="E11" t="s">
        <v>142</v>
      </c>
      <c r="F11" t="s">
        <v>278</v>
      </c>
      <c r="G11" s="2" t="s">
        <v>279</v>
      </c>
      <c r="H11" t="s">
        <v>148</v>
      </c>
      <c r="J11">
        <f t="shared" si="0"/>
        <v>2011.9542027002817</v>
      </c>
      <c r="K11">
        <f t="shared" si="1"/>
        <v>6621.8715690188646</v>
      </c>
      <c r="L11">
        <f t="shared" si="5"/>
        <v>13322902.333029013</v>
      </c>
      <c r="N11">
        <f>VLOOKUP(E11,Inputs!$K$12:$L$25,2,FALSE)</f>
        <v>15</v>
      </c>
      <c r="O11">
        <f>VLOOKUP(H11,Inputs!$K$12:$L$25,2,FALSE)</f>
        <v>70</v>
      </c>
      <c r="P11">
        <f>IF(B11="Nonmotorized","",VLOOKUP(B11,Inputs!$K$28:$L$32,2,FALSE))</f>
        <v>230</v>
      </c>
      <c r="Q11" s="6">
        <f t="shared" si="6"/>
        <v>40.233238685015571</v>
      </c>
      <c r="R11" s="9">
        <f>IF(B11="Nonmotorized",1/(1+EXP(3.8432-0.1237*O11)),(Q11/Inputs!$L$35)^Inputs!$L$36+(Q11/Inputs!$L$35)^Inputs!$L$36-((Q11/Inputs!$L$35)^Inputs!$L$36)*((Q11/Inputs!$L$35)^Inputs!$L$36))</f>
        <v>0.26397319926580737</v>
      </c>
      <c r="T11">
        <f>Inputs!$O$25</f>
        <v>0.505</v>
      </c>
      <c r="V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6.75</v>
      </c>
      <c r="AB11">
        <f>IF(B11="Diverging","",Inputs!$L$12)</f>
        <v>70</v>
      </c>
      <c r="AC11" s="14">
        <f t="shared" si="7"/>
        <v>1.2601440246904174</v>
      </c>
      <c r="AD11" s="14"/>
      <c r="AI11">
        <f t="shared" si="8"/>
        <v>4.2955159441634603</v>
      </c>
      <c r="AK11">
        <f t="shared" si="9"/>
        <v>15106853.427798815</v>
      </c>
      <c r="AM11" s="12"/>
      <c r="AN11" s="2" t="str">
        <f t="shared" si="10"/>
        <v/>
      </c>
      <c r="AO11" s="2" t="str">
        <f t="shared" si="3"/>
        <v/>
      </c>
      <c r="AP11" s="2" t="str">
        <f t="shared" si="3"/>
        <v/>
      </c>
      <c r="AQ11" s="2" t="str">
        <f t="shared" si="3"/>
        <v/>
      </c>
      <c r="AR11" s="2" t="str">
        <f t="shared" si="3"/>
        <v/>
      </c>
      <c r="AS11" s="2" t="str">
        <f t="shared" si="3"/>
        <v/>
      </c>
      <c r="AT11" s="2" t="str">
        <f t="shared" si="3"/>
        <v/>
      </c>
      <c r="AU11" s="2" t="str">
        <f t="shared" si="3"/>
        <v/>
      </c>
      <c r="AV11" s="2" t="str">
        <f t="shared" si="3"/>
        <v/>
      </c>
      <c r="AW11" s="2" t="str">
        <f t="shared" si="3"/>
        <v/>
      </c>
      <c r="AX11" s="2">
        <f t="shared" si="3"/>
        <v>1</v>
      </c>
      <c r="AY11" s="2" t="str">
        <f t="shared" si="3"/>
        <v/>
      </c>
      <c r="AZ11" s="2"/>
      <c r="BA11" s="2"/>
      <c r="BB11" s="2"/>
      <c r="BC11" s="2"/>
      <c r="BD11" s="10"/>
      <c r="BE11" s="2" t="str">
        <f t="shared" si="11"/>
        <v/>
      </c>
      <c r="BF11" s="2" t="str">
        <f t="shared" si="4"/>
        <v/>
      </c>
      <c r="BG11" s="2" t="str">
        <f t="shared" si="4"/>
        <v/>
      </c>
      <c r="BH11" s="2">
        <f t="shared" si="4"/>
        <v>1</v>
      </c>
      <c r="BI11" s="2" t="str">
        <f t="shared" si="4"/>
        <v/>
      </c>
      <c r="BJ11" s="2">
        <f t="shared" si="4"/>
        <v>1</v>
      </c>
      <c r="BK11" s="2" t="str">
        <f t="shared" si="4"/>
        <v/>
      </c>
      <c r="BL11" s="2" t="str">
        <f t="shared" si="4"/>
        <v/>
      </c>
      <c r="BM11" s="2" t="str">
        <f t="shared" si="4"/>
        <v/>
      </c>
      <c r="BN11" s="2" t="str">
        <f t="shared" si="4"/>
        <v/>
      </c>
      <c r="BO11" s="2" t="str">
        <f t="shared" si="4"/>
        <v/>
      </c>
      <c r="BP11" s="2" t="str">
        <f t="shared" si="4"/>
        <v/>
      </c>
      <c r="BQ11" s="2"/>
      <c r="BR11" s="2"/>
      <c r="BS11" s="2"/>
      <c r="BT11" s="2"/>
      <c r="BU11" s="12"/>
    </row>
    <row r="12" spans="1:73" x14ac:dyDescent="0.25">
      <c r="A12">
        <v>9</v>
      </c>
      <c r="B12" t="s">
        <v>100</v>
      </c>
      <c r="C12" t="s">
        <v>30</v>
      </c>
      <c r="D12" s="2" t="s">
        <v>71</v>
      </c>
      <c r="E12" t="s">
        <v>147</v>
      </c>
      <c r="F12" t="s">
        <v>278</v>
      </c>
      <c r="G12" s="2" t="s">
        <v>279</v>
      </c>
      <c r="H12" t="s">
        <v>148</v>
      </c>
      <c r="J12">
        <f t="shared" si="0"/>
        <v>934.15654932693815</v>
      </c>
      <c r="K12">
        <f t="shared" si="1"/>
        <v>6621.8715690188646</v>
      </c>
      <c r="L12">
        <f t="shared" si="5"/>
        <v>6185864.6950008208</v>
      </c>
      <c r="N12">
        <f>VLOOKUP(E12,Inputs!$K$12:$L$25,2,FALSE)</f>
        <v>20</v>
      </c>
      <c r="O12">
        <f>VLOOKUP(H12,Inputs!$K$12:$L$25,2,FALSE)</f>
        <v>70</v>
      </c>
      <c r="P12">
        <f>IF(B12="Nonmotorized","",VLOOKUP(B12,Inputs!$K$28:$L$32,2,FALSE))</f>
        <v>230</v>
      </c>
      <c r="Q12" s="6">
        <f t="shared" si="6"/>
        <v>42.130171217081205</v>
      </c>
      <c r="R12" s="9">
        <f>IF(B12="Nonmotorized",1/(1+EXP(3.8432-0.1237*O12)),(Q12/Inputs!$L$35)^Inputs!$L$36+(Q12/Inputs!$L$35)^Inputs!$L$36-((Q12/Inputs!$L$35)^Inputs!$L$36)*((Q12/Inputs!$L$35)^Inputs!$L$36))</f>
        <v>0.30980611770817928</v>
      </c>
      <c r="T12">
        <f>IF(Inputs!$O$19="Protected/permitted",Inputs!$O$24,IF(Inputs!$O$19="Protected",Inputs!$O$25,Inputs!$O$23))</f>
        <v>0.92500000000000004</v>
      </c>
      <c r="V12" s="2">
        <v>1</v>
      </c>
      <c r="X12" s="2">
        <f>1*0</f>
        <v>0</v>
      </c>
      <c r="Y12" s="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5.75</v>
      </c>
      <c r="AB12">
        <f>IF(B12="Diverging","",Inputs!$L$12)</f>
        <v>70</v>
      </c>
      <c r="AC12" s="14">
        <f t="shared" si="7"/>
        <v>1.2601440246904174</v>
      </c>
      <c r="AD12" s="14"/>
      <c r="AI12">
        <f t="shared" si="8"/>
        <v>6.7023910313221586</v>
      </c>
      <c r="AK12">
        <f t="shared" si="9"/>
        <v>12844587.680235997</v>
      </c>
      <c r="AM12" s="12"/>
      <c r="AN12" s="2" t="str">
        <f t="shared" si="10"/>
        <v/>
      </c>
      <c r="AO12" s="2">
        <f t="shared" si="3"/>
        <v>1</v>
      </c>
      <c r="AP12" s="2" t="str">
        <f t="shared" si="3"/>
        <v/>
      </c>
      <c r="AQ12" s="2" t="str">
        <f t="shared" si="3"/>
        <v/>
      </c>
      <c r="AR12" s="2" t="str">
        <f t="shared" si="3"/>
        <v/>
      </c>
      <c r="AS12" s="2" t="str">
        <f t="shared" si="3"/>
        <v/>
      </c>
      <c r="AT12" s="2" t="str">
        <f t="shared" si="3"/>
        <v/>
      </c>
      <c r="AU12" s="2" t="str">
        <f t="shared" si="3"/>
        <v/>
      </c>
      <c r="AV12" s="2" t="str">
        <f t="shared" si="3"/>
        <v/>
      </c>
      <c r="AW12" s="2" t="str">
        <f t="shared" si="3"/>
        <v/>
      </c>
      <c r="AX12" s="2" t="str">
        <f t="shared" si="3"/>
        <v/>
      </c>
      <c r="AY12" s="2" t="str">
        <f t="shared" si="3"/>
        <v/>
      </c>
      <c r="AZ12" s="2"/>
      <c r="BA12" s="2"/>
      <c r="BB12" s="2"/>
      <c r="BC12" s="2"/>
      <c r="BD12" s="10"/>
      <c r="BE12" s="2" t="str">
        <f t="shared" si="11"/>
        <v/>
      </c>
      <c r="BF12" s="2" t="str">
        <f t="shared" si="4"/>
        <v/>
      </c>
      <c r="BG12" s="2" t="str">
        <f t="shared" si="4"/>
        <v/>
      </c>
      <c r="BH12" s="2">
        <f t="shared" si="4"/>
        <v>1</v>
      </c>
      <c r="BI12" s="2" t="str">
        <f t="shared" si="4"/>
        <v/>
      </c>
      <c r="BJ12" s="2">
        <f t="shared" si="4"/>
        <v>1</v>
      </c>
      <c r="BK12" s="2" t="str">
        <f t="shared" si="4"/>
        <v/>
      </c>
      <c r="BL12" s="2" t="str">
        <f t="shared" si="4"/>
        <v/>
      </c>
      <c r="BM12" s="2" t="str">
        <f t="shared" si="4"/>
        <v/>
      </c>
      <c r="BN12" s="2" t="str">
        <f t="shared" si="4"/>
        <v/>
      </c>
      <c r="BO12" s="2" t="str">
        <f t="shared" si="4"/>
        <v/>
      </c>
      <c r="BP12" s="2" t="str">
        <f t="shared" si="4"/>
        <v/>
      </c>
      <c r="BQ12" s="2"/>
      <c r="BR12" s="2"/>
      <c r="BS12" s="2"/>
      <c r="BT12" s="2"/>
      <c r="BU12" s="12"/>
    </row>
    <row r="13" spans="1:73" x14ac:dyDescent="0.25">
      <c r="A13">
        <v>10</v>
      </c>
      <c r="B13" t="s">
        <v>100</v>
      </c>
      <c r="C13" t="s">
        <v>25</v>
      </c>
      <c r="D13" s="2" t="s">
        <v>80</v>
      </c>
      <c r="E13" t="s">
        <v>142</v>
      </c>
      <c r="F13" t="s">
        <v>30</v>
      </c>
      <c r="G13" s="2" t="s">
        <v>71</v>
      </c>
      <c r="H13" t="s">
        <v>147</v>
      </c>
      <c r="J13">
        <f t="shared" si="0"/>
        <v>2011.9542027002817</v>
      </c>
      <c r="K13">
        <f t="shared" si="1"/>
        <v>934.15654932693815</v>
      </c>
      <c r="L13">
        <f t="shared" si="5"/>
        <v>1879480.1953983263</v>
      </c>
      <c r="N13">
        <f>VLOOKUP(E13,Inputs!$K$12:$L$25,2,FALSE)</f>
        <v>15</v>
      </c>
      <c r="O13">
        <f>VLOOKUP(H13,Inputs!$K$12:$L$25,2,FALSE)</f>
        <v>20</v>
      </c>
      <c r="P13">
        <f>IF(B13="Nonmotorized","",VLOOKUP(B13,Inputs!$K$28:$L$32,2,FALSE))</f>
        <v>230</v>
      </c>
      <c r="Q13" s="6">
        <f t="shared" si="6"/>
        <v>15.895538413434787</v>
      </c>
      <c r="R13" s="9">
        <f>IF(B13="Nonmotorized",1/(1+EXP(3.8432-0.1237*O13)),(Q13/Inputs!$L$35)^Inputs!$L$36+(Q13/Inputs!$L$35)^Inputs!$L$36-((Q13/Inputs!$L$35)^Inputs!$L$36)*((Q13/Inputs!$L$35)^Inputs!$L$36))</f>
        <v>8.3616736100371632E-3</v>
      </c>
      <c r="T13">
        <f>Inputs!$O$25</f>
        <v>0.505</v>
      </c>
      <c r="V13" s="2">
        <v>1</v>
      </c>
      <c r="X13" s="2">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6.75</v>
      </c>
      <c r="AB13">
        <f>IF(B13="Diverging","",Inputs!$L$12)</f>
        <v>70</v>
      </c>
      <c r="AC13" s="14">
        <f t="shared" si="7"/>
        <v>1.2601440246904174</v>
      </c>
      <c r="AD13" s="14"/>
      <c r="AI13">
        <f t="shared" si="8"/>
        <v>4.2955159441634603</v>
      </c>
      <c r="AK13">
        <f t="shared" si="9"/>
        <v>67506.610159251068</v>
      </c>
      <c r="AM13" s="12"/>
      <c r="AN13" s="2" t="str">
        <f t="shared" si="10"/>
        <v/>
      </c>
      <c r="AO13" s="2" t="str">
        <f t="shared" si="3"/>
        <v/>
      </c>
      <c r="AP13" s="2" t="str">
        <f t="shared" si="3"/>
        <v/>
      </c>
      <c r="AQ13" s="2" t="str">
        <f t="shared" si="3"/>
        <v/>
      </c>
      <c r="AR13" s="2" t="str">
        <f t="shared" si="3"/>
        <v/>
      </c>
      <c r="AS13" s="2" t="str">
        <f t="shared" si="3"/>
        <v/>
      </c>
      <c r="AT13" s="2" t="str">
        <f t="shared" si="3"/>
        <v/>
      </c>
      <c r="AU13" s="2" t="str">
        <f t="shared" si="3"/>
        <v/>
      </c>
      <c r="AV13" s="2" t="str">
        <f t="shared" si="3"/>
        <v/>
      </c>
      <c r="AW13" s="2" t="str">
        <f t="shared" si="3"/>
        <v/>
      </c>
      <c r="AX13" s="2">
        <f t="shared" si="3"/>
        <v>1</v>
      </c>
      <c r="AY13" s="2" t="str">
        <f t="shared" si="3"/>
        <v/>
      </c>
      <c r="AZ13" s="2"/>
      <c r="BA13" s="2"/>
      <c r="BB13" s="2"/>
      <c r="BC13" s="2"/>
      <c r="BD13" s="10"/>
      <c r="BE13" s="2" t="str">
        <f t="shared" si="11"/>
        <v/>
      </c>
      <c r="BF13" s="2">
        <f t="shared" si="4"/>
        <v>1</v>
      </c>
      <c r="BG13" s="2" t="str">
        <f t="shared" si="4"/>
        <v/>
      </c>
      <c r="BH13" s="2" t="str">
        <f t="shared" si="4"/>
        <v/>
      </c>
      <c r="BI13" s="2" t="str">
        <f t="shared" si="4"/>
        <v/>
      </c>
      <c r="BJ13" s="2" t="str">
        <f t="shared" si="4"/>
        <v/>
      </c>
      <c r="BK13" s="2" t="str">
        <f t="shared" si="4"/>
        <v/>
      </c>
      <c r="BL13" s="2" t="str">
        <f t="shared" si="4"/>
        <v/>
      </c>
      <c r="BM13" s="2" t="str">
        <f t="shared" si="4"/>
        <v/>
      </c>
      <c r="BN13" s="2" t="str">
        <f t="shared" si="4"/>
        <v/>
      </c>
      <c r="BO13" s="2" t="str">
        <f t="shared" si="4"/>
        <v/>
      </c>
      <c r="BP13" s="2" t="str">
        <f t="shared" si="4"/>
        <v/>
      </c>
      <c r="BQ13" s="2"/>
      <c r="BR13" s="2"/>
      <c r="BS13" s="2"/>
      <c r="BT13" s="2"/>
      <c r="BU13" s="12"/>
    </row>
    <row r="14" spans="1:73" x14ac:dyDescent="0.25">
      <c r="A14">
        <v>11</v>
      </c>
      <c r="B14" t="s">
        <v>15</v>
      </c>
      <c r="C14" t="s">
        <v>60</v>
      </c>
      <c r="D14" s="2" t="s">
        <v>88</v>
      </c>
      <c r="E14" t="s">
        <v>143</v>
      </c>
      <c r="F14" t="s">
        <v>33</v>
      </c>
      <c r="G14" s="2" t="s">
        <v>72</v>
      </c>
      <c r="H14" t="s">
        <v>149</v>
      </c>
      <c r="J14">
        <f t="shared" si="0"/>
        <v>4239.9380240612463</v>
      </c>
      <c r="K14">
        <f t="shared" si="1"/>
        <v>478.65695802974352</v>
      </c>
      <c r="L14">
        <f t="shared" si="5"/>
        <v>2029475.8368317976</v>
      </c>
      <c r="N14">
        <f>VLOOKUP(E14,Inputs!$K$12:$L$25,2,FALSE)</f>
        <v>25</v>
      </c>
      <c r="O14">
        <f>VLOOKUP(H14,Inputs!$K$12:$L$25,2,FALSE)</f>
        <v>15</v>
      </c>
      <c r="P14">
        <f>IF(B14="Nonmotorized","",VLOOKUP(B14,Inputs!$K$28:$L$32,2,FALSE))</f>
        <v>45</v>
      </c>
      <c r="Q14" s="6">
        <f t="shared" si="6"/>
        <v>8.9396576292116645</v>
      </c>
      <c r="R14" s="9">
        <f>IF(B14="Nonmotorized",1/(1+EXP(3.8432-0.1237*O14)),(Q14/Inputs!$L$35)^Inputs!$L$36+(Q14/Inputs!$L$35)^Inputs!$L$36-((Q14/Inputs!$L$35)^Inputs!$L$36)*((Q14/Inputs!$L$35)^Inputs!$L$36))</f>
        <v>9.432995959267502E-4</v>
      </c>
      <c r="T14">
        <f>Inputs!$O$25</f>
        <v>0.505</v>
      </c>
      <c r="Y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1.75</v>
      </c>
      <c r="AB14">
        <f>IF(B14="Diverging","",Inputs!$L$12)</f>
        <v>70</v>
      </c>
      <c r="AC14" s="14">
        <f t="shared" si="7"/>
        <v>1.2601440246904174</v>
      </c>
      <c r="AD14" s="14"/>
      <c r="AI14">
        <f t="shared" si="8"/>
        <v>1.1136522818201564</v>
      </c>
      <c r="AK14">
        <f t="shared" si="9"/>
        <v>2131.980089841908</v>
      </c>
      <c r="AM14" s="12"/>
      <c r="AN14" s="2" t="str">
        <f t="shared" si="10"/>
        <v/>
      </c>
      <c r="AO14" s="2" t="str">
        <f t="shared" si="3"/>
        <v/>
      </c>
      <c r="AP14" s="2" t="str">
        <f t="shared" si="3"/>
        <v/>
      </c>
      <c r="AQ14" s="2" t="str">
        <f t="shared" si="3"/>
        <v/>
      </c>
      <c r="AR14" s="2" t="str">
        <f t="shared" si="3"/>
        <v/>
      </c>
      <c r="AS14" s="2" t="str">
        <f t="shared" si="3"/>
        <v/>
      </c>
      <c r="AT14" s="2">
        <f t="shared" si="3"/>
        <v>1</v>
      </c>
      <c r="AU14" s="2">
        <f t="shared" si="3"/>
        <v>1</v>
      </c>
      <c r="AV14" s="2" t="str">
        <f t="shared" si="3"/>
        <v/>
      </c>
      <c r="AW14" s="2" t="str">
        <f t="shared" si="3"/>
        <v/>
      </c>
      <c r="AX14" s="2" t="str">
        <f t="shared" si="3"/>
        <v/>
      </c>
      <c r="AY14" s="2" t="str">
        <f t="shared" si="3"/>
        <v/>
      </c>
      <c r="AZ14" s="2"/>
      <c r="BA14" s="2"/>
      <c r="BB14" s="2"/>
      <c r="BC14" s="2"/>
      <c r="BD14" s="10"/>
      <c r="BE14" s="2" t="str">
        <f t="shared" si="11"/>
        <v/>
      </c>
      <c r="BF14" s="2" t="str">
        <f t="shared" si="4"/>
        <v/>
      </c>
      <c r="BG14" s="2" t="str">
        <f t="shared" si="4"/>
        <v/>
      </c>
      <c r="BH14" s="2" t="str">
        <f t="shared" si="4"/>
        <v/>
      </c>
      <c r="BI14" s="2" t="str">
        <f t="shared" si="4"/>
        <v/>
      </c>
      <c r="BJ14" s="2">
        <f t="shared" si="4"/>
        <v>1</v>
      </c>
      <c r="BK14" s="2" t="str">
        <f t="shared" si="4"/>
        <v/>
      </c>
      <c r="BL14" s="2" t="str">
        <f t="shared" si="4"/>
        <v/>
      </c>
      <c r="BM14" s="2" t="str">
        <f t="shared" si="4"/>
        <v/>
      </c>
      <c r="BN14" s="2" t="str">
        <f t="shared" si="4"/>
        <v/>
      </c>
      <c r="BO14" s="2" t="str">
        <f t="shared" si="4"/>
        <v/>
      </c>
      <c r="BP14" s="2" t="str">
        <f t="shared" si="4"/>
        <v/>
      </c>
      <c r="BQ14" s="2"/>
      <c r="BR14" s="2"/>
      <c r="BS14" s="2"/>
      <c r="BT14" s="2"/>
      <c r="BU14" s="12"/>
    </row>
    <row r="15" spans="1:73" x14ac:dyDescent="0.25">
      <c r="A15">
        <v>12</v>
      </c>
      <c r="B15" t="s">
        <v>15</v>
      </c>
      <c r="C15" t="s">
        <v>32</v>
      </c>
      <c r="D15" s="2" t="s">
        <v>77</v>
      </c>
      <c r="E15" t="s">
        <v>142</v>
      </c>
      <c r="F15" t="s">
        <v>58</v>
      </c>
      <c r="G15" s="2" t="s">
        <v>87</v>
      </c>
      <c r="H15" t="s">
        <v>148</v>
      </c>
      <c r="J15">
        <f t="shared" si="0"/>
        <v>2760.0619759387532</v>
      </c>
      <c r="K15">
        <f t="shared" si="1"/>
        <v>6524.3636960586982</v>
      </c>
      <c r="L15">
        <f t="shared" si="5"/>
        <v>18007648.154686838</v>
      </c>
      <c r="N15">
        <f>VLOOKUP(E15,Inputs!$K$12:$L$25,2,FALSE)</f>
        <v>15</v>
      </c>
      <c r="O15">
        <f>VLOOKUP(H15,Inputs!$K$12:$L$25,2,FALSE)</f>
        <v>70</v>
      </c>
      <c r="P15">
        <f>IF(B15="Nonmotorized","",VLOOKUP(B15,Inputs!$K$28:$L$32,2,FALSE))</f>
        <v>45</v>
      </c>
      <c r="Q15" s="6">
        <f t="shared" si="6"/>
        <v>30.166520181768771</v>
      </c>
      <c r="R15" s="9">
        <f>IF(B15="Nonmotorized",1/(1+EXP(3.8432-0.1237*O15)),(Q15/Inputs!$L$35)^Inputs!$L$36+(Q15/Inputs!$L$35)^Inputs!$L$36-((Q15/Inputs!$L$35)^Inputs!$L$36)*((Q15/Inputs!$L$35)^Inputs!$L$36))</f>
        <v>9.3014969639737849E-2</v>
      </c>
      <c r="T15">
        <f>Inputs!$O$25</f>
        <v>0.505</v>
      </c>
      <c r="X15" s="2">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2.75</v>
      </c>
      <c r="AB15">
        <f>IF(B15="Diverging","",Inputs!$L$12)</f>
        <v>70</v>
      </c>
      <c r="AC15" s="14">
        <f t="shared" si="7"/>
        <v>1.2601440246904174</v>
      </c>
      <c r="AD15" s="14"/>
      <c r="AI15">
        <f t="shared" si="8"/>
        <v>1.7500250142888172</v>
      </c>
      <c r="AK15">
        <f t="shared" si="9"/>
        <v>2931258.3796393909</v>
      </c>
      <c r="AM15" s="12"/>
      <c r="AN15" s="2" t="str">
        <f t="shared" si="10"/>
        <v/>
      </c>
      <c r="AO15" s="2" t="str">
        <f t="shared" si="3"/>
        <v/>
      </c>
      <c r="AP15" s="2" t="str">
        <f t="shared" si="3"/>
        <v/>
      </c>
      <c r="AQ15" s="2" t="str">
        <f t="shared" si="3"/>
        <v/>
      </c>
      <c r="AR15" s="2" t="str">
        <f t="shared" si="3"/>
        <v/>
      </c>
      <c r="AS15" s="2" t="str">
        <f t="shared" si="3"/>
        <v/>
      </c>
      <c r="AT15" s="2" t="str">
        <f t="shared" si="3"/>
        <v/>
      </c>
      <c r="AU15" s="2" t="str">
        <f t="shared" si="3"/>
        <v/>
      </c>
      <c r="AV15" s="2">
        <f t="shared" si="3"/>
        <v>1</v>
      </c>
      <c r="AW15" s="2" t="str">
        <f t="shared" si="3"/>
        <v/>
      </c>
      <c r="AX15" s="2" t="str">
        <f t="shared" si="3"/>
        <v/>
      </c>
      <c r="AY15" s="2" t="str">
        <f t="shared" si="3"/>
        <v/>
      </c>
      <c r="AZ15" s="2"/>
      <c r="BA15" s="2"/>
      <c r="BB15" s="2"/>
      <c r="BC15" s="2"/>
      <c r="BD15" s="10"/>
      <c r="BE15" s="2">
        <f t="shared" si="11"/>
        <v>1</v>
      </c>
      <c r="BF15" s="2">
        <f t="shared" si="4"/>
        <v>1</v>
      </c>
      <c r="BG15" s="2" t="str">
        <f t="shared" si="4"/>
        <v/>
      </c>
      <c r="BH15" s="2" t="str">
        <f t="shared" si="4"/>
        <v/>
      </c>
      <c r="BI15" s="2" t="str">
        <f t="shared" si="4"/>
        <v/>
      </c>
      <c r="BJ15" s="2" t="str">
        <f t="shared" si="4"/>
        <v/>
      </c>
      <c r="BK15" s="2" t="str">
        <f t="shared" si="4"/>
        <v/>
      </c>
      <c r="BL15" s="2" t="str">
        <f t="shared" si="4"/>
        <v/>
      </c>
      <c r="BM15" s="2" t="str">
        <f t="shared" si="4"/>
        <v/>
      </c>
      <c r="BN15" s="2" t="str">
        <f t="shared" si="4"/>
        <v/>
      </c>
      <c r="BO15" s="2" t="str">
        <f t="shared" si="4"/>
        <v/>
      </c>
      <c r="BP15" s="2" t="str">
        <f t="shared" si="4"/>
        <v/>
      </c>
      <c r="BQ15" s="2"/>
      <c r="BR15" s="2"/>
      <c r="BS15" s="2"/>
      <c r="BT15" s="2"/>
      <c r="BU15" s="12"/>
    </row>
    <row r="16" spans="1:73" x14ac:dyDescent="0.25">
      <c r="A16">
        <v>13</v>
      </c>
      <c r="B16" t="s">
        <v>15</v>
      </c>
      <c r="C16" t="s">
        <v>35</v>
      </c>
      <c r="D16" s="2" t="s">
        <v>70</v>
      </c>
      <c r="E16" t="s">
        <v>149</v>
      </c>
      <c r="F16" t="s">
        <v>57</v>
      </c>
      <c r="G16" s="2" t="s">
        <v>86</v>
      </c>
      <c r="H16" t="s">
        <v>143</v>
      </c>
      <c r="J16">
        <f t="shared" si="0"/>
        <v>975.63630394130166</v>
      </c>
      <c r="K16">
        <f t="shared" si="1"/>
        <v>2435.2718667975573</v>
      </c>
      <c r="L16">
        <f t="shared" si="5"/>
        <v>2375939.643214603</v>
      </c>
      <c r="N16">
        <f>VLOOKUP(E16,Inputs!$K$12:$L$25,2,FALSE)</f>
        <v>15</v>
      </c>
      <c r="O16">
        <f>VLOOKUP(H16,Inputs!$K$12:$L$25,2,FALSE)</f>
        <v>25</v>
      </c>
      <c r="P16">
        <f>IF(B16="Nonmotorized","",VLOOKUP(B16,Inputs!$K$28:$L$32,2,FALSE))</f>
        <v>45</v>
      </c>
      <c r="Q16" s="6">
        <f t="shared" si="6"/>
        <v>8.9396576292116645</v>
      </c>
      <c r="R16" s="9">
        <f>IF(B16="Nonmotorized",1/(1+EXP(3.8432-0.1237*O16)),(Q16/Inputs!$L$35)^Inputs!$L$36+(Q16/Inputs!$L$35)^Inputs!$L$36-((Q16/Inputs!$L$35)^Inputs!$L$36)*((Q16/Inputs!$L$35)^Inputs!$L$36))</f>
        <v>9.432995959267502E-4</v>
      </c>
      <c r="T16">
        <f>Inputs!$O$25</f>
        <v>0.505</v>
      </c>
      <c r="Y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1.75</v>
      </c>
      <c r="AB16">
        <f>IF(B16="Diverging","",Inputs!$L$12)</f>
        <v>70</v>
      </c>
      <c r="AC16" s="14">
        <f t="shared" si="7"/>
        <v>1.2601440246904174</v>
      </c>
      <c r="AD16" s="14"/>
      <c r="AI16">
        <f t="shared" si="8"/>
        <v>1.1136522818201564</v>
      </c>
      <c r="AK16">
        <f t="shared" si="9"/>
        <v>2495.9430026559339</v>
      </c>
      <c r="AM16" s="12"/>
      <c r="AN16" s="2" t="str">
        <f t="shared" si="10"/>
        <v/>
      </c>
      <c r="AO16" s="2" t="str">
        <f t="shared" si="3"/>
        <v/>
      </c>
      <c r="AP16" s="2">
        <f t="shared" si="3"/>
        <v>1</v>
      </c>
      <c r="AQ16" s="2" t="str">
        <f t="shared" si="3"/>
        <v/>
      </c>
      <c r="AR16" s="2" t="str">
        <f t="shared" si="3"/>
        <v/>
      </c>
      <c r="AS16" s="2" t="str">
        <f t="shared" si="3"/>
        <v/>
      </c>
      <c r="AT16" s="2" t="str">
        <f t="shared" si="3"/>
        <v/>
      </c>
      <c r="AU16" s="2" t="str">
        <f t="shared" si="3"/>
        <v/>
      </c>
      <c r="AV16" s="2" t="str">
        <f t="shared" si="3"/>
        <v/>
      </c>
      <c r="AW16" s="2" t="str">
        <f t="shared" si="3"/>
        <v/>
      </c>
      <c r="AX16" s="2" t="str">
        <f t="shared" si="3"/>
        <v/>
      </c>
      <c r="AY16" s="2" t="str">
        <f t="shared" si="3"/>
        <v/>
      </c>
      <c r="AZ16" s="2"/>
      <c r="BA16" s="2"/>
      <c r="BB16" s="2"/>
      <c r="BC16" s="2"/>
      <c r="BD16" s="10"/>
      <c r="BE16" s="2" t="str">
        <f t="shared" si="11"/>
        <v/>
      </c>
      <c r="BF16" s="2" t="str">
        <f t="shared" si="4"/>
        <v/>
      </c>
      <c r="BG16" s="2" t="str">
        <f t="shared" si="4"/>
        <v/>
      </c>
      <c r="BH16" s="2" t="str">
        <f t="shared" si="4"/>
        <v/>
      </c>
      <c r="BI16" s="2">
        <f t="shared" si="4"/>
        <v>1</v>
      </c>
      <c r="BJ16" s="2" t="str">
        <f t="shared" si="4"/>
        <v/>
      </c>
      <c r="BK16" s="2">
        <f t="shared" si="4"/>
        <v>1</v>
      </c>
      <c r="BL16" s="2" t="str">
        <f t="shared" si="4"/>
        <v/>
      </c>
      <c r="BM16" s="2" t="str">
        <f t="shared" si="4"/>
        <v/>
      </c>
      <c r="BN16" s="2" t="str">
        <f t="shared" si="4"/>
        <v/>
      </c>
      <c r="BO16" s="2" t="str">
        <f t="shared" si="4"/>
        <v/>
      </c>
      <c r="BP16" s="2" t="str">
        <f t="shared" si="4"/>
        <v/>
      </c>
      <c r="BQ16" s="2"/>
      <c r="BR16" s="2"/>
      <c r="BS16" s="2"/>
      <c r="BT16" s="2"/>
      <c r="BU16" s="12"/>
    </row>
    <row r="17" spans="1:73" x14ac:dyDescent="0.25">
      <c r="A17">
        <v>14</v>
      </c>
      <c r="B17" t="s">
        <v>15</v>
      </c>
      <c r="C17" t="s">
        <v>34</v>
      </c>
      <c r="D17" s="2" t="s">
        <v>78</v>
      </c>
      <c r="E17" t="s">
        <v>142</v>
      </c>
      <c r="F17" t="s">
        <v>56</v>
      </c>
      <c r="G17" s="2" t="s">
        <v>81</v>
      </c>
      <c r="H17" t="s">
        <v>148</v>
      </c>
      <c r="J17">
        <f t="shared" si="0"/>
        <v>2829.7096138499373</v>
      </c>
      <c r="K17">
        <f t="shared" si="1"/>
        <v>8826.0091992339458</v>
      </c>
      <c r="L17">
        <f t="shared" si="5"/>
        <v>24975043.083000284</v>
      </c>
      <c r="N17">
        <f>VLOOKUP(E17,Inputs!$K$12:$L$25,2,FALSE)</f>
        <v>15</v>
      </c>
      <c r="O17">
        <f>VLOOKUP(H17,Inputs!$K$12:$L$25,2,FALSE)</f>
        <v>70</v>
      </c>
      <c r="P17">
        <f>IF(B17="Nonmotorized","",VLOOKUP(B17,Inputs!$K$28:$L$32,2,FALSE))</f>
        <v>45</v>
      </c>
      <c r="Q17" s="6">
        <f t="shared" si="6"/>
        <v>30.166520181768771</v>
      </c>
      <c r="R17" s="9">
        <f>IF(B17="Nonmotorized",1/(1+EXP(3.8432-0.1237*O17)),(Q17/Inputs!$L$35)^Inputs!$L$36+(Q17/Inputs!$L$35)^Inputs!$L$36-((Q17/Inputs!$L$35)^Inputs!$L$36)*((Q17/Inputs!$L$35)^Inputs!$L$36))</f>
        <v>9.3014969639737849E-2</v>
      </c>
      <c r="T17">
        <f>Inputs!$O$25</f>
        <v>0.505</v>
      </c>
      <c r="X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2.75</v>
      </c>
      <c r="AB17">
        <f>IF(B17="Diverging","",Inputs!$L$12)</f>
        <v>70</v>
      </c>
      <c r="AC17" s="14">
        <f t="shared" si="7"/>
        <v>1.2601440246904174</v>
      </c>
      <c r="AD17" s="14"/>
      <c r="AI17">
        <f t="shared" si="8"/>
        <v>1.7500250142888172</v>
      </c>
      <c r="AK17">
        <f t="shared" si="9"/>
        <v>4065400.6392192589</v>
      </c>
      <c r="AM17" s="12"/>
      <c r="AN17" s="2" t="str">
        <f t="shared" si="10"/>
        <v/>
      </c>
      <c r="AO17" s="2" t="str">
        <f t="shared" si="3"/>
        <v/>
      </c>
      <c r="AP17" s="2" t="str">
        <f t="shared" si="3"/>
        <v/>
      </c>
      <c r="AQ17" s="2" t="str">
        <f t="shared" si="3"/>
        <v/>
      </c>
      <c r="AR17" s="2" t="str">
        <f t="shared" si="3"/>
        <v/>
      </c>
      <c r="AS17" s="2" t="str">
        <f t="shared" si="3"/>
        <v/>
      </c>
      <c r="AT17" s="2" t="str">
        <f t="shared" si="3"/>
        <v/>
      </c>
      <c r="AU17" s="2" t="str">
        <f t="shared" si="3"/>
        <v/>
      </c>
      <c r="AV17" s="2" t="str">
        <f t="shared" si="3"/>
        <v/>
      </c>
      <c r="AW17" s="2" t="str">
        <f t="shared" si="3"/>
        <v/>
      </c>
      <c r="AX17" s="2" t="str">
        <f t="shared" si="3"/>
        <v/>
      </c>
      <c r="AY17" s="2">
        <f t="shared" si="3"/>
        <v>1</v>
      </c>
      <c r="AZ17" s="2"/>
      <c r="BA17" s="2"/>
      <c r="BB17" s="2"/>
      <c r="BC17" s="2"/>
      <c r="BD17" s="10"/>
      <c r="BE17" s="2" t="str">
        <f t="shared" si="11"/>
        <v/>
      </c>
      <c r="BF17" s="2" t="str">
        <f t="shared" si="4"/>
        <v/>
      </c>
      <c r="BG17" s="2" t="str">
        <f t="shared" si="4"/>
        <v/>
      </c>
      <c r="BH17" s="2">
        <f t="shared" si="4"/>
        <v>1</v>
      </c>
      <c r="BI17" s="2" t="str">
        <f t="shared" si="4"/>
        <v/>
      </c>
      <c r="BJ17" s="2" t="str">
        <f t="shared" si="4"/>
        <v/>
      </c>
      <c r="BK17" s="2" t="str">
        <f t="shared" si="4"/>
        <v/>
      </c>
      <c r="BL17" s="2">
        <f t="shared" si="4"/>
        <v>1</v>
      </c>
      <c r="BM17" s="2" t="str">
        <f t="shared" si="4"/>
        <v/>
      </c>
      <c r="BN17" s="2" t="str">
        <f t="shared" si="4"/>
        <v/>
      </c>
      <c r="BO17" s="2" t="str">
        <f t="shared" si="4"/>
        <v/>
      </c>
      <c r="BP17" s="2" t="str">
        <f t="shared" si="4"/>
        <v/>
      </c>
      <c r="BQ17" s="2"/>
      <c r="BR17" s="2"/>
      <c r="BS17" s="2"/>
      <c r="BT17" s="2"/>
      <c r="BU17" s="12"/>
    </row>
    <row r="18" spans="1:73" x14ac:dyDescent="0.25">
      <c r="A18">
        <v>15</v>
      </c>
      <c r="B18" t="s">
        <v>15</v>
      </c>
      <c r="C18" t="s">
        <v>239</v>
      </c>
      <c r="D18" s="2" t="s">
        <v>242</v>
      </c>
      <c r="E18" t="s">
        <v>150</v>
      </c>
      <c r="F18" t="s">
        <v>27</v>
      </c>
      <c r="G18" s="2" t="s">
        <v>74</v>
      </c>
      <c r="H18" t="s">
        <v>143</v>
      </c>
      <c r="J18">
        <f t="shared" si="0"/>
        <v>4988.0457972997192</v>
      </c>
      <c r="K18">
        <f t="shared" si="1"/>
        <v>878.12843098113581</v>
      </c>
      <c r="L18">
        <f t="shared" si="5"/>
        <v>4380144.8296448514</v>
      </c>
      <c r="N18">
        <f>VLOOKUP(E18,Inputs!$K$12:$L$25,2,FALSE)</f>
        <v>46.75</v>
      </c>
      <c r="O18">
        <f>VLOOKUP(H18,Inputs!$K$12:$L$25,2,FALSE)</f>
        <v>25</v>
      </c>
      <c r="P18">
        <f>IF(B18="Nonmotorized","",VLOOKUP(B18,Inputs!$K$28:$L$32,2,FALSE))</f>
        <v>45</v>
      </c>
      <c r="Q18" s="6">
        <f t="shared" si="6"/>
        <v>17.01249833928313</v>
      </c>
      <c r="R18" s="9">
        <f>IF(B18="Nonmotorized",1/(1+EXP(3.8432-0.1237*O18)),(Q18/Inputs!$L$35)^Inputs!$L$36+(Q18/Inputs!$L$35)^Inputs!$L$36-((Q18/Inputs!$L$35)^Inputs!$L$36)*((Q18/Inputs!$L$35)^Inputs!$L$36))</f>
        <v>1.0812740837023575E-2</v>
      </c>
      <c r="T18">
        <f>Inputs!$O$25</f>
        <v>0.505</v>
      </c>
      <c r="W18" s="2">
        <v>1</v>
      </c>
      <c r="Y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3.75</v>
      </c>
      <c r="AB18">
        <f>IF(B18="Diverging","",Inputs!$L$12)</f>
        <v>70</v>
      </c>
      <c r="AC18" s="14">
        <f t="shared" si="7"/>
        <v>1.2601440246904174</v>
      </c>
      <c r="AD18" s="14"/>
      <c r="AI18">
        <f t="shared" si="8"/>
        <v>2.3863977467574782</v>
      </c>
      <c r="AK18">
        <f t="shared" si="9"/>
        <v>113023.06873128032</v>
      </c>
      <c r="AM18" s="12"/>
      <c r="AN18" s="2" t="str">
        <f t="shared" si="10"/>
        <v/>
      </c>
      <c r="AO18" s="2" t="str">
        <f t="shared" si="3"/>
        <v/>
      </c>
      <c r="AP18" s="2" t="str">
        <f t="shared" si="3"/>
        <v/>
      </c>
      <c r="AQ18" s="2" t="str">
        <f t="shared" si="3"/>
        <v/>
      </c>
      <c r="AR18" s="2" t="str">
        <f t="shared" si="3"/>
        <v/>
      </c>
      <c r="AS18" s="2" t="str">
        <f t="shared" si="3"/>
        <v/>
      </c>
      <c r="AT18" s="2" t="str">
        <f t="shared" si="3"/>
        <v/>
      </c>
      <c r="AU18" s="2" t="str">
        <f t="shared" si="3"/>
        <v/>
      </c>
      <c r="AV18" s="2" t="str">
        <f t="shared" si="3"/>
        <v/>
      </c>
      <c r="AW18" s="2">
        <f t="shared" si="3"/>
        <v>1</v>
      </c>
      <c r="AX18" s="2" t="str">
        <f t="shared" si="3"/>
        <v/>
      </c>
      <c r="AY18" s="2">
        <f t="shared" si="3"/>
        <v>1</v>
      </c>
      <c r="AZ18" s="2"/>
      <c r="BA18" s="2"/>
      <c r="BB18" s="2"/>
      <c r="BC18" s="2"/>
      <c r="BD18" s="10"/>
      <c r="BE18" s="2" t="str">
        <f t="shared" si="11"/>
        <v/>
      </c>
      <c r="BF18" s="2" t="str">
        <f t="shared" si="4"/>
        <v/>
      </c>
      <c r="BG18" s="2" t="str">
        <f t="shared" si="4"/>
        <v/>
      </c>
      <c r="BH18" s="2" t="str">
        <f t="shared" si="4"/>
        <v/>
      </c>
      <c r="BI18" s="2">
        <f t="shared" si="4"/>
        <v>1</v>
      </c>
      <c r="BJ18" s="2" t="str">
        <f t="shared" si="4"/>
        <v/>
      </c>
      <c r="BK18" s="2" t="str">
        <f t="shared" si="4"/>
        <v/>
      </c>
      <c r="BL18" s="2" t="str">
        <f t="shared" si="4"/>
        <v/>
      </c>
      <c r="BM18" s="2" t="str">
        <f t="shared" si="4"/>
        <v/>
      </c>
      <c r="BN18" s="2" t="str">
        <f t="shared" si="4"/>
        <v/>
      </c>
      <c r="BO18" s="2" t="str">
        <f t="shared" si="4"/>
        <v/>
      </c>
      <c r="BP18" s="2" t="str">
        <f t="shared" si="4"/>
        <v/>
      </c>
      <c r="BQ18" s="2"/>
      <c r="BR18" s="2"/>
      <c r="BS18" s="2"/>
      <c r="BT18" s="2"/>
      <c r="BU18" s="12"/>
    </row>
    <row r="19" spans="1:73" x14ac:dyDescent="0.25">
      <c r="A19">
        <v>16</v>
      </c>
      <c r="B19" t="s">
        <v>15</v>
      </c>
      <c r="C19" t="s">
        <v>25</v>
      </c>
      <c r="D19" s="2" t="s">
        <v>80</v>
      </c>
      <c r="E19" t="s">
        <v>151</v>
      </c>
      <c r="F19" t="s">
        <v>31</v>
      </c>
      <c r="G19" s="2" t="s">
        <v>75</v>
      </c>
      <c r="H19" t="s">
        <v>152</v>
      </c>
      <c r="J19">
        <f t="shared" si="0"/>
        <v>2011.9542027002817</v>
      </c>
      <c r="K19">
        <f t="shared" si="1"/>
        <v>2682.7945882448253</v>
      </c>
      <c r="L19">
        <f t="shared" si="5"/>
        <v>5397659.8468007483</v>
      </c>
      <c r="N19">
        <f>VLOOKUP(E19,Inputs!$K$12:$L$25,2,FALSE)</f>
        <v>20</v>
      </c>
      <c r="O19">
        <f>VLOOKUP(H19,Inputs!$K$12:$L$25,2,FALSE)</f>
        <v>15</v>
      </c>
      <c r="P19">
        <f>IF(B19="Nonmotorized","",VLOOKUP(B19,Inputs!$K$28:$L$32,2,FALSE))</f>
        <v>45</v>
      </c>
      <c r="Q19" s="6">
        <f t="shared" si="6"/>
        <v>7.0840654162717795</v>
      </c>
      <c r="R19" s="9">
        <f>IF(B19="Nonmotorized",1/(1+EXP(3.8432-0.1237*O19)),(Q19/Inputs!$L$35)^Inputs!$L$36+(Q19/Inputs!$L$35)^Inputs!$L$36-((Q19/Inputs!$L$35)^Inputs!$L$36)*((Q19/Inputs!$L$35)^Inputs!$L$36))</f>
        <v>3.9022923271840685E-4</v>
      </c>
      <c r="T19">
        <f>Inputs!$O$25</f>
        <v>0.505</v>
      </c>
      <c r="Y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1.75</v>
      </c>
      <c r="AB19">
        <f>IF(B19="Diverging","",Inputs!$L$12)</f>
        <v>70</v>
      </c>
      <c r="AC19" s="14">
        <f t="shared" si="7"/>
        <v>1.2601440246904174</v>
      </c>
      <c r="AD19" s="14"/>
      <c r="AI19">
        <f t="shared" si="8"/>
        <v>1.1136522818201564</v>
      </c>
      <c r="AK19">
        <f t="shared" si="9"/>
        <v>2345.7132644109929</v>
      </c>
      <c r="AM19" s="12"/>
      <c r="AN19" s="2" t="str">
        <f t="shared" si="10"/>
        <v/>
      </c>
      <c r="AO19" s="2" t="str">
        <f t="shared" si="3"/>
        <v/>
      </c>
      <c r="AP19" s="2" t="str">
        <f t="shared" si="3"/>
        <v/>
      </c>
      <c r="AQ19" s="2" t="str">
        <f t="shared" si="3"/>
        <v/>
      </c>
      <c r="AR19" s="2" t="str">
        <f t="shared" si="3"/>
        <v/>
      </c>
      <c r="AS19" s="2" t="str">
        <f t="shared" si="3"/>
        <v/>
      </c>
      <c r="AT19" s="2" t="str">
        <f t="shared" si="3"/>
        <v/>
      </c>
      <c r="AU19" s="2" t="str">
        <f t="shared" si="3"/>
        <v/>
      </c>
      <c r="AV19" s="2" t="str">
        <f t="shared" si="3"/>
        <v/>
      </c>
      <c r="AW19" s="2" t="str">
        <f t="shared" si="3"/>
        <v/>
      </c>
      <c r="AX19" s="2">
        <f t="shared" si="3"/>
        <v>1</v>
      </c>
      <c r="AY19" s="2" t="str">
        <f t="shared" si="3"/>
        <v/>
      </c>
      <c r="AZ19" s="2"/>
      <c r="BA19" s="2"/>
      <c r="BB19" s="2"/>
      <c r="BC19" s="2"/>
      <c r="BD19" s="10"/>
      <c r="BE19" s="2" t="str">
        <f t="shared" si="11"/>
        <v/>
      </c>
      <c r="BF19" s="2" t="str">
        <f t="shared" si="4"/>
        <v/>
      </c>
      <c r="BG19" s="2" t="str">
        <f t="shared" si="4"/>
        <v/>
      </c>
      <c r="BH19" s="2" t="str">
        <f t="shared" si="4"/>
        <v/>
      </c>
      <c r="BI19" s="2" t="str">
        <f t="shared" si="4"/>
        <v/>
      </c>
      <c r="BJ19" s="2" t="str">
        <f t="shared" si="4"/>
        <v/>
      </c>
      <c r="BK19" s="2" t="str">
        <f t="shared" si="4"/>
        <v/>
      </c>
      <c r="BL19" s="2">
        <f t="shared" si="4"/>
        <v>1</v>
      </c>
      <c r="BM19" s="2" t="str">
        <f t="shared" si="4"/>
        <v/>
      </c>
      <c r="BN19" s="2" t="str">
        <f t="shared" si="4"/>
        <v/>
      </c>
      <c r="BO19" s="2" t="str">
        <f t="shared" si="4"/>
        <v/>
      </c>
      <c r="BP19" s="2" t="str">
        <f t="shared" si="4"/>
        <v/>
      </c>
      <c r="BQ19" s="2"/>
      <c r="BR19" s="2"/>
      <c r="BS19" s="2"/>
      <c r="BT19" s="2"/>
      <c r="BU19" s="12"/>
    </row>
    <row r="20" spans="1:73" x14ac:dyDescent="0.25">
      <c r="A20">
        <v>17</v>
      </c>
      <c r="B20" t="s">
        <v>15</v>
      </c>
      <c r="C20" t="s">
        <v>238</v>
      </c>
      <c r="D20" s="2" t="s">
        <v>241</v>
      </c>
      <c r="E20" t="s">
        <v>150</v>
      </c>
      <c r="F20" t="s">
        <v>30</v>
      </c>
      <c r="G20" s="2" t="s">
        <v>71</v>
      </c>
      <c r="H20" t="s">
        <v>142</v>
      </c>
      <c r="J20">
        <f t="shared" si="0"/>
        <v>2035.800393846165</v>
      </c>
      <c r="K20">
        <f t="shared" si="1"/>
        <v>934.15654932693815</v>
      </c>
      <c r="L20">
        <f t="shared" si="5"/>
        <v>1901756.271033755</v>
      </c>
      <c r="N20">
        <f>VLOOKUP(E20,Inputs!$K$12:$L$25,2,FALSE)</f>
        <v>46.75</v>
      </c>
      <c r="O20">
        <f>VLOOKUP(H20,Inputs!$K$12:$L$25,2,FALSE)</f>
        <v>15</v>
      </c>
      <c r="P20">
        <f>IF(B20="Nonmotorized","",VLOOKUP(B20,Inputs!$K$28:$L$32,2,FALSE))</f>
        <v>45</v>
      </c>
      <c r="Q20" s="6">
        <f t="shared" si="6"/>
        <v>18.833781082046876</v>
      </c>
      <c r="R20" s="9">
        <f>IF(B20="Nonmotorized",1/(1+EXP(3.8432-0.1237*O20)),(Q20/Inputs!$L$35)^Inputs!$L$36+(Q20/Inputs!$L$35)^Inputs!$L$36-((Q20/Inputs!$L$35)^Inputs!$L$36)*((Q20/Inputs!$L$35)^Inputs!$L$36))</f>
        <v>1.5884750854675837E-2</v>
      </c>
      <c r="T20">
        <f>Inputs!$O$25</f>
        <v>0.505</v>
      </c>
      <c r="Y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1.75</v>
      </c>
      <c r="AB20">
        <f>IF(B20="Diverging","",Inputs!$L$12)</f>
        <v>70</v>
      </c>
      <c r="AC20" s="14">
        <f t="shared" si="7"/>
        <v>1.2601440246904174</v>
      </c>
      <c r="AD20" s="14"/>
      <c r="AI20">
        <f t="shared" si="8"/>
        <v>1.1136522818201564</v>
      </c>
      <c r="AK20">
        <f t="shared" si="9"/>
        <v>33642.237758320924</v>
      </c>
      <c r="AM20" s="12"/>
      <c r="AN20" s="2" t="str">
        <f t="shared" si="10"/>
        <v/>
      </c>
      <c r="AO20" s="2" t="str">
        <f t="shared" si="10"/>
        <v/>
      </c>
      <c r="AP20" s="2" t="str">
        <f t="shared" si="10"/>
        <v/>
      </c>
      <c r="AQ20" s="2" t="str">
        <f t="shared" si="10"/>
        <v/>
      </c>
      <c r="AR20" s="2" t="str">
        <f t="shared" si="10"/>
        <v/>
      </c>
      <c r="AS20" s="2">
        <f t="shared" si="10"/>
        <v>1</v>
      </c>
      <c r="AT20" s="2">
        <f t="shared" si="10"/>
        <v>1</v>
      </c>
      <c r="AU20" s="2" t="str">
        <f t="shared" si="10"/>
        <v/>
      </c>
      <c r="AV20" s="2" t="str">
        <f t="shared" si="10"/>
        <v/>
      </c>
      <c r="AW20" s="2" t="str">
        <f t="shared" si="10"/>
        <v/>
      </c>
      <c r="AX20" s="2" t="str">
        <f t="shared" si="10"/>
        <v/>
      </c>
      <c r="AY20" s="2" t="str">
        <f t="shared" si="10"/>
        <v/>
      </c>
      <c r="AZ20" s="2"/>
      <c r="BA20" s="2"/>
      <c r="BB20" s="2"/>
      <c r="BC20" s="2"/>
      <c r="BD20" s="10"/>
      <c r="BE20" s="2" t="str">
        <f t="shared" si="11"/>
        <v/>
      </c>
      <c r="BF20" s="2">
        <f t="shared" si="11"/>
        <v>1</v>
      </c>
      <c r="BG20" s="2" t="str">
        <f t="shared" si="11"/>
        <v/>
      </c>
      <c r="BH20" s="2" t="str">
        <f t="shared" si="11"/>
        <v/>
      </c>
      <c r="BI20" s="2" t="str">
        <f t="shared" si="11"/>
        <v/>
      </c>
      <c r="BJ20" s="2" t="str">
        <f t="shared" si="11"/>
        <v/>
      </c>
      <c r="BK20" s="2" t="str">
        <f t="shared" si="11"/>
        <v/>
      </c>
      <c r="BL20" s="2" t="str">
        <f t="shared" si="11"/>
        <v/>
      </c>
      <c r="BM20" s="2" t="str">
        <f t="shared" si="11"/>
        <v/>
      </c>
      <c r="BN20" s="2" t="str">
        <f t="shared" si="11"/>
        <v/>
      </c>
      <c r="BO20" s="2" t="str">
        <f t="shared" si="11"/>
        <v/>
      </c>
      <c r="BP20" s="2" t="str">
        <f t="shared" si="11"/>
        <v/>
      </c>
      <c r="BQ20" s="2"/>
      <c r="BR20" s="2"/>
      <c r="BS20" s="2"/>
      <c r="BT20" s="2"/>
      <c r="BU20" s="12"/>
    </row>
    <row r="21" spans="1:73" x14ac:dyDescent="0.25">
      <c r="A21">
        <v>18</v>
      </c>
      <c r="B21" t="s">
        <v>15</v>
      </c>
      <c r="C21" t="s">
        <v>31</v>
      </c>
      <c r="D21" s="2" t="s">
        <v>75</v>
      </c>
      <c r="E21" t="s">
        <v>142</v>
      </c>
      <c r="F21" t="s">
        <v>28</v>
      </c>
      <c r="G21" s="2" t="s">
        <v>73</v>
      </c>
      <c r="H21" t="s">
        <v>148</v>
      </c>
      <c r="J21">
        <f t="shared" si="0"/>
        <v>2682.7945882448253</v>
      </c>
      <c r="K21">
        <f t="shared" si="1"/>
        <v>6143.214610989121</v>
      </c>
      <c r="L21">
        <f t="shared" si="5"/>
        <v>16480982.912788153</v>
      </c>
      <c r="N21">
        <f>VLOOKUP(E21,Inputs!$K$12:$L$25,2,FALSE)</f>
        <v>15</v>
      </c>
      <c r="O21">
        <f>VLOOKUP(H21,Inputs!$K$12:$L$25,2,FALSE)</f>
        <v>70</v>
      </c>
      <c r="P21">
        <f>IF(B21="Nonmotorized","",VLOOKUP(B21,Inputs!$K$28:$L$32,2,FALSE))</f>
        <v>45</v>
      </c>
      <c r="Q21" s="6">
        <f t="shared" si="6"/>
        <v>30.166520181768771</v>
      </c>
      <c r="R21" s="9">
        <f>IF(B21="Nonmotorized",1/(1+EXP(3.8432-0.1237*O21)),(Q21/Inputs!$L$35)^Inputs!$L$36+(Q21/Inputs!$L$35)^Inputs!$L$36-((Q21/Inputs!$L$35)^Inputs!$L$36)*((Q21/Inputs!$L$35)^Inputs!$L$36))</f>
        <v>9.3014969639737849E-2</v>
      </c>
      <c r="T21">
        <f>Inputs!$O$25</f>
        <v>0.505</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2.75</v>
      </c>
      <c r="AB21">
        <f>IF(B21="Diverging","",Inputs!$L$12)</f>
        <v>70</v>
      </c>
      <c r="AC21" s="14">
        <f t="shared" si="7"/>
        <v>1.2601440246904174</v>
      </c>
      <c r="AD21" s="14"/>
      <c r="AI21">
        <f t="shared" si="8"/>
        <v>1.7500250142888172</v>
      </c>
      <c r="AK21">
        <f t="shared" si="9"/>
        <v>2682750.0655731256</v>
      </c>
      <c r="AM21" s="12"/>
      <c r="AN21" s="2" t="str">
        <f t="shared" si="10"/>
        <v/>
      </c>
      <c r="AO21" s="2" t="str">
        <f t="shared" si="10"/>
        <v/>
      </c>
      <c r="AP21" s="2" t="str">
        <f t="shared" si="10"/>
        <v/>
      </c>
      <c r="AQ21" s="2" t="str">
        <f t="shared" si="10"/>
        <v/>
      </c>
      <c r="AR21" s="2" t="str">
        <f t="shared" si="10"/>
        <v/>
      </c>
      <c r="AS21" s="2" t="str">
        <f t="shared" si="10"/>
        <v/>
      </c>
      <c r="AT21" s="2" t="str">
        <f t="shared" si="10"/>
        <v/>
      </c>
      <c r="AU21" s="2">
        <f t="shared" si="10"/>
        <v>1</v>
      </c>
      <c r="AV21" s="2" t="str">
        <f t="shared" si="10"/>
        <v/>
      </c>
      <c r="AW21" s="2" t="str">
        <f t="shared" si="10"/>
        <v/>
      </c>
      <c r="AX21" s="2" t="str">
        <f t="shared" si="10"/>
        <v/>
      </c>
      <c r="AY21" s="2" t="str">
        <f t="shared" si="10"/>
        <v/>
      </c>
      <c r="AZ21" s="2"/>
      <c r="BA21" s="2"/>
      <c r="BB21" s="2"/>
      <c r="BC21" s="2"/>
      <c r="BD21" s="10"/>
      <c r="BE21" s="2" t="str">
        <f t="shared" si="11"/>
        <v/>
      </c>
      <c r="BF21" s="2" t="str">
        <f t="shared" si="11"/>
        <v/>
      </c>
      <c r="BG21" s="2" t="str">
        <f t="shared" si="11"/>
        <v/>
      </c>
      <c r="BH21" s="2">
        <f t="shared" si="11"/>
        <v>1</v>
      </c>
      <c r="BI21" s="2" t="str">
        <f t="shared" si="11"/>
        <v/>
      </c>
      <c r="BJ21" s="2" t="str">
        <f t="shared" si="11"/>
        <v/>
      </c>
      <c r="BK21" s="2" t="str">
        <f t="shared" si="11"/>
        <v/>
      </c>
      <c r="BL21" s="2" t="str">
        <f t="shared" si="11"/>
        <v/>
      </c>
      <c r="BM21" s="2" t="str">
        <f t="shared" si="11"/>
        <v/>
      </c>
      <c r="BN21" s="2" t="str">
        <f t="shared" si="11"/>
        <v/>
      </c>
      <c r="BO21" s="2" t="str">
        <f t="shared" si="11"/>
        <v/>
      </c>
      <c r="BP21" s="2" t="str">
        <f t="shared" si="11"/>
        <v/>
      </c>
      <c r="BQ21" s="2"/>
      <c r="BR21" s="2"/>
      <c r="BS21" s="2"/>
      <c r="BT21" s="2"/>
      <c r="BU21" s="12"/>
    </row>
    <row r="22" spans="1:73" x14ac:dyDescent="0.25">
      <c r="A22">
        <v>19</v>
      </c>
      <c r="B22" t="s">
        <v>15</v>
      </c>
      <c r="C22" t="s">
        <v>240</v>
      </c>
      <c r="D22" s="2" t="s">
        <v>243</v>
      </c>
      <c r="E22" t="s">
        <v>148</v>
      </c>
      <c r="F22" t="s">
        <v>25</v>
      </c>
      <c r="G22" s="2" t="s">
        <v>80</v>
      </c>
      <c r="H22" t="s">
        <v>143</v>
      </c>
      <c r="J22">
        <f t="shared" si="0"/>
        <v>8350.2691226705138</v>
      </c>
      <c r="K22">
        <f t="shared" si="1"/>
        <v>2011.9542027002817</v>
      </c>
      <c r="L22">
        <f t="shared" si="5"/>
        <v>16800359.055035334</v>
      </c>
      <c r="N22">
        <f>VLOOKUP(E22,Inputs!$K$12:$L$25,2,FALSE)</f>
        <v>70</v>
      </c>
      <c r="O22">
        <f>VLOOKUP(H22,Inputs!$K$12:$L$25,2,FALSE)</f>
        <v>25</v>
      </c>
      <c r="P22">
        <f>IF(B22="Nonmotorized","",VLOOKUP(B22,Inputs!$K$28:$L$32,2,FALSE))</f>
        <v>45</v>
      </c>
      <c r="Q22" s="6">
        <f t="shared" si="6"/>
        <v>27.613974115685902</v>
      </c>
      <c r="R22" s="9">
        <f>IF(B22="Nonmotorized",1/(1+EXP(3.8432-0.1237*O22)),(Q22/Inputs!$L$35)^Inputs!$L$36+(Q22/Inputs!$L$35)^Inputs!$L$36-((Q22/Inputs!$L$35)^Inputs!$L$36)*((Q22/Inputs!$L$35)^Inputs!$L$36))</f>
        <v>6.6968107815255751E-2</v>
      </c>
      <c r="T22">
        <f>Inputs!$O$25</f>
        <v>0.505</v>
      </c>
      <c r="V22" s="2">
        <v>1</v>
      </c>
      <c r="X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6.75</v>
      </c>
      <c r="AB22">
        <f>IF(B22="Diverging","",Inputs!$L$12)</f>
        <v>70</v>
      </c>
      <c r="AC22" s="14">
        <f t="shared" si="7"/>
        <v>1.2601440246904174</v>
      </c>
      <c r="AD22" s="14"/>
      <c r="AI22">
        <f t="shared" si="8"/>
        <v>4.2955159441634603</v>
      </c>
      <c r="AK22">
        <f t="shared" si="9"/>
        <v>4832834.5445269151</v>
      </c>
      <c r="AM22" s="12"/>
      <c r="AN22" s="2">
        <f t="shared" si="10"/>
        <v>1</v>
      </c>
      <c r="AO22" s="2" t="str">
        <f t="shared" si="10"/>
        <v/>
      </c>
      <c r="AP22" s="2" t="str">
        <f t="shared" si="10"/>
        <v/>
      </c>
      <c r="AQ22" s="2" t="str">
        <f t="shared" si="10"/>
        <v/>
      </c>
      <c r="AR22" s="2" t="str">
        <f t="shared" si="10"/>
        <v/>
      </c>
      <c r="AS22" s="2" t="str">
        <f t="shared" si="10"/>
        <v/>
      </c>
      <c r="AT22" s="2" t="str">
        <f t="shared" si="10"/>
        <v/>
      </c>
      <c r="AU22" s="2" t="str">
        <f t="shared" si="10"/>
        <v/>
      </c>
      <c r="AV22" s="2">
        <f t="shared" si="10"/>
        <v>1</v>
      </c>
      <c r="AW22" s="2" t="str">
        <f t="shared" si="10"/>
        <v/>
      </c>
      <c r="AX22" s="2" t="str">
        <f t="shared" si="10"/>
        <v/>
      </c>
      <c r="AY22" s="2" t="str">
        <f t="shared" si="10"/>
        <v/>
      </c>
      <c r="AZ22" s="2"/>
      <c r="BA22" s="2"/>
      <c r="BB22" s="2"/>
      <c r="BC22" s="2"/>
      <c r="BD22" s="10"/>
      <c r="BE22" s="2" t="str">
        <f t="shared" si="11"/>
        <v/>
      </c>
      <c r="BF22" s="2" t="str">
        <f t="shared" si="11"/>
        <v/>
      </c>
      <c r="BG22" s="2" t="str">
        <f t="shared" si="11"/>
        <v/>
      </c>
      <c r="BH22" s="2" t="str">
        <f t="shared" si="11"/>
        <v/>
      </c>
      <c r="BI22" s="2" t="str">
        <f t="shared" si="11"/>
        <v/>
      </c>
      <c r="BJ22" s="2" t="str">
        <f t="shared" si="11"/>
        <v/>
      </c>
      <c r="BK22" s="2" t="str">
        <f t="shared" si="11"/>
        <v/>
      </c>
      <c r="BL22" s="2" t="str">
        <f t="shared" si="11"/>
        <v/>
      </c>
      <c r="BM22" s="2" t="str">
        <f t="shared" si="11"/>
        <v/>
      </c>
      <c r="BN22" s="2" t="str">
        <f t="shared" si="11"/>
        <v/>
      </c>
      <c r="BO22" s="2">
        <f t="shared" si="11"/>
        <v>1</v>
      </c>
      <c r="BP22" s="2" t="str">
        <f t="shared" si="11"/>
        <v/>
      </c>
      <c r="BQ22" s="2"/>
      <c r="BR22" s="2"/>
      <c r="BS22" s="2"/>
      <c r="BT22" s="2"/>
      <c r="BU22" s="12"/>
    </row>
    <row r="23" spans="1:73" x14ac:dyDescent="0.25">
      <c r="A23">
        <v>20</v>
      </c>
      <c r="B23" t="s">
        <v>15</v>
      </c>
      <c r="C23" t="s">
        <v>33</v>
      </c>
      <c r="D23" s="2" t="s">
        <v>72</v>
      </c>
      <c r="E23" t="s">
        <v>149</v>
      </c>
      <c r="F23" t="s">
        <v>30</v>
      </c>
      <c r="G23" s="2" t="s">
        <v>71</v>
      </c>
      <c r="H23" t="s">
        <v>147</v>
      </c>
      <c r="J23">
        <f t="shared" si="0"/>
        <v>478.65695802974352</v>
      </c>
      <c r="K23">
        <f t="shared" si="1"/>
        <v>934.15654932693815</v>
      </c>
      <c r="L23">
        <f t="shared" si="5"/>
        <v>447140.53222439426</v>
      </c>
      <c r="N23">
        <f>VLOOKUP(E23,Inputs!$K$12:$L$25,2,FALSE)</f>
        <v>15</v>
      </c>
      <c r="O23">
        <f>VLOOKUP(H23,Inputs!$K$12:$L$25,2,FALSE)</f>
        <v>20</v>
      </c>
      <c r="P23">
        <f>IF(B23="Nonmotorized","",VLOOKUP(B23,Inputs!$K$28:$L$32,2,FALSE))</f>
        <v>45</v>
      </c>
      <c r="Q23" s="6">
        <f t="shared" si="6"/>
        <v>7.0840654162717795</v>
      </c>
      <c r="R23" s="9">
        <f>IF(B23="Nonmotorized",1/(1+EXP(3.8432-0.1237*O23)),(Q23/Inputs!$L$35)^Inputs!$L$36+(Q23/Inputs!$L$35)^Inputs!$L$36-((Q23/Inputs!$L$35)^Inputs!$L$36)*((Q23/Inputs!$L$35)^Inputs!$L$36))</f>
        <v>3.9022923271840685E-4</v>
      </c>
      <c r="T23">
        <f>Inputs!$O$25</f>
        <v>0.505</v>
      </c>
      <c r="X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2.75</v>
      </c>
      <c r="AB23">
        <f>IF(B23="Diverging","",Inputs!$L$12)</f>
        <v>70</v>
      </c>
      <c r="AC23" s="14">
        <f t="shared" si="7"/>
        <v>1.2601440246904174</v>
      </c>
      <c r="AD23" s="14"/>
      <c r="AI23">
        <f t="shared" si="8"/>
        <v>1.7500250142888172</v>
      </c>
      <c r="AK23">
        <f t="shared" si="9"/>
        <v>305.35715158853196</v>
      </c>
      <c r="AM23" s="12"/>
      <c r="AN23" s="2" t="str">
        <f t="shared" si="10"/>
        <v/>
      </c>
      <c r="AO23" s="2" t="str">
        <f t="shared" si="10"/>
        <v/>
      </c>
      <c r="AP23" s="2" t="str">
        <f t="shared" si="10"/>
        <v/>
      </c>
      <c r="AQ23" s="2" t="str">
        <f t="shared" si="10"/>
        <v/>
      </c>
      <c r="AR23" s="2" t="str">
        <f t="shared" si="10"/>
        <v/>
      </c>
      <c r="AS23" s="2">
        <f t="shared" si="10"/>
        <v>1</v>
      </c>
      <c r="AT23" s="2" t="str">
        <f t="shared" si="10"/>
        <v/>
      </c>
      <c r="AU23" s="2" t="str">
        <f t="shared" si="10"/>
        <v/>
      </c>
      <c r="AV23" s="2" t="str">
        <f t="shared" si="10"/>
        <v/>
      </c>
      <c r="AW23" s="2" t="str">
        <f t="shared" si="10"/>
        <v/>
      </c>
      <c r="AX23" s="2" t="str">
        <f t="shared" si="10"/>
        <v/>
      </c>
      <c r="AY23" s="2" t="str">
        <f t="shared" si="10"/>
        <v/>
      </c>
      <c r="AZ23" s="2"/>
      <c r="BA23" s="2"/>
      <c r="BB23" s="2"/>
      <c r="BC23" s="2"/>
      <c r="BD23" s="10"/>
      <c r="BE23" s="2" t="str">
        <f t="shared" si="11"/>
        <v/>
      </c>
      <c r="BF23" s="2">
        <f t="shared" si="11"/>
        <v>1</v>
      </c>
      <c r="BG23" s="2" t="str">
        <f t="shared" si="11"/>
        <v/>
      </c>
      <c r="BH23" s="2" t="str">
        <f t="shared" si="11"/>
        <v/>
      </c>
      <c r="BI23" s="2" t="str">
        <f t="shared" si="11"/>
        <v/>
      </c>
      <c r="BJ23" s="2" t="str">
        <f t="shared" si="11"/>
        <v/>
      </c>
      <c r="BK23" s="2" t="str">
        <f t="shared" si="11"/>
        <v/>
      </c>
      <c r="BL23" s="2" t="str">
        <f t="shared" si="11"/>
        <v/>
      </c>
      <c r="BM23" s="2" t="str">
        <f t="shared" si="11"/>
        <v/>
      </c>
      <c r="BN23" s="2" t="str">
        <f t="shared" si="11"/>
        <v/>
      </c>
      <c r="BO23" s="2" t="str">
        <f t="shared" si="11"/>
        <v/>
      </c>
      <c r="BP23" s="2" t="str">
        <f t="shared" si="11"/>
        <v/>
      </c>
      <c r="BQ23" s="2"/>
      <c r="BR23" s="2"/>
      <c r="BS23" s="2"/>
      <c r="BT23" s="2"/>
      <c r="BU23" s="12"/>
    </row>
    <row r="24" spans="1:73" x14ac:dyDescent="0.25">
      <c r="A24">
        <v>21</v>
      </c>
      <c r="B24" t="s">
        <v>16</v>
      </c>
      <c r="C24" t="s">
        <v>57</v>
      </c>
      <c r="D24" s="2" t="s">
        <v>83</v>
      </c>
      <c r="E24" t="s">
        <v>142</v>
      </c>
      <c r="F24" t="s">
        <v>34</v>
      </c>
      <c r="G24" s="2" t="s">
        <v>77</v>
      </c>
      <c r="H24" t="s">
        <v>142</v>
      </c>
      <c r="J24">
        <f t="shared" si="0"/>
        <v>3036.4646144309172</v>
      </c>
      <c r="K24">
        <f t="shared" si="1"/>
        <v>2760.0619759387532</v>
      </c>
      <c r="L24">
        <f t="shared" si="5"/>
        <v>8380830.523574302</v>
      </c>
      <c r="N24">
        <f>VLOOKUP(E24,Inputs!$K$12:$L$25,2,FALSE)</f>
        <v>15</v>
      </c>
      <c r="O24">
        <f>VLOOKUP(H24,Inputs!$K$12:$L$25,2,FALSE)</f>
        <v>15</v>
      </c>
      <c r="P24">
        <f>IF(B24="Nonmotorized","",VLOOKUP(B24,Inputs!$K$28:$L$32,2,FALSE))</f>
        <v>10</v>
      </c>
      <c r="Q24" s="6">
        <f t="shared" si="6"/>
        <v>1.3073361412148754</v>
      </c>
      <c r="R24" s="9">
        <f>IF(B24="Nonmotorized",1/(1+EXP(3.8432-0.1237*O24)),(Q24/Inputs!$L$35)^Inputs!$L$36+(Q24/Inputs!$L$35)^Inputs!$L$36-((Q24/Inputs!$L$35)^Inputs!$L$36)*((Q24/Inputs!$L$35)^Inputs!$L$36))</f>
        <v>6.4061388075216188E-7</v>
      </c>
      <c r="T24">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1</v>
      </c>
      <c r="AB24" t="str">
        <f>IF(B24="Diverging","",Inputs!$L$12)</f>
        <v/>
      </c>
      <c r="AC24" s="14">
        <f t="shared" si="7"/>
        <v>1</v>
      </c>
      <c r="AD24" s="14"/>
      <c r="AI24">
        <f t="shared" si="8"/>
        <v>1</v>
      </c>
      <c r="AK24">
        <f t="shared" si="9"/>
        <v>5.3688763656331062</v>
      </c>
      <c r="AM24" s="12"/>
      <c r="AN24" s="2" t="str">
        <f t="shared" si="10"/>
        <v/>
      </c>
      <c r="AO24" s="2" t="str">
        <f t="shared" si="10"/>
        <v/>
      </c>
      <c r="AP24" s="2" t="str">
        <f t="shared" si="10"/>
        <v/>
      </c>
      <c r="AQ24" s="2" t="str">
        <f t="shared" si="10"/>
        <v/>
      </c>
      <c r="AR24" s="2">
        <f t="shared" si="10"/>
        <v>1</v>
      </c>
      <c r="AS24" s="2" t="str">
        <f t="shared" si="10"/>
        <v/>
      </c>
      <c r="AT24" s="2" t="str">
        <f t="shared" si="10"/>
        <v/>
      </c>
      <c r="AU24" s="2" t="str">
        <f t="shared" si="10"/>
        <v/>
      </c>
      <c r="AV24" s="2" t="str">
        <f t="shared" si="10"/>
        <v/>
      </c>
      <c r="AW24" s="2">
        <f t="shared" si="10"/>
        <v>1</v>
      </c>
      <c r="AX24" s="2" t="str">
        <f t="shared" si="10"/>
        <v/>
      </c>
      <c r="AY24" s="2" t="str">
        <f t="shared" si="10"/>
        <v/>
      </c>
      <c r="AZ24" s="2"/>
      <c r="BA24" s="2"/>
      <c r="BB24" s="2"/>
      <c r="BC24" s="2"/>
      <c r="BD24" s="10"/>
      <c r="BE24" s="2" t="str">
        <f t="shared" si="11"/>
        <v/>
      </c>
      <c r="BF24" s="2" t="str">
        <f t="shared" si="11"/>
        <v/>
      </c>
      <c r="BG24" s="2" t="str">
        <f t="shared" si="11"/>
        <v/>
      </c>
      <c r="BH24" s="2" t="str">
        <f t="shared" si="11"/>
        <v/>
      </c>
      <c r="BI24" s="2" t="str">
        <f t="shared" si="11"/>
        <v/>
      </c>
      <c r="BJ24" s="2" t="str">
        <f t="shared" si="11"/>
        <v/>
      </c>
      <c r="BK24" s="2" t="str">
        <f t="shared" si="11"/>
        <v/>
      </c>
      <c r="BL24" s="2" t="str">
        <f t="shared" si="11"/>
        <v/>
      </c>
      <c r="BM24" s="2">
        <f t="shared" si="11"/>
        <v>1</v>
      </c>
      <c r="BN24" s="2" t="str">
        <f t="shared" si="11"/>
        <v/>
      </c>
      <c r="BO24" s="2" t="str">
        <f t="shared" si="11"/>
        <v/>
      </c>
      <c r="BP24" s="2" t="str">
        <f t="shared" si="11"/>
        <v/>
      </c>
      <c r="BQ24" s="2"/>
      <c r="BR24" s="2"/>
      <c r="BS24" s="2"/>
      <c r="BT24" s="2"/>
      <c r="BU24" s="12"/>
    </row>
    <row r="25" spans="1:73" x14ac:dyDescent="0.25">
      <c r="A25">
        <v>22</v>
      </c>
      <c r="B25" t="s">
        <v>16</v>
      </c>
      <c r="C25" t="s">
        <v>56</v>
      </c>
      <c r="D25" s="2" t="s">
        <v>81</v>
      </c>
      <c r="E25" t="s">
        <v>148</v>
      </c>
      <c r="F25" t="s">
        <v>33</v>
      </c>
      <c r="G25" s="2" t="s">
        <v>72</v>
      </c>
      <c r="H25" t="s">
        <v>149</v>
      </c>
      <c r="J25">
        <f t="shared" si="0"/>
        <v>8826.0091992339458</v>
      </c>
      <c r="K25">
        <f t="shared" si="1"/>
        <v>478.65695802974352</v>
      </c>
      <c r="L25">
        <f t="shared" si="5"/>
        <v>4224630.7148478534</v>
      </c>
      <c r="N25">
        <f>VLOOKUP(E25,Inputs!$K$12:$L$25,2,FALSE)</f>
        <v>70</v>
      </c>
      <c r="O25">
        <f>VLOOKUP(H25,Inputs!$K$12:$L$25,2,FALSE)</f>
        <v>15</v>
      </c>
      <c r="P25">
        <f>IF(B25="Nonmotorized","",VLOOKUP(B25,Inputs!$K$28:$L$32,2,FALSE))</f>
        <v>10</v>
      </c>
      <c r="Q25" s="6">
        <f t="shared" si="6"/>
        <v>27.644636544338773</v>
      </c>
      <c r="R25" s="9">
        <f>IF(B25="Nonmotorized",1/(1+EXP(3.8432-0.1237*O25)),(Q25/Inputs!$L$35)^Inputs!$L$36+(Q25/Inputs!$L$35)^Inputs!$L$36-((Q25/Inputs!$L$35)^Inputs!$L$36)*((Q25/Inputs!$L$35)^Inputs!$L$36))</f>
        <v>6.7245791629199622E-2</v>
      </c>
      <c r="T25">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1</v>
      </c>
      <c r="AB25" t="str">
        <f>IF(B25="Diverging","",Inputs!$L$12)</f>
        <v/>
      </c>
      <c r="AC25" s="14">
        <f t="shared" si="7"/>
        <v>1</v>
      </c>
      <c r="AD25" s="14"/>
      <c r="AI25">
        <f t="shared" si="8"/>
        <v>1</v>
      </c>
      <c r="AK25">
        <f t="shared" si="9"/>
        <v>284088.63676097541</v>
      </c>
      <c r="AM25" s="12"/>
      <c r="AN25" s="2" t="str">
        <f t="shared" si="10"/>
        <v/>
      </c>
      <c r="AO25" s="2" t="str">
        <f t="shared" si="10"/>
        <v/>
      </c>
      <c r="AP25" s="2" t="str">
        <f t="shared" si="10"/>
        <v/>
      </c>
      <c r="AQ25" s="2">
        <f t="shared" si="10"/>
        <v>1</v>
      </c>
      <c r="AR25" s="2" t="str">
        <f t="shared" si="10"/>
        <v/>
      </c>
      <c r="AS25" s="2" t="str">
        <f t="shared" si="10"/>
        <v/>
      </c>
      <c r="AT25" s="2" t="str">
        <f t="shared" si="10"/>
        <v/>
      </c>
      <c r="AU25" s="2">
        <f t="shared" si="10"/>
        <v>1</v>
      </c>
      <c r="AV25" s="2" t="str">
        <f t="shared" si="10"/>
        <v/>
      </c>
      <c r="AW25" s="2" t="str">
        <f t="shared" si="10"/>
        <v/>
      </c>
      <c r="AX25" s="2" t="str">
        <f t="shared" si="10"/>
        <v/>
      </c>
      <c r="AY25" s="2" t="str">
        <f t="shared" si="10"/>
        <v/>
      </c>
      <c r="AZ25" s="2"/>
      <c r="BA25" s="2"/>
      <c r="BB25" s="2"/>
      <c r="BC25" s="2"/>
      <c r="BD25" s="10"/>
      <c r="BE25" s="2" t="str">
        <f t="shared" si="11"/>
        <v/>
      </c>
      <c r="BF25" s="2" t="str">
        <f t="shared" si="11"/>
        <v/>
      </c>
      <c r="BG25" s="2" t="str">
        <f t="shared" si="11"/>
        <v/>
      </c>
      <c r="BH25" s="2" t="str">
        <f t="shared" si="11"/>
        <v/>
      </c>
      <c r="BI25" s="2" t="str">
        <f t="shared" si="11"/>
        <v/>
      </c>
      <c r="BJ25" s="2">
        <f t="shared" si="11"/>
        <v>1</v>
      </c>
      <c r="BK25" s="2" t="str">
        <f t="shared" si="11"/>
        <v/>
      </c>
      <c r="BL25" s="2" t="str">
        <f t="shared" si="11"/>
        <v/>
      </c>
      <c r="BM25" s="2" t="str">
        <f t="shared" si="11"/>
        <v/>
      </c>
      <c r="BN25" s="2" t="str">
        <f t="shared" si="11"/>
        <v/>
      </c>
      <c r="BO25" s="2" t="str">
        <f t="shared" si="11"/>
        <v/>
      </c>
      <c r="BP25" s="2" t="str">
        <f t="shared" si="11"/>
        <v/>
      </c>
      <c r="BQ25" s="2"/>
      <c r="BR25" s="2"/>
      <c r="BS25" s="2"/>
      <c r="BT25" s="2"/>
      <c r="BU25" s="12"/>
    </row>
    <row r="26" spans="1:73" x14ac:dyDescent="0.25">
      <c r="A26">
        <v>23</v>
      </c>
      <c r="B26" t="s">
        <v>16</v>
      </c>
      <c r="C26" t="s">
        <v>60</v>
      </c>
      <c r="D26" s="2" t="s">
        <v>88</v>
      </c>
      <c r="E26" t="s">
        <v>142</v>
      </c>
      <c r="F26" t="s">
        <v>32</v>
      </c>
      <c r="G26" s="2" t="s">
        <v>77</v>
      </c>
      <c r="H26" t="s">
        <v>142</v>
      </c>
      <c r="J26">
        <f t="shared" si="0"/>
        <v>4239.9380240612463</v>
      </c>
      <c r="K26">
        <f t="shared" si="1"/>
        <v>2760.0619759387532</v>
      </c>
      <c r="L26">
        <f t="shared" si="5"/>
        <v>11702491.720548337</v>
      </c>
      <c r="N26">
        <f>VLOOKUP(E26,Inputs!$K$12:$L$25,2,FALSE)</f>
        <v>15</v>
      </c>
      <c r="O26">
        <f>VLOOKUP(H26,Inputs!$K$12:$L$25,2,FALSE)</f>
        <v>15</v>
      </c>
      <c r="P26">
        <f>IF(B26="Nonmotorized","",VLOOKUP(B26,Inputs!$K$28:$L$32,2,FALSE))</f>
        <v>10</v>
      </c>
      <c r="Q26" s="6">
        <f t="shared" si="6"/>
        <v>1.3073361412148754</v>
      </c>
      <c r="R26" s="9">
        <f>IF(B26="Nonmotorized",1/(1+EXP(3.8432-0.1237*O26)),(Q26/Inputs!$L$35)^Inputs!$L$36+(Q26/Inputs!$L$35)^Inputs!$L$36-((Q26/Inputs!$L$35)^Inputs!$L$36)*((Q26/Inputs!$L$35)^Inputs!$L$36))</f>
        <v>6.4061388075216188E-7</v>
      </c>
      <c r="T26">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v>
      </c>
      <c r="AB26" t="str">
        <f>IF(B26="Diverging","",Inputs!$L$12)</f>
        <v/>
      </c>
      <c r="AC26" s="14">
        <f t="shared" si="7"/>
        <v>1</v>
      </c>
      <c r="AD26" s="14"/>
      <c r="AI26">
        <f t="shared" si="8"/>
        <v>1</v>
      </c>
      <c r="AK26">
        <f t="shared" si="9"/>
        <v>7.4967786355705144</v>
      </c>
      <c r="AM26" s="12"/>
      <c r="AN26" s="2" t="str">
        <f t="shared" si="10"/>
        <v/>
      </c>
      <c r="AO26" s="2" t="str">
        <f t="shared" si="10"/>
        <v/>
      </c>
      <c r="AP26" s="2" t="str">
        <f t="shared" si="10"/>
        <v/>
      </c>
      <c r="AQ26" s="2" t="str">
        <f t="shared" si="10"/>
        <v/>
      </c>
      <c r="AR26" s="2" t="str">
        <f t="shared" si="10"/>
        <v/>
      </c>
      <c r="AS26" s="2" t="str">
        <f t="shared" si="10"/>
        <v/>
      </c>
      <c r="AT26" s="2">
        <f t="shared" si="10"/>
        <v>1</v>
      </c>
      <c r="AU26" s="2">
        <f t="shared" si="10"/>
        <v>1</v>
      </c>
      <c r="AV26" s="2" t="str">
        <f t="shared" si="10"/>
        <v/>
      </c>
      <c r="AW26" s="2" t="str">
        <f t="shared" si="10"/>
        <v/>
      </c>
      <c r="AX26" s="2" t="str">
        <f t="shared" si="10"/>
        <v/>
      </c>
      <c r="AY26" s="2" t="str">
        <f t="shared" si="10"/>
        <v/>
      </c>
      <c r="AZ26" s="2"/>
      <c r="BA26" s="2"/>
      <c r="BB26" s="2"/>
      <c r="BC26" s="2"/>
      <c r="BD26" s="10"/>
      <c r="BE26" s="2" t="str">
        <f t="shared" si="11"/>
        <v/>
      </c>
      <c r="BF26" s="2" t="str">
        <f t="shared" si="11"/>
        <v/>
      </c>
      <c r="BG26" s="2" t="str">
        <f t="shared" si="11"/>
        <v/>
      </c>
      <c r="BH26" s="2" t="str">
        <f t="shared" si="11"/>
        <v/>
      </c>
      <c r="BI26" s="2" t="str">
        <f t="shared" si="11"/>
        <v/>
      </c>
      <c r="BJ26" s="2" t="str">
        <f t="shared" si="11"/>
        <v/>
      </c>
      <c r="BK26" s="2" t="str">
        <f t="shared" si="11"/>
        <v/>
      </c>
      <c r="BL26" s="2" t="str">
        <f t="shared" si="11"/>
        <v/>
      </c>
      <c r="BM26" s="2">
        <f t="shared" si="11"/>
        <v>1</v>
      </c>
      <c r="BN26" s="2" t="str">
        <f t="shared" si="11"/>
        <v/>
      </c>
      <c r="BO26" s="2" t="str">
        <f t="shared" si="11"/>
        <v/>
      </c>
      <c r="BP26" s="2" t="str">
        <f t="shared" si="11"/>
        <v/>
      </c>
      <c r="BQ26" s="2"/>
      <c r="BR26" s="2"/>
      <c r="BS26" s="2"/>
      <c r="BT26" s="2"/>
      <c r="BU26" s="12"/>
    </row>
    <row r="27" spans="1:73" x14ac:dyDescent="0.25">
      <c r="A27">
        <v>24</v>
      </c>
      <c r="B27" t="s">
        <v>16</v>
      </c>
      <c r="C27" t="s">
        <v>58</v>
      </c>
      <c r="D27" s="2" t="s">
        <v>87</v>
      </c>
      <c r="E27" t="s">
        <v>148</v>
      </c>
      <c r="F27" t="s">
        <v>35</v>
      </c>
      <c r="G27" s="2" t="s">
        <v>70</v>
      </c>
      <c r="H27" t="s">
        <v>149</v>
      </c>
      <c r="J27">
        <f t="shared" si="0"/>
        <v>6524.3636960586982</v>
      </c>
      <c r="K27">
        <f t="shared" si="1"/>
        <v>975.63630394130166</v>
      </c>
      <c r="L27">
        <f t="shared" si="5"/>
        <v>6365406.0819915188</v>
      </c>
      <c r="N27">
        <f>VLOOKUP(E27,Inputs!$K$12:$L$25,2,FALSE)</f>
        <v>70</v>
      </c>
      <c r="O27">
        <f>VLOOKUP(H27,Inputs!$K$12:$L$25,2,FALSE)</f>
        <v>15</v>
      </c>
      <c r="P27">
        <f>IF(B27="Nonmotorized","",VLOOKUP(B27,Inputs!$K$28:$L$32,2,FALSE))</f>
        <v>10</v>
      </c>
      <c r="Q27" s="6">
        <f t="shared" si="6"/>
        <v>27.644636544338773</v>
      </c>
      <c r="R27" s="9">
        <f>IF(B27="Nonmotorized",1/(1+EXP(3.8432-0.1237*O27)),(Q27/Inputs!$L$35)^Inputs!$L$36+(Q27/Inputs!$L$35)^Inputs!$L$36-((Q27/Inputs!$L$35)^Inputs!$L$36)*((Q27/Inputs!$L$35)^Inputs!$L$36))</f>
        <v>6.7245791629199622E-2</v>
      </c>
      <c r="T27">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v>
      </c>
      <c r="AB27" t="str">
        <f>IF(B27="Diverging","",Inputs!$L$12)</f>
        <v/>
      </c>
      <c r="AC27" s="14">
        <f t="shared" si="7"/>
        <v>1</v>
      </c>
      <c r="AD27" s="14"/>
      <c r="AI27">
        <f t="shared" si="8"/>
        <v>1</v>
      </c>
      <c r="AK27">
        <f t="shared" si="9"/>
        <v>428046.77102484164</v>
      </c>
      <c r="AM27" s="12"/>
      <c r="AN27" s="2">
        <f t="shared" si="10"/>
        <v>1</v>
      </c>
      <c r="AO27" s="2">
        <f t="shared" si="10"/>
        <v>1</v>
      </c>
      <c r="AP27" s="2" t="str">
        <f t="shared" si="10"/>
        <v/>
      </c>
      <c r="AQ27" s="2" t="str">
        <f t="shared" si="10"/>
        <v/>
      </c>
      <c r="AR27" s="2" t="str">
        <f t="shared" si="10"/>
        <v/>
      </c>
      <c r="AS27" s="2" t="str">
        <f t="shared" si="10"/>
        <v/>
      </c>
      <c r="AT27" s="2" t="str">
        <f t="shared" si="10"/>
        <v/>
      </c>
      <c r="AU27" s="2" t="str">
        <f t="shared" si="10"/>
        <v/>
      </c>
      <c r="AV27" s="2" t="str">
        <f t="shared" si="10"/>
        <v/>
      </c>
      <c r="AW27" s="2" t="str">
        <f t="shared" si="10"/>
        <v/>
      </c>
      <c r="AX27" s="2" t="str">
        <f t="shared" si="10"/>
        <v/>
      </c>
      <c r="AY27" s="2" t="str">
        <f t="shared" si="10"/>
        <v/>
      </c>
      <c r="AZ27" s="2"/>
      <c r="BA27" s="2"/>
      <c r="BB27" s="2"/>
      <c r="BC27" s="2"/>
      <c r="BD27" s="10"/>
      <c r="BE27" s="2" t="str">
        <f t="shared" si="11"/>
        <v/>
      </c>
      <c r="BF27" s="2" t="str">
        <f t="shared" si="11"/>
        <v/>
      </c>
      <c r="BG27" s="2">
        <f t="shared" si="11"/>
        <v>1</v>
      </c>
      <c r="BH27" s="2" t="str">
        <f t="shared" si="11"/>
        <v/>
      </c>
      <c r="BI27" s="2" t="str">
        <f t="shared" si="11"/>
        <v/>
      </c>
      <c r="BJ27" s="2" t="str">
        <f t="shared" si="11"/>
        <v/>
      </c>
      <c r="BK27" s="2" t="str">
        <f t="shared" si="11"/>
        <v/>
      </c>
      <c r="BL27" s="2" t="str">
        <f t="shared" si="11"/>
        <v/>
      </c>
      <c r="BM27" s="2" t="str">
        <f t="shared" si="11"/>
        <v/>
      </c>
      <c r="BN27" s="2" t="str">
        <f t="shared" si="11"/>
        <v/>
      </c>
      <c r="BO27" s="2" t="str">
        <f t="shared" si="11"/>
        <v/>
      </c>
      <c r="BP27" s="2" t="str">
        <f t="shared" si="11"/>
        <v/>
      </c>
      <c r="BQ27" s="2"/>
      <c r="BR27" s="2"/>
      <c r="BS27" s="2"/>
      <c r="BT27" s="2"/>
      <c r="BU27" s="12"/>
    </row>
    <row r="28" spans="1:73" x14ac:dyDescent="0.25">
      <c r="A28">
        <v>25</v>
      </c>
      <c r="B28" t="s">
        <v>16</v>
      </c>
      <c r="C28" t="s">
        <v>238</v>
      </c>
      <c r="D28" s="2" t="s">
        <v>241</v>
      </c>
      <c r="E28" t="s">
        <v>150</v>
      </c>
      <c r="F28" t="s">
        <v>31</v>
      </c>
      <c r="G28" s="2" t="s">
        <v>75</v>
      </c>
      <c r="H28" t="s">
        <v>152</v>
      </c>
      <c r="J28">
        <f t="shared" si="0"/>
        <v>2035.800393846165</v>
      </c>
      <c r="K28">
        <f t="shared" si="1"/>
        <v>2682.7945882448253</v>
      </c>
      <c r="L28">
        <f t="shared" si="5"/>
        <v>5461634.2793571753</v>
      </c>
      <c r="N28">
        <f>VLOOKUP(E28,Inputs!$K$12:$L$25,2,FALSE)</f>
        <v>46.75</v>
      </c>
      <c r="O28">
        <f>VLOOKUP(H28,Inputs!$K$12:$L$25,2,FALSE)</f>
        <v>15</v>
      </c>
      <c r="P28">
        <f>IF(B28="Nonmotorized","",VLOOKUP(B28,Inputs!$K$28:$L$32,2,FALSE))</f>
        <v>10</v>
      </c>
      <c r="Q28" s="6">
        <f t="shared" si="6"/>
        <v>16.041895355602296</v>
      </c>
      <c r="R28" s="9">
        <f>IF(B28="Nonmotorized",1/(1+EXP(3.8432-0.1237*O28)),(Q28/Inputs!$L$35)^Inputs!$L$36+(Q28/Inputs!$L$35)^Inputs!$L$36-((Q28/Inputs!$L$35)^Inputs!$L$36)*((Q28/Inputs!$L$35)^Inputs!$L$36))</f>
        <v>8.6569460611873178E-3</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4">
        <f t="shared" si="7"/>
        <v>1</v>
      </c>
      <c r="AD28" s="14"/>
      <c r="AI28">
        <f t="shared" si="8"/>
        <v>1</v>
      </c>
      <c r="AK28">
        <f t="shared" si="9"/>
        <v>47281.073362326737</v>
      </c>
      <c r="AM28" s="12"/>
      <c r="AN28" s="2" t="str">
        <f t="shared" si="10"/>
        <v/>
      </c>
      <c r="AO28" s="2" t="str">
        <f t="shared" si="10"/>
        <v/>
      </c>
      <c r="AP28" s="2" t="str">
        <f t="shared" si="10"/>
        <v/>
      </c>
      <c r="AQ28" s="2" t="str">
        <f t="shared" si="10"/>
        <v/>
      </c>
      <c r="AR28" s="2" t="str">
        <f t="shared" si="10"/>
        <v/>
      </c>
      <c r="AS28" s="2">
        <f t="shared" si="10"/>
        <v>1</v>
      </c>
      <c r="AT28" s="2">
        <f t="shared" si="10"/>
        <v>1</v>
      </c>
      <c r="AU28" s="2" t="str">
        <f t="shared" si="10"/>
        <v/>
      </c>
      <c r="AV28" s="2" t="str">
        <f t="shared" si="10"/>
        <v/>
      </c>
      <c r="AW28" s="2" t="str">
        <f t="shared" si="10"/>
        <v/>
      </c>
      <c r="AX28" s="2" t="str">
        <f t="shared" si="10"/>
        <v/>
      </c>
      <c r="AY28" s="2" t="str">
        <f t="shared" si="10"/>
        <v/>
      </c>
      <c r="AZ28" s="2"/>
      <c r="BA28" s="2"/>
      <c r="BB28" s="2"/>
      <c r="BC28" s="2"/>
      <c r="BD28" s="10"/>
      <c r="BE28" s="2" t="str">
        <f t="shared" si="11"/>
        <v/>
      </c>
      <c r="BF28" s="2" t="str">
        <f t="shared" si="11"/>
        <v/>
      </c>
      <c r="BG28" s="2" t="str">
        <f t="shared" si="11"/>
        <v/>
      </c>
      <c r="BH28" s="2" t="str">
        <f t="shared" si="11"/>
        <v/>
      </c>
      <c r="BI28" s="2" t="str">
        <f t="shared" si="11"/>
        <v/>
      </c>
      <c r="BJ28" s="2" t="str">
        <f t="shared" si="11"/>
        <v/>
      </c>
      <c r="BK28" s="2" t="str">
        <f t="shared" si="11"/>
        <v/>
      </c>
      <c r="BL28" s="2">
        <f t="shared" si="11"/>
        <v>1</v>
      </c>
      <c r="BM28" s="2" t="str">
        <f t="shared" si="11"/>
        <v/>
      </c>
      <c r="BN28" s="2" t="str">
        <f t="shared" si="11"/>
        <v/>
      </c>
      <c r="BO28" s="2" t="str">
        <f t="shared" si="11"/>
        <v/>
      </c>
      <c r="BP28" s="2" t="str">
        <f t="shared" si="11"/>
        <v/>
      </c>
      <c r="BQ28" s="2"/>
      <c r="BR28" s="2"/>
      <c r="BS28" s="2"/>
      <c r="BT28" s="2"/>
      <c r="BU28" s="12"/>
    </row>
    <row r="29" spans="1:73" x14ac:dyDescent="0.25">
      <c r="A29">
        <v>26</v>
      </c>
      <c r="B29" t="s">
        <v>16</v>
      </c>
      <c r="C29" t="s">
        <v>239</v>
      </c>
      <c r="D29" s="2" t="s">
        <v>242</v>
      </c>
      <c r="E29" t="s">
        <v>150</v>
      </c>
      <c r="F29" t="s">
        <v>25</v>
      </c>
      <c r="G29" s="2" t="s">
        <v>80</v>
      </c>
      <c r="H29" t="s">
        <v>151</v>
      </c>
      <c r="J29">
        <f t="shared" si="0"/>
        <v>4988.0457972997192</v>
      </c>
      <c r="K29">
        <f t="shared" si="1"/>
        <v>2011.9542027002817</v>
      </c>
      <c r="L29">
        <f t="shared" si="5"/>
        <v>10035719.705138648</v>
      </c>
      <c r="N29">
        <f>VLOOKUP(E29,Inputs!$K$12:$L$25,2,FALSE)</f>
        <v>46.75</v>
      </c>
      <c r="O29">
        <f>VLOOKUP(H29,Inputs!$K$12:$L$25,2,FALSE)</f>
        <v>20</v>
      </c>
      <c r="P29">
        <f>IF(B29="Nonmotorized","",VLOOKUP(B29,Inputs!$K$28:$L$32,2,FALSE))</f>
        <v>10</v>
      </c>
      <c r="Q29" s="6">
        <f t="shared" si="6"/>
        <v>13.637925079233746</v>
      </c>
      <c r="R29" s="9">
        <f>IF(B29="Nonmotorized",1/(1+EXP(3.8432-0.1237*O29)),(Q29/Inputs!$L$35)^Inputs!$L$36+(Q29/Inputs!$L$35)^Inputs!$L$36-((Q29/Inputs!$L$35)^Inputs!$L$36)*((Q29/Inputs!$L$35)^Inputs!$L$36))</f>
        <v>4.6801352704198577E-3</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4">
        <f t="shared" si="7"/>
        <v>1</v>
      </c>
      <c r="AD29" s="14"/>
      <c r="AI29">
        <f t="shared" si="8"/>
        <v>1</v>
      </c>
      <c r="AK29">
        <f t="shared" si="9"/>
        <v>46968.525756066963</v>
      </c>
      <c r="AM29" s="12"/>
      <c r="AN29" s="2" t="str">
        <f t="shared" si="10"/>
        <v/>
      </c>
      <c r="AO29" s="2" t="str">
        <f t="shared" si="10"/>
        <v/>
      </c>
      <c r="AP29" s="2" t="str">
        <f t="shared" si="10"/>
        <v/>
      </c>
      <c r="AQ29" s="2" t="str">
        <f t="shared" si="10"/>
        <v/>
      </c>
      <c r="AR29" s="2" t="str">
        <f t="shared" si="10"/>
        <v/>
      </c>
      <c r="AS29" s="2" t="str">
        <f t="shared" si="10"/>
        <v/>
      </c>
      <c r="AT29" s="2" t="str">
        <f t="shared" si="10"/>
        <v/>
      </c>
      <c r="AU29" s="2" t="str">
        <f t="shared" si="10"/>
        <v/>
      </c>
      <c r="AV29" s="2" t="str">
        <f t="shared" si="10"/>
        <v/>
      </c>
      <c r="AW29" s="2">
        <f t="shared" si="10"/>
        <v>1</v>
      </c>
      <c r="AX29" s="2" t="str">
        <f t="shared" si="10"/>
        <v/>
      </c>
      <c r="AY29" s="2">
        <f t="shared" si="10"/>
        <v>1</v>
      </c>
      <c r="AZ29" s="2"/>
      <c r="BA29" s="2"/>
      <c r="BB29" s="2"/>
      <c r="BC29" s="2"/>
      <c r="BD29" s="10"/>
      <c r="BE29" s="2" t="str">
        <f t="shared" si="11"/>
        <v/>
      </c>
      <c r="BF29" s="2" t="str">
        <f t="shared" si="11"/>
        <v/>
      </c>
      <c r="BG29" s="2" t="str">
        <f t="shared" si="11"/>
        <v/>
      </c>
      <c r="BH29" s="2" t="str">
        <f t="shared" si="11"/>
        <v/>
      </c>
      <c r="BI29" s="2" t="str">
        <f t="shared" si="11"/>
        <v/>
      </c>
      <c r="BJ29" s="2" t="str">
        <f t="shared" si="11"/>
        <v/>
      </c>
      <c r="BK29" s="2" t="str">
        <f t="shared" si="11"/>
        <v/>
      </c>
      <c r="BL29" s="2" t="str">
        <f t="shared" si="11"/>
        <v/>
      </c>
      <c r="BM29" s="2" t="str">
        <f t="shared" si="11"/>
        <v/>
      </c>
      <c r="BN29" s="2" t="str">
        <f t="shared" si="11"/>
        <v/>
      </c>
      <c r="BO29" s="2">
        <f t="shared" si="11"/>
        <v>1</v>
      </c>
      <c r="BP29" s="2" t="str">
        <f t="shared" si="11"/>
        <v/>
      </c>
      <c r="BQ29" s="2"/>
      <c r="BR29" s="2"/>
      <c r="BS29" s="2"/>
      <c r="BT29" s="2"/>
      <c r="BU29" s="12"/>
    </row>
    <row r="30" spans="1:73" x14ac:dyDescent="0.25">
      <c r="A30">
        <v>27</v>
      </c>
      <c r="B30" t="s">
        <v>16</v>
      </c>
      <c r="C30" t="s">
        <v>208</v>
      </c>
      <c r="D30" s="2" t="s">
        <v>216</v>
      </c>
      <c r="E30" t="s">
        <v>142</v>
      </c>
      <c r="F30" t="s">
        <v>27</v>
      </c>
      <c r="G30" s="2" t="s">
        <v>74</v>
      </c>
      <c r="H30" t="s">
        <v>142</v>
      </c>
      <c r="J30">
        <f t="shared" si="0"/>
        <v>1412.8135073566816</v>
      </c>
      <c r="K30">
        <f t="shared" si="1"/>
        <v>878.12843098113581</v>
      </c>
      <c r="L30">
        <f t="shared" si="5"/>
        <v>1240631.7084840783</v>
      </c>
      <c r="N30">
        <f>VLOOKUP(E30,Inputs!$K$12:$L$25,2,FALSE)</f>
        <v>15</v>
      </c>
      <c r="O30">
        <f>VLOOKUP(H30,Inputs!$K$12:$L$25,2,FALSE)</f>
        <v>15</v>
      </c>
      <c r="P30">
        <f>IF(B30="Nonmotorized","",VLOOKUP(B30,Inputs!$K$28:$L$32,2,FALSE))</f>
        <v>10</v>
      </c>
      <c r="Q30" s="6">
        <f t="shared" si="6"/>
        <v>1.3073361412148754</v>
      </c>
      <c r="R30" s="9">
        <f>IF(B30="Nonmotorized",1/(1+EXP(3.8432-0.1237*O30)),(Q30/Inputs!$L$35)^Inputs!$L$36+(Q30/Inputs!$L$35)^Inputs!$L$36-((Q30/Inputs!$L$35)^Inputs!$L$36)*((Q30/Inputs!$L$35)^Inputs!$L$36))</f>
        <v>6.4061388075216188E-7</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4">
        <f t="shared" si="7"/>
        <v>1</v>
      </c>
      <c r="AD30" s="14"/>
      <c r="AI30">
        <f t="shared" si="8"/>
        <v>1</v>
      </c>
      <c r="AK30">
        <f t="shared" si="9"/>
        <v>0.79476589335617021</v>
      </c>
      <c r="AM30" s="12"/>
      <c r="AN30" s="2" t="str">
        <f t="shared" si="10"/>
        <v/>
      </c>
      <c r="AO30" s="2">
        <f t="shared" si="10"/>
        <v>1</v>
      </c>
      <c r="AP30" s="2" t="str">
        <f t="shared" si="10"/>
        <v/>
      </c>
      <c r="AQ30" s="2" t="str">
        <f t="shared" si="10"/>
        <v/>
      </c>
      <c r="AR30" s="2" t="str">
        <f t="shared" si="10"/>
        <v/>
      </c>
      <c r="AS30" s="2">
        <f t="shared" si="10"/>
        <v>1</v>
      </c>
      <c r="AT30" s="2" t="str">
        <f t="shared" si="10"/>
        <v/>
      </c>
      <c r="AU30" s="2" t="str">
        <f t="shared" si="10"/>
        <v/>
      </c>
      <c r="AV30" s="2" t="str">
        <f t="shared" si="10"/>
        <v/>
      </c>
      <c r="AW30" s="2" t="str">
        <f t="shared" si="10"/>
        <v/>
      </c>
      <c r="AX30" s="2" t="str">
        <f t="shared" si="10"/>
        <v/>
      </c>
      <c r="AY30" s="2" t="str">
        <f t="shared" si="10"/>
        <v/>
      </c>
      <c r="AZ30" s="2"/>
      <c r="BA30" s="2"/>
      <c r="BB30" s="2"/>
      <c r="BC30" s="2"/>
      <c r="BD30" s="10"/>
      <c r="BE30" s="2" t="str">
        <f t="shared" si="11"/>
        <v/>
      </c>
      <c r="BF30" s="2" t="str">
        <f t="shared" si="11"/>
        <v/>
      </c>
      <c r="BG30" s="2" t="str">
        <f t="shared" si="11"/>
        <v/>
      </c>
      <c r="BH30" s="2" t="str">
        <f t="shared" si="11"/>
        <v/>
      </c>
      <c r="BI30" s="2">
        <f t="shared" si="11"/>
        <v>1</v>
      </c>
      <c r="BJ30" s="2" t="str">
        <f t="shared" si="11"/>
        <v/>
      </c>
      <c r="BK30" s="2" t="str">
        <f t="shared" si="11"/>
        <v/>
      </c>
      <c r="BL30" s="2" t="str">
        <f t="shared" si="11"/>
        <v/>
      </c>
      <c r="BM30" s="2" t="str">
        <f t="shared" si="11"/>
        <v/>
      </c>
      <c r="BN30" s="2" t="str">
        <f t="shared" si="11"/>
        <v/>
      </c>
      <c r="BO30" s="2" t="str">
        <f t="shared" si="11"/>
        <v/>
      </c>
      <c r="BP30" s="2" t="str">
        <f t="shared" si="11"/>
        <v/>
      </c>
      <c r="BQ30" s="2"/>
      <c r="BR30" s="2"/>
      <c r="BS30" s="2"/>
      <c r="BT30" s="2"/>
      <c r="BU30" s="12"/>
    </row>
    <row r="31" spans="1:73" x14ac:dyDescent="0.25">
      <c r="A31">
        <v>28</v>
      </c>
      <c r="B31" t="s">
        <v>16</v>
      </c>
      <c r="C31" t="s">
        <v>240</v>
      </c>
      <c r="D31" s="2" t="s">
        <v>243</v>
      </c>
      <c r="E31" t="s">
        <v>148</v>
      </c>
      <c r="F31" t="s">
        <v>30</v>
      </c>
      <c r="G31" s="2" t="s">
        <v>71</v>
      </c>
      <c r="H31" t="s">
        <v>147</v>
      </c>
      <c r="J31">
        <f t="shared" si="0"/>
        <v>8350.2691226705138</v>
      </c>
      <c r="K31">
        <f t="shared" si="1"/>
        <v>934.15654932693815</v>
      </c>
      <c r="L31">
        <f t="shared" si="5"/>
        <v>7800458.5895851664</v>
      </c>
      <c r="N31">
        <f>VLOOKUP(E31,Inputs!$K$12:$L$25,2,FALSE)</f>
        <v>70</v>
      </c>
      <c r="O31">
        <f>VLOOKUP(H31,Inputs!$K$12:$L$25,2,FALSE)</f>
        <v>20</v>
      </c>
      <c r="P31">
        <f>IF(B31="Nonmotorized","",VLOOKUP(B31,Inputs!$K$28:$L$32,2,FALSE))</f>
        <v>10</v>
      </c>
      <c r="Q31" s="6">
        <f t="shared" si="6"/>
        <v>25.211794321139745</v>
      </c>
      <c r="R31" s="9">
        <f>IF(B31="Nonmotorized",1/(1+EXP(3.8432-0.1237*O31)),(Q31/Inputs!$L$35)^Inputs!$L$36+(Q31/Inputs!$L$35)^Inputs!$L$36-((Q31/Inputs!$L$35)^Inputs!$L$36)*((Q31/Inputs!$L$35)^Inputs!$L$36))</f>
        <v>4.765206760828334E-2</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4">
        <f t="shared" si="7"/>
        <v>1</v>
      </c>
      <c r="AD31" s="14"/>
      <c r="AI31">
        <f t="shared" si="8"/>
        <v>1</v>
      </c>
      <c r="AK31">
        <f t="shared" si="9"/>
        <v>371707.98008652683</v>
      </c>
      <c r="AM31" s="12"/>
      <c r="AN31" s="2">
        <f t="shared" si="10"/>
        <v>1</v>
      </c>
      <c r="AO31" s="2" t="str">
        <f t="shared" si="10"/>
        <v/>
      </c>
      <c r="AP31" s="2" t="str">
        <f t="shared" si="10"/>
        <v/>
      </c>
      <c r="AQ31" s="2" t="str">
        <f t="shared" si="10"/>
        <v/>
      </c>
      <c r="AR31" s="2" t="str">
        <f t="shared" si="10"/>
        <v/>
      </c>
      <c r="AS31" s="2" t="str">
        <f t="shared" si="10"/>
        <v/>
      </c>
      <c r="AT31" s="2" t="str">
        <f t="shared" si="10"/>
        <v/>
      </c>
      <c r="AU31" s="2" t="str">
        <f t="shared" si="10"/>
        <v/>
      </c>
      <c r="AV31" s="2">
        <f t="shared" si="10"/>
        <v>1</v>
      </c>
      <c r="AW31" s="2" t="str">
        <f t="shared" si="10"/>
        <v/>
      </c>
      <c r="AX31" s="2" t="str">
        <f t="shared" si="10"/>
        <v/>
      </c>
      <c r="AY31" s="2" t="str">
        <f t="shared" si="10"/>
        <v/>
      </c>
      <c r="AZ31" s="2"/>
      <c r="BA31" s="2"/>
      <c r="BB31" s="2"/>
      <c r="BC31" s="2"/>
      <c r="BD31" s="10"/>
      <c r="BE31" s="2" t="str">
        <f t="shared" si="11"/>
        <v/>
      </c>
      <c r="BF31" s="2">
        <f t="shared" si="11"/>
        <v>1</v>
      </c>
      <c r="BG31" s="2" t="str">
        <f t="shared" si="11"/>
        <v/>
      </c>
      <c r="BH31" s="2" t="str">
        <f t="shared" si="11"/>
        <v/>
      </c>
      <c r="BI31" s="2" t="str">
        <f t="shared" si="11"/>
        <v/>
      </c>
      <c r="BJ31" s="2" t="str">
        <f t="shared" si="11"/>
        <v/>
      </c>
      <c r="BK31" s="2" t="str">
        <f t="shared" si="11"/>
        <v/>
      </c>
      <c r="BL31" s="2" t="str">
        <f t="shared" si="11"/>
        <v/>
      </c>
      <c r="BM31" s="2" t="str">
        <f t="shared" si="11"/>
        <v/>
      </c>
      <c r="BN31" s="2" t="str">
        <f t="shared" si="11"/>
        <v/>
      </c>
      <c r="BO31" s="2" t="str">
        <f t="shared" si="11"/>
        <v/>
      </c>
      <c r="BP31" s="2" t="str">
        <f t="shared" si="11"/>
        <v/>
      </c>
      <c r="BQ31" s="2"/>
      <c r="BR31" s="2"/>
      <c r="BS31" s="2"/>
      <c r="BT31" s="2"/>
      <c r="BU31" s="12"/>
    </row>
    <row r="32" spans="1:73" x14ac:dyDescent="0.25">
      <c r="A32">
        <v>29</v>
      </c>
      <c r="B32" t="s">
        <v>16</v>
      </c>
      <c r="C32" t="s">
        <v>31</v>
      </c>
      <c r="D32" s="2" t="s">
        <v>75</v>
      </c>
      <c r="E32" t="s">
        <v>142</v>
      </c>
      <c r="F32" t="s">
        <v>25</v>
      </c>
      <c r="G32" s="2" t="s">
        <v>80</v>
      </c>
      <c r="H32" t="s">
        <v>142</v>
      </c>
      <c r="J32">
        <f t="shared" si="0"/>
        <v>2682.7945882448253</v>
      </c>
      <c r="K32">
        <f t="shared" si="1"/>
        <v>2011.9542027002817</v>
      </c>
      <c r="L32">
        <f t="shared" si="5"/>
        <v>5397659.8468007483</v>
      </c>
      <c r="N32">
        <f>VLOOKUP(E32,Inputs!$K$12:$L$25,2,FALSE)</f>
        <v>15</v>
      </c>
      <c r="O32">
        <f>VLOOKUP(H32,Inputs!$K$12:$L$25,2,FALSE)</f>
        <v>15</v>
      </c>
      <c r="P32">
        <f>IF(B32="Nonmotorized","",VLOOKUP(B32,Inputs!$K$28:$L$32,2,FALSE))</f>
        <v>10</v>
      </c>
      <c r="Q32" s="6">
        <f t="shared" si="6"/>
        <v>1.3073361412148754</v>
      </c>
      <c r="R32" s="9">
        <f>IF(B32="Nonmotorized",1/(1+EXP(3.8432-0.1237*O32)),(Q32/Inputs!$L$35)^Inputs!$L$36+(Q32/Inputs!$L$35)^Inputs!$L$36-((Q32/Inputs!$L$35)^Inputs!$L$36)*((Q32/Inputs!$L$35)^Inputs!$L$36))</f>
        <v>6.4061388075216188E-7</v>
      </c>
      <c r="T32">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4">
        <f t="shared" si="7"/>
        <v>1</v>
      </c>
      <c r="AD32" s="14"/>
      <c r="AI32">
        <f t="shared" si="8"/>
        <v>1</v>
      </c>
      <c r="AK32">
        <f t="shared" si="9"/>
        <v>3.457815821439147</v>
      </c>
      <c r="AM32" s="12"/>
      <c r="AN32" s="2" t="str">
        <f t="shared" si="10"/>
        <v/>
      </c>
      <c r="AO32" s="2" t="str">
        <f t="shared" si="10"/>
        <v/>
      </c>
      <c r="AP32" s="2" t="str">
        <f t="shared" si="10"/>
        <v/>
      </c>
      <c r="AQ32" s="2" t="str">
        <f t="shared" si="10"/>
        <v/>
      </c>
      <c r="AR32" s="2" t="str">
        <f t="shared" si="10"/>
        <v/>
      </c>
      <c r="AS32" s="2" t="str">
        <f t="shared" si="10"/>
        <v/>
      </c>
      <c r="AT32" s="2" t="str">
        <f t="shared" si="10"/>
        <v/>
      </c>
      <c r="AU32" s="2">
        <f t="shared" si="10"/>
        <v>1</v>
      </c>
      <c r="AV32" s="2" t="str">
        <f t="shared" si="10"/>
        <v/>
      </c>
      <c r="AW32" s="2" t="str">
        <f t="shared" si="10"/>
        <v/>
      </c>
      <c r="AX32" s="2" t="str">
        <f t="shared" si="10"/>
        <v/>
      </c>
      <c r="AY32" s="2" t="str">
        <f t="shared" si="10"/>
        <v/>
      </c>
      <c r="AZ32" s="2"/>
      <c r="BA32" s="2"/>
      <c r="BB32" s="2"/>
      <c r="BC32" s="2"/>
      <c r="BD32" s="10"/>
      <c r="BE32" s="2" t="str">
        <f t="shared" si="11"/>
        <v/>
      </c>
      <c r="BF32" s="2" t="str">
        <f t="shared" si="11"/>
        <v/>
      </c>
      <c r="BG32" s="2" t="str">
        <f t="shared" si="11"/>
        <v/>
      </c>
      <c r="BH32" s="2" t="str">
        <f t="shared" si="11"/>
        <v/>
      </c>
      <c r="BI32" s="2" t="str">
        <f t="shared" si="11"/>
        <v/>
      </c>
      <c r="BJ32" s="2" t="str">
        <f t="shared" si="11"/>
        <v/>
      </c>
      <c r="BK32" s="2" t="str">
        <f t="shared" si="11"/>
        <v/>
      </c>
      <c r="BL32" s="2" t="str">
        <f t="shared" si="11"/>
        <v/>
      </c>
      <c r="BM32" s="2" t="str">
        <f t="shared" si="11"/>
        <v/>
      </c>
      <c r="BN32" s="2" t="str">
        <f t="shared" si="11"/>
        <v/>
      </c>
      <c r="BO32" s="2">
        <f t="shared" si="11"/>
        <v>1</v>
      </c>
      <c r="BP32" s="2" t="str">
        <f t="shared" si="11"/>
        <v/>
      </c>
      <c r="BQ32" s="2"/>
      <c r="BR32" s="2"/>
      <c r="BS32" s="2"/>
      <c r="BT32" s="2"/>
      <c r="BU32" s="12"/>
    </row>
    <row r="33" spans="1:73" x14ac:dyDescent="0.25">
      <c r="A33">
        <v>30</v>
      </c>
      <c r="B33" t="s">
        <v>16</v>
      </c>
      <c r="C33" t="s">
        <v>28</v>
      </c>
      <c r="D33" s="2" t="s">
        <v>73</v>
      </c>
      <c r="E33" t="s">
        <v>148</v>
      </c>
      <c r="F33" t="s">
        <v>218</v>
      </c>
      <c r="G33" s="2" t="s">
        <v>228</v>
      </c>
      <c r="H33" t="s">
        <v>149</v>
      </c>
      <c r="J33">
        <f t="shared" si="0"/>
        <v>6143.214610989121</v>
      </c>
      <c r="K33">
        <f t="shared" si="1"/>
        <v>1356.7853890108793</v>
      </c>
      <c r="L33">
        <f t="shared" si="5"/>
        <v>8335023.8257481921</v>
      </c>
      <c r="N33">
        <f>VLOOKUP(E33,Inputs!$K$12:$L$25,2,FALSE)</f>
        <v>70</v>
      </c>
      <c r="O33">
        <f>VLOOKUP(H33,Inputs!$K$12:$L$25,2,FALSE)</f>
        <v>15</v>
      </c>
      <c r="P33">
        <f>IF(B33="Nonmotorized","",VLOOKUP(B33,Inputs!$K$28:$L$32,2,FALSE))</f>
        <v>10</v>
      </c>
      <c r="Q33" s="6">
        <f t="shared" si="6"/>
        <v>27.644636544338773</v>
      </c>
      <c r="R33" s="9">
        <f>IF(B33="Nonmotorized",1/(1+EXP(3.8432-0.1237*O33)),(Q33/Inputs!$L$35)^Inputs!$L$36+(Q33/Inputs!$L$35)^Inputs!$L$36-((Q33/Inputs!$L$35)^Inputs!$L$36)*((Q33/Inputs!$L$35)^Inputs!$L$36))</f>
        <v>6.7245791629199622E-2</v>
      </c>
      <c r="T33">
        <v>1</v>
      </c>
      <c r="X33" s="134"/>
      <c r="Y33" s="134"/>
      <c r="Z33" s="135">
        <f>MAX(1,IF(B33&lt;&gt;"Pedestrian",V33*Inputs!$C$3+W33*Inputs!$C$4+X33*IF(Inputs!$C$3=1,Inputs!$O$29,IF(Inputs!$C$3=2,Inputs!$O$29+Inputs!$O$30,Inputs!$O$29+Inputs!$O$30+Inputs!$O$31*(Inputs!$C$3-2)))+Y33*IF(Inputs!$C$4=1,Inputs!$O$29,IF(Inputs!$C$4=2,Inputs!$O$29+Inputs!$O$30,Inputs!$O$29+Inputs!$O$30+Inputs!$O$31*(Inputs!$C$4-2))),V33*Inputs!$C$3+W33*Inputs!$C$4+X33*IF(Inputs!$C$3=1,Inputs!$O$37,IF(Inputs!$C$3=2,Inputs!$O$37+Inputs!$O$38,Inputs!$O$37+Inputs!$O$38+Inputs!$O$39*(Inputs!$C$3-2)))+Y33*IF(Inputs!$C$4=1,Inputs!$O$37,IF(Inputs!$C$4=2,Inputs!$O$37+Inputs!$O$38,Inputs!$O$37+Inputs!$O$38+Inputs!$O$39*(Inputs!$C$4-2)))))</f>
        <v>1</v>
      </c>
      <c r="AA33" s="135"/>
      <c r="AB33" t="str">
        <f>IF(B33="Diverging","",Inputs!$L$12)</f>
        <v/>
      </c>
      <c r="AC33" s="14">
        <f t="shared" si="7"/>
        <v>1</v>
      </c>
      <c r="AD33" s="14"/>
      <c r="AI33">
        <f t="shared" si="8"/>
        <v>1</v>
      </c>
      <c r="AK33">
        <f t="shared" si="9"/>
        <v>560495.27541067719</v>
      </c>
      <c r="AM33" s="12"/>
      <c r="AN33" s="2" t="str">
        <f t="shared" si="10"/>
        <v/>
      </c>
      <c r="AO33" s="2" t="str">
        <f t="shared" si="10"/>
        <v/>
      </c>
      <c r="AP33" s="2" t="str">
        <f t="shared" si="10"/>
        <v/>
      </c>
      <c r="AQ33" s="2">
        <f t="shared" si="10"/>
        <v>1</v>
      </c>
      <c r="AR33" s="2" t="str">
        <f t="shared" si="10"/>
        <v/>
      </c>
      <c r="AS33" s="2" t="str">
        <f t="shared" si="10"/>
        <v/>
      </c>
      <c r="AT33" s="2" t="str">
        <f t="shared" si="10"/>
        <v/>
      </c>
      <c r="AU33" s="2" t="str">
        <f t="shared" si="10"/>
        <v/>
      </c>
      <c r="AV33" s="2" t="str">
        <f t="shared" si="10"/>
        <v/>
      </c>
      <c r="AW33" s="2" t="str">
        <f t="shared" si="10"/>
        <v/>
      </c>
      <c r="AX33" s="2" t="str">
        <f t="shared" si="10"/>
        <v/>
      </c>
      <c r="AY33" s="2" t="str">
        <f t="shared" si="10"/>
        <v/>
      </c>
      <c r="AZ33" s="2"/>
      <c r="BA33" s="2"/>
      <c r="BB33" s="2"/>
      <c r="BC33" s="2"/>
      <c r="BD33" s="10"/>
      <c r="BE33" s="2" t="str">
        <f t="shared" si="11"/>
        <v/>
      </c>
      <c r="BF33" s="2" t="str">
        <f t="shared" si="11"/>
        <v/>
      </c>
      <c r="BG33" s="2" t="str">
        <f t="shared" si="11"/>
        <v/>
      </c>
      <c r="BH33" s="2" t="str">
        <f t="shared" si="11"/>
        <v/>
      </c>
      <c r="BI33" s="2">
        <f t="shared" si="11"/>
        <v>1</v>
      </c>
      <c r="BJ33" s="2">
        <f t="shared" si="11"/>
        <v>1</v>
      </c>
      <c r="BK33" s="2" t="str">
        <f t="shared" si="11"/>
        <v/>
      </c>
      <c r="BL33" s="2" t="str">
        <f t="shared" si="11"/>
        <v/>
      </c>
      <c r="BM33" s="2" t="str">
        <f t="shared" si="11"/>
        <v/>
      </c>
      <c r="BN33" s="2" t="str">
        <f t="shared" si="11"/>
        <v/>
      </c>
      <c r="BO33" s="2" t="str">
        <f t="shared" si="11"/>
        <v/>
      </c>
      <c r="BP33" s="2" t="str">
        <f t="shared" si="11"/>
        <v/>
      </c>
      <c r="BQ33" s="2"/>
      <c r="BR33" s="2"/>
      <c r="BS33" s="2"/>
      <c r="BT33" s="2"/>
      <c r="BU33" s="12"/>
    </row>
    <row r="34" spans="1:73" x14ac:dyDescent="0.25">
      <c r="B34" s="25"/>
      <c r="C34" s="25"/>
      <c r="D34" s="30"/>
      <c r="E34" s="25"/>
      <c r="F34" s="25"/>
      <c r="G34" s="30"/>
      <c r="H34" s="25"/>
      <c r="I34" s="25"/>
      <c r="J34" s="25"/>
      <c r="K34" s="25"/>
      <c r="L34" s="25"/>
      <c r="M34" s="25"/>
      <c r="N34" s="25"/>
      <c r="O34" s="25"/>
      <c r="P34" s="25"/>
      <c r="Q34" s="26"/>
      <c r="R34" s="27"/>
      <c r="S34" s="25"/>
      <c r="T34" s="25"/>
      <c r="U34" s="25"/>
      <c r="V34" s="30"/>
      <c r="W34" s="30"/>
      <c r="X34" s="30"/>
      <c r="Y34" s="30"/>
      <c r="Z34" s="25"/>
      <c r="AA34" s="25"/>
      <c r="AB34" s="25"/>
      <c r="AC34" s="31"/>
      <c r="AD34" s="31"/>
      <c r="AH34" s="25"/>
      <c r="AI34" s="25"/>
      <c r="AJ34" s="25"/>
      <c r="AK34" s="25"/>
      <c r="AM34" s="12"/>
      <c r="AN34" s="2" t="str">
        <f t="shared" si="10"/>
        <v/>
      </c>
      <c r="AO34" s="2" t="str">
        <f t="shared" si="10"/>
        <v/>
      </c>
      <c r="AP34" s="2" t="str">
        <f t="shared" si="10"/>
        <v/>
      </c>
      <c r="AQ34" s="2" t="str">
        <f t="shared" si="10"/>
        <v/>
      </c>
      <c r="AR34" s="2" t="str">
        <f t="shared" si="10"/>
        <v/>
      </c>
      <c r="AS34" s="2" t="str">
        <f t="shared" si="10"/>
        <v/>
      </c>
      <c r="AT34" s="2" t="str">
        <f t="shared" si="10"/>
        <v/>
      </c>
      <c r="AU34" s="2" t="str">
        <f t="shared" si="10"/>
        <v/>
      </c>
      <c r="AV34" s="2" t="str">
        <f t="shared" si="10"/>
        <v/>
      </c>
      <c r="AW34" s="2" t="str">
        <f t="shared" si="10"/>
        <v/>
      </c>
      <c r="AX34" s="2" t="str">
        <f t="shared" si="10"/>
        <v/>
      </c>
      <c r="AY34" s="2" t="str">
        <f t="shared" si="10"/>
        <v/>
      </c>
      <c r="AZ34" s="2"/>
      <c r="BA34" s="2"/>
      <c r="BB34" s="2"/>
      <c r="BC34" s="2"/>
      <c r="BD34" s="10"/>
      <c r="BE34" s="2" t="str">
        <f t="shared" si="11"/>
        <v/>
      </c>
      <c r="BF34" s="2" t="str">
        <f t="shared" si="11"/>
        <v/>
      </c>
      <c r="BG34" s="2" t="str">
        <f t="shared" si="11"/>
        <v/>
      </c>
      <c r="BH34" s="2" t="str">
        <f t="shared" si="11"/>
        <v/>
      </c>
      <c r="BI34" s="2" t="str">
        <f t="shared" si="11"/>
        <v/>
      </c>
      <c r="BJ34" s="2" t="str">
        <f t="shared" si="11"/>
        <v/>
      </c>
      <c r="BK34" s="2" t="str">
        <f t="shared" si="11"/>
        <v/>
      </c>
      <c r="BL34" s="2" t="str">
        <f t="shared" si="11"/>
        <v/>
      </c>
      <c r="BM34" s="2" t="str">
        <f t="shared" si="11"/>
        <v/>
      </c>
      <c r="BN34" s="2" t="str">
        <f t="shared" si="11"/>
        <v/>
      </c>
      <c r="BO34" s="2" t="str">
        <f t="shared" si="11"/>
        <v/>
      </c>
      <c r="BP34" s="2" t="str">
        <f t="shared" si="11"/>
        <v/>
      </c>
      <c r="BQ34" s="2"/>
      <c r="BR34" s="2"/>
      <c r="BS34" s="2"/>
      <c r="BT34" s="2"/>
      <c r="BU34" s="12"/>
    </row>
    <row r="35" spans="1:73" x14ac:dyDescent="0.25">
      <c r="B35" s="25"/>
      <c r="C35" s="25"/>
      <c r="D35" s="30"/>
      <c r="E35" s="25"/>
      <c r="F35" s="25"/>
      <c r="G35" s="30"/>
      <c r="H35" s="25"/>
      <c r="I35" s="25"/>
      <c r="J35" s="25"/>
      <c r="K35" s="25"/>
      <c r="L35" s="25"/>
      <c r="M35" s="25"/>
      <c r="N35" s="25"/>
      <c r="O35" s="25"/>
      <c r="P35" s="25"/>
      <c r="Q35" s="26"/>
      <c r="R35" s="27"/>
      <c r="S35" s="25"/>
      <c r="T35" s="25"/>
      <c r="U35" s="25"/>
      <c r="V35" s="30"/>
      <c r="W35" s="30"/>
      <c r="X35" s="30"/>
      <c r="Y35" s="30"/>
      <c r="Z35" s="25"/>
      <c r="AA35" s="25"/>
      <c r="AB35" s="25"/>
      <c r="AC35" s="31"/>
      <c r="AD35" s="31"/>
      <c r="AH35" s="25"/>
      <c r="AI35" s="25"/>
      <c r="AJ35" s="25"/>
      <c r="AK35" s="25"/>
      <c r="AM35" s="12"/>
      <c r="AN35" s="2" t="str">
        <f t="shared" ref="AN35:AY50" si="12">IF(ISNUMBER(SEARCH(AN$3,$D35)),1,"")</f>
        <v/>
      </c>
      <c r="AO35" s="2" t="str">
        <f t="shared" si="12"/>
        <v/>
      </c>
      <c r="AP35" s="2" t="str">
        <f t="shared" si="12"/>
        <v/>
      </c>
      <c r="AQ35" s="2" t="str">
        <f t="shared" si="12"/>
        <v/>
      </c>
      <c r="AR35" s="2" t="str">
        <f t="shared" si="12"/>
        <v/>
      </c>
      <c r="AS35" s="2" t="str">
        <f t="shared" si="12"/>
        <v/>
      </c>
      <c r="AT35" s="2" t="str">
        <f t="shared" si="12"/>
        <v/>
      </c>
      <c r="AU35" s="2" t="str">
        <f t="shared" si="12"/>
        <v/>
      </c>
      <c r="AV35" s="2" t="str">
        <f t="shared" si="12"/>
        <v/>
      </c>
      <c r="AW35" s="2" t="str">
        <f t="shared" si="12"/>
        <v/>
      </c>
      <c r="AX35" s="2" t="str">
        <f t="shared" si="12"/>
        <v/>
      </c>
      <c r="AY35" s="2" t="str">
        <f t="shared" si="12"/>
        <v/>
      </c>
      <c r="AZ35" s="2"/>
      <c r="BA35" s="2"/>
      <c r="BB35" s="2"/>
      <c r="BC35" s="2"/>
      <c r="BD35" s="10"/>
      <c r="BE35" s="2" t="str">
        <f t="shared" ref="BE35:BP50" si="13">IF(ISNUMBER(SEARCH(BE$3,$G35)),1,"")</f>
        <v/>
      </c>
      <c r="BF35" s="2" t="str">
        <f t="shared" si="13"/>
        <v/>
      </c>
      <c r="BG35" s="2" t="str">
        <f t="shared" si="13"/>
        <v/>
      </c>
      <c r="BH35" s="2" t="str">
        <f t="shared" si="13"/>
        <v/>
      </c>
      <c r="BI35" s="2" t="str">
        <f t="shared" si="13"/>
        <v/>
      </c>
      <c r="BJ35" s="2" t="str">
        <f t="shared" si="13"/>
        <v/>
      </c>
      <c r="BK35" s="2" t="str">
        <f t="shared" si="13"/>
        <v/>
      </c>
      <c r="BL35" s="2" t="str">
        <f t="shared" si="13"/>
        <v/>
      </c>
      <c r="BM35" s="2" t="str">
        <f t="shared" si="13"/>
        <v/>
      </c>
      <c r="BN35" s="2" t="str">
        <f t="shared" si="13"/>
        <v/>
      </c>
      <c r="BO35" s="2" t="str">
        <f t="shared" si="13"/>
        <v/>
      </c>
      <c r="BP35" s="2" t="str">
        <f t="shared" si="13"/>
        <v/>
      </c>
      <c r="BQ35" s="2"/>
      <c r="BR35" s="2"/>
      <c r="BS35" s="2"/>
      <c r="BT35" s="2"/>
      <c r="BU35" s="12"/>
    </row>
    <row r="36" spans="1:73" x14ac:dyDescent="0.25">
      <c r="B36" s="25"/>
      <c r="C36" s="25"/>
      <c r="D36" s="30"/>
      <c r="E36" s="25"/>
      <c r="F36" s="25"/>
      <c r="G36" s="30"/>
      <c r="H36" s="25"/>
      <c r="I36" s="25"/>
      <c r="J36" s="25"/>
      <c r="K36" s="25"/>
      <c r="L36" s="25"/>
      <c r="M36" s="25"/>
      <c r="N36" s="25"/>
      <c r="O36" s="25"/>
      <c r="P36" s="25"/>
      <c r="Q36" s="26"/>
      <c r="R36" s="27"/>
      <c r="S36" s="25"/>
      <c r="T36" s="25"/>
      <c r="U36" s="25"/>
      <c r="V36" s="30"/>
      <c r="W36" s="30"/>
      <c r="X36" s="30"/>
      <c r="Y36" s="30"/>
      <c r="Z36" s="25"/>
      <c r="AA36" s="25"/>
      <c r="AB36" s="25"/>
      <c r="AC36" s="31"/>
      <c r="AD36" s="31"/>
      <c r="AH36" s="25"/>
      <c r="AI36" s="25"/>
      <c r="AJ36" s="25"/>
      <c r="AK36" s="25"/>
      <c r="AM36" s="12"/>
      <c r="AN36" s="2" t="str">
        <f t="shared" si="12"/>
        <v/>
      </c>
      <c r="AO36" s="2" t="str">
        <f t="shared" si="12"/>
        <v/>
      </c>
      <c r="AP36" s="2" t="str">
        <f t="shared" si="12"/>
        <v/>
      </c>
      <c r="AQ36" s="2" t="str">
        <f t="shared" si="12"/>
        <v/>
      </c>
      <c r="AR36" s="2" t="str">
        <f t="shared" si="12"/>
        <v/>
      </c>
      <c r="AS36" s="2" t="str">
        <f t="shared" si="12"/>
        <v/>
      </c>
      <c r="AT36" s="2" t="str">
        <f t="shared" si="12"/>
        <v/>
      </c>
      <c r="AU36" s="2" t="str">
        <f t="shared" si="12"/>
        <v/>
      </c>
      <c r="AV36" s="2" t="str">
        <f t="shared" si="12"/>
        <v/>
      </c>
      <c r="AW36" s="2" t="str">
        <f t="shared" si="12"/>
        <v/>
      </c>
      <c r="AX36" s="2" t="str">
        <f t="shared" si="12"/>
        <v/>
      </c>
      <c r="AY36" s="2" t="str">
        <f t="shared" si="12"/>
        <v/>
      </c>
      <c r="AZ36" s="2"/>
      <c r="BA36" s="2"/>
      <c r="BB36" s="2"/>
      <c r="BC36" s="2"/>
      <c r="BD36" s="10"/>
      <c r="BE36" s="2" t="str">
        <f t="shared" si="13"/>
        <v/>
      </c>
      <c r="BF36" s="2" t="str">
        <f t="shared" si="13"/>
        <v/>
      </c>
      <c r="BG36" s="2" t="str">
        <f t="shared" si="13"/>
        <v/>
      </c>
      <c r="BH36" s="2" t="str">
        <f t="shared" si="13"/>
        <v/>
      </c>
      <c r="BI36" s="2" t="str">
        <f t="shared" si="13"/>
        <v/>
      </c>
      <c r="BJ36" s="2" t="str">
        <f t="shared" si="13"/>
        <v/>
      </c>
      <c r="BK36" s="2" t="str">
        <f t="shared" si="13"/>
        <v/>
      </c>
      <c r="BL36" s="2" t="str">
        <f t="shared" si="13"/>
        <v/>
      </c>
      <c r="BM36" s="2" t="str">
        <f t="shared" si="13"/>
        <v/>
      </c>
      <c r="BN36" s="2" t="str">
        <f t="shared" si="13"/>
        <v/>
      </c>
      <c r="BO36" s="2" t="str">
        <f t="shared" si="13"/>
        <v/>
      </c>
      <c r="BP36" s="2" t="str">
        <f t="shared" si="13"/>
        <v/>
      </c>
      <c r="BQ36" s="2"/>
      <c r="BR36" s="2"/>
      <c r="BS36" s="2"/>
      <c r="BT36" s="2"/>
      <c r="BU36" s="12"/>
    </row>
    <row r="37" spans="1:73" x14ac:dyDescent="0.25">
      <c r="B37" s="25"/>
      <c r="C37" s="25"/>
      <c r="D37" s="30"/>
      <c r="E37" s="25"/>
      <c r="F37" s="25"/>
      <c r="G37" s="30"/>
      <c r="H37" s="25"/>
      <c r="I37" s="25"/>
      <c r="J37" s="25"/>
      <c r="K37" s="25"/>
      <c r="L37" s="25"/>
      <c r="M37" s="25"/>
      <c r="N37" s="25"/>
      <c r="O37" s="25"/>
      <c r="P37" s="25"/>
      <c r="Q37" s="26"/>
      <c r="R37" s="27"/>
      <c r="S37" s="25"/>
      <c r="T37" s="25"/>
      <c r="U37" s="25"/>
      <c r="V37" s="30"/>
      <c r="W37" s="30"/>
      <c r="X37" s="30"/>
      <c r="Y37" s="30"/>
      <c r="Z37" s="25"/>
      <c r="AA37" s="25"/>
      <c r="AB37" s="25"/>
      <c r="AC37" s="31"/>
      <c r="AD37" s="31"/>
      <c r="AE37" s="30"/>
      <c r="AF37" s="30"/>
      <c r="AG37" s="30"/>
      <c r="AH37" s="25"/>
      <c r="AI37" s="25"/>
      <c r="AJ37" s="25"/>
      <c r="AK37" s="25"/>
      <c r="AM37" s="12"/>
      <c r="AN37" s="2" t="str">
        <f t="shared" si="12"/>
        <v/>
      </c>
      <c r="AO37" s="2" t="str">
        <f t="shared" si="12"/>
        <v/>
      </c>
      <c r="AP37" s="2" t="str">
        <f t="shared" si="12"/>
        <v/>
      </c>
      <c r="AQ37" s="2" t="str">
        <f t="shared" si="12"/>
        <v/>
      </c>
      <c r="AR37" s="2" t="str">
        <f t="shared" si="12"/>
        <v/>
      </c>
      <c r="AS37" s="2" t="str">
        <f t="shared" si="12"/>
        <v/>
      </c>
      <c r="AT37" s="2" t="str">
        <f t="shared" si="12"/>
        <v/>
      </c>
      <c r="AU37" s="2" t="str">
        <f t="shared" si="12"/>
        <v/>
      </c>
      <c r="AV37" s="2" t="str">
        <f t="shared" si="12"/>
        <v/>
      </c>
      <c r="AW37" s="2" t="str">
        <f t="shared" si="12"/>
        <v/>
      </c>
      <c r="AX37" s="2" t="str">
        <f t="shared" si="12"/>
        <v/>
      </c>
      <c r="AY37" s="2" t="str">
        <f t="shared" si="12"/>
        <v/>
      </c>
      <c r="AZ37" s="2"/>
      <c r="BA37" s="2"/>
      <c r="BB37" s="2"/>
      <c r="BC37" s="2"/>
      <c r="BD37" s="10"/>
      <c r="BE37" s="2" t="str">
        <f t="shared" si="13"/>
        <v/>
      </c>
      <c r="BF37" s="2" t="str">
        <f t="shared" si="13"/>
        <v/>
      </c>
      <c r="BG37" s="2" t="str">
        <f t="shared" si="13"/>
        <v/>
      </c>
      <c r="BH37" s="2" t="str">
        <f t="shared" si="13"/>
        <v/>
      </c>
      <c r="BI37" s="2" t="str">
        <f t="shared" si="13"/>
        <v/>
      </c>
      <c r="BJ37" s="2" t="str">
        <f t="shared" si="13"/>
        <v/>
      </c>
      <c r="BK37" s="2" t="str">
        <f t="shared" si="13"/>
        <v/>
      </c>
      <c r="BL37" s="2" t="str">
        <f t="shared" si="13"/>
        <v/>
      </c>
      <c r="BM37" s="2" t="str">
        <f t="shared" si="13"/>
        <v/>
      </c>
      <c r="BN37" s="2" t="str">
        <f t="shared" si="13"/>
        <v/>
      </c>
      <c r="BO37" s="2" t="str">
        <f t="shared" si="13"/>
        <v/>
      </c>
      <c r="BP37" s="2" t="str">
        <f t="shared" si="13"/>
        <v/>
      </c>
      <c r="BQ37" s="2"/>
      <c r="BR37" s="2"/>
      <c r="BS37" s="2"/>
      <c r="BT37" s="2"/>
      <c r="BU37" s="12"/>
    </row>
    <row r="38" spans="1:73" x14ac:dyDescent="0.25">
      <c r="B38" s="25"/>
      <c r="C38" s="25"/>
      <c r="D38" s="30"/>
      <c r="E38" s="25"/>
      <c r="F38" s="25"/>
      <c r="G38" s="30"/>
      <c r="H38" s="25"/>
      <c r="I38" s="25"/>
      <c r="J38" s="25"/>
      <c r="K38" s="25"/>
      <c r="L38" s="25"/>
      <c r="M38" s="25"/>
      <c r="N38" s="25"/>
      <c r="O38" s="25"/>
      <c r="P38" s="25"/>
      <c r="Q38" s="26"/>
      <c r="R38" s="27"/>
      <c r="S38" s="25"/>
      <c r="T38" s="25"/>
      <c r="U38" s="25"/>
      <c r="V38" s="30"/>
      <c r="W38" s="30"/>
      <c r="X38" s="30"/>
      <c r="Y38" s="30"/>
      <c r="Z38" s="25"/>
      <c r="AA38" s="25"/>
      <c r="AB38" s="25"/>
      <c r="AC38" s="31"/>
      <c r="AD38" s="31"/>
      <c r="AE38" s="30"/>
      <c r="AF38" s="30"/>
      <c r="AG38" s="30"/>
      <c r="AH38" s="25"/>
      <c r="AI38" s="25"/>
      <c r="AJ38" s="25"/>
      <c r="AK38" s="25"/>
      <c r="AM38" s="12"/>
      <c r="AN38" s="2" t="str">
        <f t="shared" si="12"/>
        <v/>
      </c>
      <c r="AO38" s="2" t="str">
        <f t="shared" si="12"/>
        <v/>
      </c>
      <c r="AP38" s="2" t="str">
        <f t="shared" si="12"/>
        <v/>
      </c>
      <c r="AQ38" s="2" t="str">
        <f t="shared" si="12"/>
        <v/>
      </c>
      <c r="AR38" s="2" t="str">
        <f t="shared" si="12"/>
        <v/>
      </c>
      <c r="AS38" s="2" t="str">
        <f t="shared" si="12"/>
        <v/>
      </c>
      <c r="AT38" s="2" t="str">
        <f t="shared" si="12"/>
        <v/>
      </c>
      <c r="AU38" s="2" t="str">
        <f t="shared" si="12"/>
        <v/>
      </c>
      <c r="AV38" s="2" t="str">
        <f t="shared" si="12"/>
        <v/>
      </c>
      <c r="AW38" s="2" t="str">
        <f t="shared" si="12"/>
        <v/>
      </c>
      <c r="AX38" s="2" t="str">
        <f t="shared" si="12"/>
        <v/>
      </c>
      <c r="AY38" s="2" t="str">
        <f t="shared" si="12"/>
        <v/>
      </c>
      <c r="AZ38" s="2"/>
      <c r="BA38" s="2"/>
      <c r="BB38" s="2"/>
      <c r="BC38" s="2"/>
      <c r="BD38" s="10"/>
      <c r="BE38" s="2" t="str">
        <f t="shared" si="13"/>
        <v/>
      </c>
      <c r="BF38" s="2" t="str">
        <f t="shared" si="13"/>
        <v/>
      </c>
      <c r="BG38" s="2" t="str">
        <f t="shared" si="13"/>
        <v/>
      </c>
      <c r="BH38" s="2" t="str">
        <f t="shared" si="13"/>
        <v/>
      </c>
      <c r="BI38" s="2" t="str">
        <f t="shared" si="13"/>
        <v/>
      </c>
      <c r="BJ38" s="2" t="str">
        <f t="shared" si="13"/>
        <v/>
      </c>
      <c r="BK38" s="2" t="str">
        <f t="shared" si="13"/>
        <v/>
      </c>
      <c r="BL38" s="2" t="str">
        <f t="shared" si="13"/>
        <v/>
      </c>
      <c r="BM38" s="2" t="str">
        <f t="shared" si="13"/>
        <v/>
      </c>
      <c r="BN38" s="2" t="str">
        <f t="shared" si="13"/>
        <v/>
      </c>
      <c r="BO38" s="2" t="str">
        <f t="shared" si="13"/>
        <v/>
      </c>
      <c r="BP38" s="2" t="str">
        <f t="shared" si="13"/>
        <v/>
      </c>
      <c r="BQ38" s="2"/>
      <c r="BR38" s="2"/>
      <c r="BS38" s="2"/>
      <c r="BT38" s="2"/>
      <c r="BU38" s="12"/>
    </row>
    <row r="39" spans="1:73" x14ac:dyDescent="0.25">
      <c r="B39" s="25"/>
      <c r="C39" s="25"/>
      <c r="D39" s="30"/>
      <c r="E39" s="25"/>
      <c r="F39" s="25"/>
      <c r="G39" s="30"/>
      <c r="H39" s="25"/>
      <c r="I39" s="25"/>
      <c r="J39" s="25"/>
      <c r="K39" s="25"/>
      <c r="L39" s="25"/>
      <c r="M39" s="25"/>
      <c r="N39" s="25"/>
      <c r="O39" s="25"/>
      <c r="P39" s="25"/>
      <c r="Q39" s="26"/>
      <c r="R39" s="27"/>
      <c r="S39" s="25"/>
      <c r="T39" s="25"/>
      <c r="U39" s="25"/>
      <c r="V39" s="30"/>
      <c r="W39" s="30"/>
      <c r="X39" s="30"/>
      <c r="Y39" s="30"/>
      <c r="Z39" s="25"/>
      <c r="AA39" s="25"/>
      <c r="AB39" s="25"/>
      <c r="AC39" s="31"/>
      <c r="AD39" s="31"/>
      <c r="AE39" s="30"/>
      <c r="AF39" s="30"/>
      <c r="AG39" s="30"/>
      <c r="AH39" s="25"/>
      <c r="AI39" s="25"/>
      <c r="AJ39" s="25"/>
      <c r="AK39" s="25"/>
      <c r="AM39" s="12"/>
      <c r="AN39" s="2" t="str">
        <f t="shared" si="12"/>
        <v/>
      </c>
      <c r="AO39" s="2" t="str">
        <f t="shared" si="12"/>
        <v/>
      </c>
      <c r="AP39" s="2" t="str">
        <f t="shared" si="12"/>
        <v/>
      </c>
      <c r="AQ39" s="2" t="str">
        <f t="shared" si="12"/>
        <v/>
      </c>
      <c r="AR39" s="2" t="str">
        <f t="shared" si="12"/>
        <v/>
      </c>
      <c r="AS39" s="2" t="str">
        <f t="shared" si="12"/>
        <v/>
      </c>
      <c r="AT39" s="2" t="str">
        <f t="shared" si="12"/>
        <v/>
      </c>
      <c r="AU39" s="2" t="str">
        <f t="shared" si="12"/>
        <v/>
      </c>
      <c r="AV39" s="2" t="str">
        <f t="shared" si="12"/>
        <v/>
      </c>
      <c r="AW39" s="2" t="str">
        <f t="shared" si="12"/>
        <v/>
      </c>
      <c r="AX39" s="2" t="str">
        <f t="shared" si="12"/>
        <v/>
      </c>
      <c r="AY39" s="2" t="str">
        <f t="shared" si="12"/>
        <v/>
      </c>
      <c r="AZ39" s="2"/>
      <c r="BA39" s="2"/>
      <c r="BB39" s="2"/>
      <c r="BC39" s="2"/>
      <c r="BD39" s="10"/>
      <c r="BE39" s="2" t="str">
        <f t="shared" si="13"/>
        <v/>
      </c>
      <c r="BF39" s="2" t="str">
        <f t="shared" si="13"/>
        <v/>
      </c>
      <c r="BG39" s="2" t="str">
        <f t="shared" si="13"/>
        <v/>
      </c>
      <c r="BH39" s="2" t="str">
        <f t="shared" si="13"/>
        <v/>
      </c>
      <c r="BI39" s="2" t="str">
        <f t="shared" si="13"/>
        <v/>
      </c>
      <c r="BJ39" s="2" t="str">
        <f t="shared" si="13"/>
        <v/>
      </c>
      <c r="BK39" s="2" t="str">
        <f t="shared" si="13"/>
        <v/>
      </c>
      <c r="BL39" s="2" t="str">
        <f t="shared" si="13"/>
        <v/>
      </c>
      <c r="BM39" s="2" t="str">
        <f t="shared" si="13"/>
        <v/>
      </c>
      <c r="BN39" s="2" t="str">
        <f t="shared" si="13"/>
        <v/>
      </c>
      <c r="BO39" s="2" t="str">
        <f t="shared" si="13"/>
        <v/>
      </c>
      <c r="BP39" s="2" t="str">
        <f t="shared" si="13"/>
        <v/>
      </c>
      <c r="BQ39" s="2"/>
      <c r="BR39" s="2"/>
      <c r="BS39" s="2"/>
      <c r="BT39" s="2"/>
      <c r="BU39" s="12"/>
    </row>
    <row r="40" spans="1:73" x14ac:dyDescent="0.25">
      <c r="B40" s="25"/>
      <c r="C40" s="25"/>
      <c r="D40" s="30"/>
      <c r="E40" s="25"/>
      <c r="F40" s="25"/>
      <c r="G40" s="30"/>
      <c r="H40" s="25"/>
      <c r="I40" s="25"/>
      <c r="J40" s="25"/>
      <c r="K40" s="25"/>
      <c r="L40" s="25"/>
      <c r="M40" s="25"/>
      <c r="N40" s="25"/>
      <c r="O40" s="25"/>
      <c r="P40" s="25"/>
      <c r="Q40" s="26"/>
      <c r="R40" s="27"/>
      <c r="S40" s="25"/>
      <c r="T40" s="25"/>
      <c r="U40" s="25"/>
      <c r="V40" s="30"/>
      <c r="W40" s="30"/>
      <c r="X40" s="30"/>
      <c r="Y40" s="30"/>
      <c r="Z40" s="25"/>
      <c r="AA40" s="25"/>
      <c r="AB40" s="25"/>
      <c r="AC40" s="31"/>
      <c r="AD40" s="31"/>
      <c r="AE40" s="30"/>
      <c r="AF40" s="30"/>
      <c r="AG40" s="30"/>
      <c r="AH40" s="25"/>
      <c r="AI40" s="25"/>
      <c r="AJ40" s="25"/>
      <c r="AK40" s="25"/>
      <c r="AM40" s="12"/>
      <c r="AN40" s="2" t="str">
        <f t="shared" si="12"/>
        <v/>
      </c>
      <c r="AO40" s="2" t="str">
        <f t="shared" si="12"/>
        <v/>
      </c>
      <c r="AP40" s="2" t="str">
        <f t="shared" si="12"/>
        <v/>
      </c>
      <c r="AQ40" s="2" t="str">
        <f t="shared" si="12"/>
        <v/>
      </c>
      <c r="AR40" s="2" t="str">
        <f t="shared" si="12"/>
        <v/>
      </c>
      <c r="AS40" s="2" t="str">
        <f t="shared" si="12"/>
        <v/>
      </c>
      <c r="AT40" s="2" t="str">
        <f t="shared" si="12"/>
        <v/>
      </c>
      <c r="AU40" s="2" t="str">
        <f t="shared" si="12"/>
        <v/>
      </c>
      <c r="AV40" s="2" t="str">
        <f t="shared" si="12"/>
        <v/>
      </c>
      <c r="AW40" s="2" t="str">
        <f t="shared" si="12"/>
        <v/>
      </c>
      <c r="AX40" s="2" t="str">
        <f t="shared" si="12"/>
        <v/>
      </c>
      <c r="AY40" s="2" t="str">
        <f t="shared" si="12"/>
        <v/>
      </c>
      <c r="AZ40" s="2"/>
      <c r="BA40" s="2"/>
      <c r="BB40" s="2"/>
      <c r="BC40" s="2"/>
      <c r="BD40" s="10"/>
      <c r="BE40" s="2" t="str">
        <f t="shared" si="13"/>
        <v/>
      </c>
      <c r="BF40" s="2" t="str">
        <f t="shared" si="13"/>
        <v/>
      </c>
      <c r="BG40" s="2" t="str">
        <f t="shared" si="13"/>
        <v/>
      </c>
      <c r="BH40" s="2" t="str">
        <f t="shared" si="13"/>
        <v/>
      </c>
      <c r="BI40" s="2" t="str">
        <f t="shared" si="13"/>
        <v/>
      </c>
      <c r="BJ40" s="2" t="str">
        <f t="shared" si="13"/>
        <v/>
      </c>
      <c r="BK40" s="2" t="str">
        <f t="shared" si="13"/>
        <v/>
      </c>
      <c r="BL40" s="2" t="str">
        <f t="shared" si="13"/>
        <v/>
      </c>
      <c r="BM40" s="2" t="str">
        <f t="shared" si="13"/>
        <v/>
      </c>
      <c r="BN40" s="2" t="str">
        <f t="shared" si="13"/>
        <v/>
      </c>
      <c r="BO40" s="2" t="str">
        <f t="shared" si="13"/>
        <v/>
      </c>
      <c r="BP40" s="2" t="str">
        <f t="shared" si="13"/>
        <v/>
      </c>
      <c r="BQ40" s="2"/>
      <c r="BR40" s="2"/>
      <c r="BS40" s="2"/>
      <c r="BT40" s="2"/>
      <c r="BU40" s="12"/>
    </row>
    <row r="41" spans="1:73" x14ac:dyDescent="0.25">
      <c r="B41" s="25"/>
      <c r="C41" s="25"/>
      <c r="D41" s="30"/>
      <c r="E41" s="25"/>
      <c r="F41" s="25"/>
      <c r="G41" s="30"/>
      <c r="H41" s="25"/>
      <c r="I41" s="25"/>
      <c r="J41" s="25"/>
      <c r="K41" s="25"/>
      <c r="L41" s="25"/>
      <c r="M41" s="25"/>
      <c r="N41" s="25"/>
      <c r="O41" s="25"/>
      <c r="P41" s="25"/>
      <c r="Q41" s="26"/>
      <c r="R41" s="27"/>
      <c r="S41" s="25"/>
      <c r="T41" s="25"/>
      <c r="U41" s="25"/>
      <c r="V41" s="30"/>
      <c r="W41" s="30"/>
      <c r="X41" s="30"/>
      <c r="Y41" s="30"/>
      <c r="Z41" s="25"/>
      <c r="AA41" s="25"/>
      <c r="AB41" s="25"/>
      <c r="AC41" s="31"/>
      <c r="AD41" s="31"/>
      <c r="AE41" s="30"/>
      <c r="AF41" s="30"/>
      <c r="AG41" s="30"/>
      <c r="AH41" s="25"/>
      <c r="AI41" s="25"/>
      <c r="AJ41" s="25"/>
      <c r="AK41" s="25"/>
      <c r="AM41" s="12"/>
      <c r="AN41" s="2" t="str">
        <f t="shared" si="12"/>
        <v/>
      </c>
      <c r="AO41" s="2" t="str">
        <f t="shared" si="12"/>
        <v/>
      </c>
      <c r="AP41" s="2" t="str">
        <f t="shared" si="12"/>
        <v/>
      </c>
      <c r="AQ41" s="2" t="str">
        <f t="shared" si="12"/>
        <v/>
      </c>
      <c r="AR41" s="2" t="str">
        <f t="shared" si="12"/>
        <v/>
      </c>
      <c r="AS41" s="2" t="str">
        <f t="shared" si="12"/>
        <v/>
      </c>
      <c r="AT41" s="2" t="str">
        <f t="shared" si="12"/>
        <v/>
      </c>
      <c r="AU41" s="2" t="str">
        <f t="shared" si="12"/>
        <v/>
      </c>
      <c r="AV41" s="2" t="str">
        <f t="shared" si="12"/>
        <v/>
      </c>
      <c r="AW41" s="2" t="str">
        <f t="shared" si="12"/>
        <v/>
      </c>
      <c r="AX41" s="2" t="str">
        <f t="shared" si="12"/>
        <v/>
      </c>
      <c r="AY41" s="2" t="str">
        <f t="shared" si="12"/>
        <v/>
      </c>
      <c r="AZ41" s="2"/>
      <c r="BA41" s="2"/>
      <c r="BB41" s="2"/>
      <c r="BC41" s="2"/>
      <c r="BD41" s="10"/>
      <c r="BE41" s="2" t="str">
        <f t="shared" si="13"/>
        <v/>
      </c>
      <c r="BF41" s="2" t="str">
        <f t="shared" si="13"/>
        <v/>
      </c>
      <c r="BG41" s="2" t="str">
        <f t="shared" si="13"/>
        <v/>
      </c>
      <c r="BH41" s="2" t="str">
        <f t="shared" si="13"/>
        <v/>
      </c>
      <c r="BI41" s="2" t="str">
        <f t="shared" si="13"/>
        <v/>
      </c>
      <c r="BJ41" s="2" t="str">
        <f t="shared" si="13"/>
        <v/>
      </c>
      <c r="BK41" s="2" t="str">
        <f t="shared" si="13"/>
        <v/>
      </c>
      <c r="BL41" s="2" t="str">
        <f t="shared" si="13"/>
        <v/>
      </c>
      <c r="BM41" s="2" t="str">
        <f t="shared" si="13"/>
        <v/>
      </c>
      <c r="BN41" s="2" t="str">
        <f t="shared" si="13"/>
        <v/>
      </c>
      <c r="BO41" s="2" t="str">
        <f t="shared" si="13"/>
        <v/>
      </c>
      <c r="BP41" s="2" t="str">
        <f t="shared" si="13"/>
        <v/>
      </c>
      <c r="BQ41" s="2"/>
      <c r="BR41" s="2"/>
      <c r="BS41" s="2"/>
      <c r="BT41" s="2"/>
      <c r="BU41" s="12"/>
    </row>
    <row r="42" spans="1:73" x14ac:dyDescent="0.25">
      <c r="B42" s="25"/>
      <c r="C42" s="25"/>
      <c r="D42" s="30"/>
      <c r="E42" s="25"/>
      <c r="F42" s="25"/>
      <c r="G42" s="30"/>
      <c r="H42" s="25"/>
      <c r="I42" s="25"/>
      <c r="J42" s="25"/>
      <c r="K42" s="25"/>
      <c r="L42" s="25"/>
      <c r="M42" s="25"/>
      <c r="N42" s="25"/>
      <c r="O42" s="25"/>
      <c r="P42" s="25"/>
      <c r="Q42" s="26"/>
      <c r="R42" s="27"/>
      <c r="S42" s="25"/>
      <c r="T42" s="25"/>
      <c r="U42" s="25"/>
      <c r="V42" s="30"/>
      <c r="W42" s="30"/>
      <c r="X42" s="30"/>
      <c r="Y42" s="30"/>
      <c r="Z42" s="25"/>
      <c r="AA42" s="25"/>
      <c r="AB42" s="25"/>
      <c r="AC42" s="31"/>
      <c r="AD42" s="31"/>
      <c r="AE42" s="30"/>
      <c r="AF42" s="30"/>
      <c r="AG42" s="30"/>
      <c r="AH42" s="25"/>
      <c r="AI42" s="25"/>
      <c r="AJ42" s="25"/>
      <c r="AK42" s="25"/>
      <c r="AM42" s="12"/>
      <c r="AN42" s="2" t="str">
        <f t="shared" si="12"/>
        <v/>
      </c>
      <c r="AO42" s="2" t="str">
        <f t="shared" si="12"/>
        <v/>
      </c>
      <c r="AP42" s="2" t="str">
        <f t="shared" si="12"/>
        <v/>
      </c>
      <c r="AQ42" s="2" t="str">
        <f t="shared" si="12"/>
        <v/>
      </c>
      <c r="AR42" s="2" t="str">
        <f t="shared" si="12"/>
        <v/>
      </c>
      <c r="AS42" s="2" t="str">
        <f t="shared" si="12"/>
        <v/>
      </c>
      <c r="AT42" s="2" t="str">
        <f t="shared" si="12"/>
        <v/>
      </c>
      <c r="AU42" s="2" t="str">
        <f t="shared" si="12"/>
        <v/>
      </c>
      <c r="AV42" s="2" t="str">
        <f t="shared" si="12"/>
        <v/>
      </c>
      <c r="AW42" s="2" t="str">
        <f t="shared" si="12"/>
        <v/>
      </c>
      <c r="AX42" s="2" t="str">
        <f t="shared" si="12"/>
        <v/>
      </c>
      <c r="AY42" s="2" t="str">
        <f t="shared" si="12"/>
        <v/>
      </c>
      <c r="AZ42" s="2"/>
      <c r="BA42" s="2"/>
      <c r="BB42" s="2"/>
      <c r="BC42" s="2"/>
      <c r="BD42" s="10"/>
      <c r="BE42" s="2" t="str">
        <f t="shared" si="13"/>
        <v/>
      </c>
      <c r="BF42" s="2" t="str">
        <f t="shared" si="13"/>
        <v/>
      </c>
      <c r="BG42" s="2" t="str">
        <f t="shared" si="13"/>
        <v/>
      </c>
      <c r="BH42" s="2" t="str">
        <f t="shared" si="13"/>
        <v/>
      </c>
      <c r="BI42" s="2" t="str">
        <f t="shared" si="13"/>
        <v/>
      </c>
      <c r="BJ42" s="2" t="str">
        <f t="shared" si="13"/>
        <v/>
      </c>
      <c r="BK42" s="2" t="str">
        <f t="shared" si="13"/>
        <v/>
      </c>
      <c r="BL42" s="2" t="str">
        <f t="shared" si="13"/>
        <v/>
      </c>
      <c r="BM42" s="2" t="str">
        <f t="shared" si="13"/>
        <v/>
      </c>
      <c r="BN42" s="2" t="str">
        <f t="shared" si="13"/>
        <v/>
      </c>
      <c r="BO42" s="2" t="str">
        <f t="shared" si="13"/>
        <v/>
      </c>
      <c r="BP42" s="2" t="str">
        <f t="shared" si="13"/>
        <v/>
      </c>
      <c r="BQ42" s="2"/>
      <c r="BR42" s="2"/>
      <c r="BS42" s="2"/>
      <c r="BT42" s="2"/>
      <c r="BU42" s="12"/>
    </row>
    <row r="43" spans="1:73" x14ac:dyDescent="0.25">
      <c r="B43" s="25"/>
      <c r="C43" s="25"/>
      <c r="D43" s="30"/>
      <c r="E43" s="25"/>
      <c r="F43" s="25"/>
      <c r="G43" s="30"/>
      <c r="H43" s="25"/>
      <c r="I43" s="25"/>
      <c r="J43" s="25"/>
      <c r="K43" s="25"/>
      <c r="L43" s="25"/>
      <c r="M43" s="25"/>
      <c r="N43" s="25"/>
      <c r="O43" s="25"/>
      <c r="P43" s="25"/>
      <c r="Q43" s="26"/>
      <c r="R43" s="27"/>
      <c r="S43" s="25"/>
      <c r="T43" s="25"/>
      <c r="U43" s="25"/>
      <c r="V43" s="30"/>
      <c r="W43" s="30"/>
      <c r="X43" s="30"/>
      <c r="Y43" s="30"/>
      <c r="Z43" s="25"/>
      <c r="AA43" s="25"/>
      <c r="AB43" s="25"/>
      <c r="AC43" s="31"/>
      <c r="AD43" s="31"/>
      <c r="AE43" s="30"/>
      <c r="AF43" s="30"/>
      <c r="AG43" s="30"/>
      <c r="AH43" s="25"/>
      <c r="AI43" s="25"/>
      <c r="AJ43" s="25"/>
      <c r="AK43" s="25"/>
      <c r="AM43" s="12"/>
      <c r="AN43" s="2" t="str">
        <f t="shared" si="12"/>
        <v/>
      </c>
      <c r="AO43" s="2" t="str">
        <f t="shared" si="12"/>
        <v/>
      </c>
      <c r="AP43" s="2" t="str">
        <f t="shared" si="12"/>
        <v/>
      </c>
      <c r="AQ43" s="2" t="str">
        <f t="shared" si="12"/>
        <v/>
      </c>
      <c r="AR43" s="2" t="str">
        <f t="shared" si="12"/>
        <v/>
      </c>
      <c r="AS43" s="2" t="str">
        <f t="shared" si="12"/>
        <v/>
      </c>
      <c r="AT43" s="2" t="str">
        <f t="shared" si="12"/>
        <v/>
      </c>
      <c r="AU43" s="2" t="str">
        <f t="shared" si="12"/>
        <v/>
      </c>
      <c r="AV43" s="2" t="str">
        <f t="shared" si="12"/>
        <v/>
      </c>
      <c r="AW43" s="2" t="str">
        <f t="shared" si="12"/>
        <v/>
      </c>
      <c r="AX43" s="2" t="str">
        <f t="shared" si="12"/>
        <v/>
      </c>
      <c r="AY43" s="2" t="str">
        <f t="shared" si="12"/>
        <v/>
      </c>
      <c r="AZ43" s="2"/>
      <c r="BA43" s="2"/>
      <c r="BB43" s="2"/>
      <c r="BC43" s="2"/>
      <c r="BD43" s="10"/>
      <c r="BE43" s="2" t="str">
        <f t="shared" si="13"/>
        <v/>
      </c>
      <c r="BF43" s="2" t="str">
        <f t="shared" si="13"/>
        <v/>
      </c>
      <c r="BG43" s="2" t="str">
        <f t="shared" si="13"/>
        <v/>
      </c>
      <c r="BH43" s="2" t="str">
        <f t="shared" si="13"/>
        <v/>
      </c>
      <c r="BI43" s="2" t="str">
        <f t="shared" si="13"/>
        <v/>
      </c>
      <c r="BJ43" s="2" t="str">
        <f t="shared" si="13"/>
        <v/>
      </c>
      <c r="BK43" s="2" t="str">
        <f t="shared" si="13"/>
        <v/>
      </c>
      <c r="BL43" s="2" t="str">
        <f t="shared" si="13"/>
        <v/>
      </c>
      <c r="BM43" s="2" t="str">
        <f t="shared" si="13"/>
        <v/>
      </c>
      <c r="BN43" s="2" t="str">
        <f t="shared" si="13"/>
        <v/>
      </c>
      <c r="BO43" s="2" t="str">
        <f t="shared" si="13"/>
        <v/>
      </c>
      <c r="BP43" s="2" t="str">
        <f t="shared" si="13"/>
        <v/>
      </c>
      <c r="BQ43" s="2"/>
      <c r="BR43" s="2"/>
      <c r="BS43" s="2"/>
      <c r="BT43" s="2"/>
      <c r="BU43" s="12"/>
    </row>
    <row r="44" spans="1:73" x14ac:dyDescent="0.25">
      <c r="B44" s="25"/>
      <c r="C44" s="25"/>
      <c r="D44" s="30"/>
      <c r="E44" s="25"/>
      <c r="F44" s="25"/>
      <c r="G44" s="30"/>
      <c r="H44" s="25"/>
      <c r="I44" s="25"/>
      <c r="J44" s="25"/>
      <c r="K44" s="25"/>
      <c r="L44" s="25"/>
      <c r="M44" s="25"/>
      <c r="N44" s="25"/>
      <c r="O44" s="25"/>
      <c r="P44" s="25"/>
      <c r="Q44" s="26"/>
      <c r="R44" s="27"/>
      <c r="S44" s="25"/>
      <c r="T44" s="25"/>
      <c r="U44" s="25"/>
      <c r="V44" s="30"/>
      <c r="W44" s="30"/>
      <c r="X44" s="30"/>
      <c r="Y44" s="30"/>
      <c r="Z44" s="25"/>
      <c r="AA44" s="25"/>
      <c r="AB44" s="25"/>
      <c r="AC44" s="31"/>
      <c r="AD44" s="31"/>
      <c r="AE44" s="30"/>
      <c r="AF44" s="30"/>
      <c r="AG44" s="30"/>
      <c r="AH44" s="25"/>
      <c r="AI44" s="25"/>
      <c r="AJ44" s="25"/>
      <c r="AK44" s="25"/>
      <c r="AM44" s="12"/>
      <c r="AN44" s="2" t="str">
        <f t="shared" si="12"/>
        <v/>
      </c>
      <c r="AO44" s="2" t="str">
        <f t="shared" si="12"/>
        <v/>
      </c>
      <c r="AP44" s="2" t="str">
        <f t="shared" si="12"/>
        <v/>
      </c>
      <c r="AQ44" s="2" t="str">
        <f t="shared" si="12"/>
        <v/>
      </c>
      <c r="AR44" s="2" t="str">
        <f t="shared" si="12"/>
        <v/>
      </c>
      <c r="AS44" s="2" t="str">
        <f t="shared" si="12"/>
        <v/>
      </c>
      <c r="AT44" s="2" t="str">
        <f t="shared" si="12"/>
        <v/>
      </c>
      <c r="AU44" s="2" t="str">
        <f t="shared" si="12"/>
        <v/>
      </c>
      <c r="AV44" s="2" t="str">
        <f t="shared" si="12"/>
        <v/>
      </c>
      <c r="AW44" s="2" t="str">
        <f t="shared" si="12"/>
        <v/>
      </c>
      <c r="AX44" s="2" t="str">
        <f t="shared" si="12"/>
        <v/>
      </c>
      <c r="AY44" s="2" t="str">
        <f t="shared" si="12"/>
        <v/>
      </c>
      <c r="AZ44" s="2"/>
      <c r="BA44" s="2"/>
      <c r="BB44" s="2"/>
      <c r="BC44" s="2"/>
      <c r="BD44" s="10"/>
      <c r="BE44" s="2" t="str">
        <f t="shared" si="13"/>
        <v/>
      </c>
      <c r="BF44" s="2" t="str">
        <f t="shared" si="13"/>
        <v/>
      </c>
      <c r="BG44" s="2" t="str">
        <f t="shared" si="13"/>
        <v/>
      </c>
      <c r="BH44" s="2" t="str">
        <f t="shared" si="13"/>
        <v/>
      </c>
      <c r="BI44" s="2" t="str">
        <f t="shared" si="13"/>
        <v/>
      </c>
      <c r="BJ44" s="2" t="str">
        <f t="shared" si="13"/>
        <v/>
      </c>
      <c r="BK44" s="2" t="str">
        <f t="shared" si="13"/>
        <v/>
      </c>
      <c r="BL44" s="2" t="str">
        <f t="shared" si="13"/>
        <v/>
      </c>
      <c r="BM44" s="2" t="str">
        <f t="shared" si="13"/>
        <v/>
      </c>
      <c r="BN44" s="2" t="str">
        <f t="shared" si="13"/>
        <v/>
      </c>
      <c r="BO44" s="2" t="str">
        <f t="shared" si="13"/>
        <v/>
      </c>
      <c r="BP44" s="2" t="str">
        <f t="shared" si="13"/>
        <v/>
      </c>
      <c r="BQ44" s="2"/>
      <c r="BR44" s="2"/>
      <c r="BS44" s="2"/>
      <c r="BT44" s="2"/>
      <c r="BU44" s="12"/>
    </row>
    <row r="45" spans="1:73" x14ac:dyDescent="0.25">
      <c r="B45" s="25"/>
      <c r="C45" s="25"/>
      <c r="D45" s="30"/>
      <c r="E45" s="25"/>
      <c r="F45" s="25"/>
      <c r="G45" s="30"/>
      <c r="H45" s="25"/>
      <c r="I45" s="25"/>
      <c r="J45" s="25"/>
      <c r="K45" s="25"/>
      <c r="L45" s="25"/>
      <c r="M45" s="25"/>
      <c r="N45" s="25"/>
      <c r="O45" s="25"/>
      <c r="P45" s="25"/>
      <c r="Q45" s="26"/>
      <c r="R45" s="27"/>
      <c r="S45" s="25"/>
      <c r="T45" s="25"/>
      <c r="U45" s="25"/>
      <c r="V45" s="30"/>
      <c r="W45" s="30"/>
      <c r="X45" s="30"/>
      <c r="Y45" s="30"/>
      <c r="Z45" s="25"/>
      <c r="AA45" s="25"/>
      <c r="AB45" s="25"/>
      <c r="AC45" s="31"/>
      <c r="AD45" s="31"/>
      <c r="AE45" s="30"/>
      <c r="AF45" s="30"/>
      <c r="AG45" s="30"/>
      <c r="AH45" s="25"/>
      <c r="AI45" s="25"/>
      <c r="AJ45" s="25"/>
      <c r="AK45" s="25"/>
      <c r="AM45" s="12"/>
      <c r="AN45" s="2" t="str">
        <f t="shared" si="12"/>
        <v/>
      </c>
      <c r="AO45" s="2" t="str">
        <f t="shared" si="12"/>
        <v/>
      </c>
      <c r="AP45" s="2" t="str">
        <f t="shared" si="12"/>
        <v/>
      </c>
      <c r="AQ45" s="2" t="str">
        <f t="shared" si="12"/>
        <v/>
      </c>
      <c r="AR45" s="2" t="str">
        <f t="shared" si="12"/>
        <v/>
      </c>
      <c r="AS45" s="2" t="str">
        <f t="shared" si="12"/>
        <v/>
      </c>
      <c r="AT45" s="2" t="str">
        <f t="shared" si="12"/>
        <v/>
      </c>
      <c r="AU45" s="2" t="str">
        <f t="shared" si="12"/>
        <v/>
      </c>
      <c r="AV45" s="2" t="str">
        <f t="shared" si="12"/>
        <v/>
      </c>
      <c r="AW45" s="2" t="str">
        <f t="shared" si="12"/>
        <v/>
      </c>
      <c r="AX45" s="2" t="str">
        <f t="shared" si="12"/>
        <v/>
      </c>
      <c r="AY45" s="2" t="str">
        <f t="shared" si="12"/>
        <v/>
      </c>
      <c r="AZ45" s="2"/>
      <c r="BA45" s="2"/>
      <c r="BB45" s="2"/>
      <c r="BC45" s="2"/>
      <c r="BD45" s="10"/>
      <c r="BE45" s="2" t="str">
        <f t="shared" si="13"/>
        <v/>
      </c>
      <c r="BF45" s="2" t="str">
        <f t="shared" si="13"/>
        <v/>
      </c>
      <c r="BG45" s="2" t="str">
        <f t="shared" si="13"/>
        <v/>
      </c>
      <c r="BH45" s="2" t="str">
        <f t="shared" si="13"/>
        <v/>
      </c>
      <c r="BI45" s="2" t="str">
        <f t="shared" si="13"/>
        <v/>
      </c>
      <c r="BJ45" s="2" t="str">
        <f t="shared" si="13"/>
        <v/>
      </c>
      <c r="BK45" s="2" t="str">
        <f t="shared" si="13"/>
        <v/>
      </c>
      <c r="BL45" s="2" t="str">
        <f t="shared" si="13"/>
        <v/>
      </c>
      <c r="BM45" s="2" t="str">
        <f t="shared" si="13"/>
        <v/>
      </c>
      <c r="BN45" s="2" t="str">
        <f t="shared" si="13"/>
        <v/>
      </c>
      <c r="BO45" s="2" t="str">
        <f t="shared" si="13"/>
        <v/>
      </c>
      <c r="BP45" s="2" t="str">
        <f t="shared" si="13"/>
        <v/>
      </c>
      <c r="BQ45" s="2"/>
      <c r="BR45" s="2"/>
      <c r="BS45" s="2"/>
      <c r="BT45" s="2"/>
      <c r="BU45" s="12"/>
    </row>
    <row r="46" spans="1:73" x14ac:dyDescent="0.25">
      <c r="B46" s="25"/>
      <c r="C46" s="25"/>
      <c r="D46" s="30"/>
      <c r="E46" s="25"/>
      <c r="F46" s="25"/>
      <c r="G46" s="30"/>
      <c r="H46" s="25"/>
      <c r="I46" s="25"/>
      <c r="J46" s="25"/>
      <c r="K46" s="25"/>
      <c r="L46" s="25"/>
      <c r="M46" s="25"/>
      <c r="N46" s="25"/>
      <c r="O46" s="25"/>
      <c r="P46" s="25"/>
      <c r="Q46" s="26"/>
      <c r="R46" s="27"/>
      <c r="S46" s="25"/>
      <c r="T46" s="25"/>
      <c r="U46" s="25"/>
      <c r="V46" s="30"/>
      <c r="W46" s="30"/>
      <c r="X46" s="30"/>
      <c r="Y46" s="30"/>
      <c r="Z46" s="25"/>
      <c r="AA46" s="25"/>
      <c r="AB46" s="25"/>
      <c r="AC46" s="31"/>
      <c r="AD46" s="31"/>
      <c r="AE46" s="30"/>
      <c r="AF46" s="30"/>
      <c r="AG46" s="30"/>
      <c r="AH46" s="25"/>
      <c r="AI46" s="25"/>
      <c r="AJ46" s="25"/>
      <c r="AK46" s="25"/>
      <c r="AM46" s="12"/>
      <c r="AN46" s="2" t="str">
        <f t="shared" si="12"/>
        <v/>
      </c>
      <c r="AO46" s="2" t="str">
        <f t="shared" si="12"/>
        <v/>
      </c>
      <c r="AP46" s="2" t="str">
        <f t="shared" si="12"/>
        <v/>
      </c>
      <c r="AQ46" s="2" t="str">
        <f t="shared" si="12"/>
        <v/>
      </c>
      <c r="AR46" s="2" t="str">
        <f t="shared" si="12"/>
        <v/>
      </c>
      <c r="AS46" s="2" t="str">
        <f t="shared" si="12"/>
        <v/>
      </c>
      <c r="AT46" s="2" t="str">
        <f t="shared" si="12"/>
        <v/>
      </c>
      <c r="AU46" s="2" t="str">
        <f t="shared" si="12"/>
        <v/>
      </c>
      <c r="AV46" s="2" t="str">
        <f t="shared" si="12"/>
        <v/>
      </c>
      <c r="AW46" s="2" t="str">
        <f t="shared" si="12"/>
        <v/>
      </c>
      <c r="AX46" s="2" t="str">
        <f t="shared" si="12"/>
        <v/>
      </c>
      <c r="AY46" s="2" t="str">
        <f t="shared" si="12"/>
        <v/>
      </c>
      <c r="AZ46" s="2"/>
      <c r="BA46" s="2"/>
      <c r="BB46" s="2"/>
      <c r="BC46" s="2"/>
      <c r="BD46" s="10"/>
      <c r="BE46" s="2" t="str">
        <f t="shared" si="13"/>
        <v/>
      </c>
      <c r="BF46" s="2" t="str">
        <f t="shared" si="13"/>
        <v/>
      </c>
      <c r="BG46" s="2" t="str">
        <f t="shared" si="13"/>
        <v/>
      </c>
      <c r="BH46" s="2" t="str">
        <f t="shared" si="13"/>
        <v/>
      </c>
      <c r="BI46" s="2" t="str">
        <f t="shared" si="13"/>
        <v/>
      </c>
      <c r="BJ46" s="2" t="str">
        <f t="shared" si="13"/>
        <v/>
      </c>
      <c r="BK46" s="2" t="str">
        <f t="shared" si="13"/>
        <v/>
      </c>
      <c r="BL46" s="2" t="str">
        <f t="shared" si="13"/>
        <v/>
      </c>
      <c r="BM46" s="2" t="str">
        <f t="shared" si="13"/>
        <v/>
      </c>
      <c r="BN46" s="2" t="str">
        <f t="shared" si="13"/>
        <v/>
      </c>
      <c r="BO46" s="2" t="str">
        <f t="shared" si="13"/>
        <v/>
      </c>
      <c r="BP46" s="2" t="str">
        <f t="shared" si="13"/>
        <v/>
      </c>
      <c r="BQ46" s="2"/>
      <c r="BR46" s="2"/>
      <c r="BS46" s="2"/>
      <c r="BT46" s="2"/>
      <c r="BU46" s="12"/>
    </row>
    <row r="47" spans="1:73" x14ac:dyDescent="0.25">
      <c r="B47" s="25"/>
      <c r="C47" s="25"/>
      <c r="D47" s="30"/>
      <c r="E47" s="25"/>
      <c r="F47" s="25"/>
      <c r="G47" s="30"/>
      <c r="H47" s="25"/>
      <c r="I47" s="25"/>
      <c r="J47" s="25"/>
      <c r="K47" s="25"/>
      <c r="L47" s="25"/>
      <c r="M47" s="25"/>
      <c r="N47" s="25"/>
      <c r="O47" s="25"/>
      <c r="P47" s="25"/>
      <c r="Q47" s="26"/>
      <c r="R47" s="27"/>
      <c r="S47" s="25"/>
      <c r="T47" s="25"/>
      <c r="U47" s="25"/>
      <c r="V47" s="30"/>
      <c r="W47" s="30"/>
      <c r="X47" s="30"/>
      <c r="Y47" s="30"/>
      <c r="Z47" s="25"/>
      <c r="AA47" s="25"/>
      <c r="AB47" s="25"/>
      <c r="AC47" s="31"/>
      <c r="AD47" s="31"/>
      <c r="AE47" s="30"/>
      <c r="AF47" s="30"/>
      <c r="AG47" s="30"/>
      <c r="AH47" s="25"/>
      <c r="AI47" s="25"/>
      <c r="AJ47" s="25"/>
      <c r="AK47" s="25"/>
      <c r="AM47" s="12"/>
      <c r="AN47" s="2" t="str">
        <f t="shared" si="12"/>
        <v/>
      </c>
      <c r="AO47" s="2" t="str">
        <f t="shared" si="12"/>
        <v/>
      </c>
      <c r="AP47" s="2" t="str">
        <f t="shared" si="12"/>
        <v/>
      </c>
      <c r="AQ47" s="2" t="str">
        <f t="shared" si="12"/>
        <v/>
      </c>
      <c r="AR47" s="2" t="str">
        <f t="shared" si="12"/>
        <v/>
      </c>
      <c r="AS47" s="2" t="str">
        <f t="shared" si="12"/>
        <v/>
      </c>
      <c r="AT47" s="2" t="str">
        <f t="shared" si="12"/>
        <v/>
      </c>
      <c r="AU47" s="2" t="str">
        <f t="shared" si="12"/>
        <v/>
      </c>
      <c r="AV47" s="2" t="str">
        <f t="shared" si="12"/>
        <v/>
      </c>
      <c r="AW47" s="2" t="str">
        <f t="shared" si="12"/>
        <v/>
      </c>
      <c r="AX47" s="2" t="str">
        <f t="shared" si="12"/>
        <v/>
      </c>
      <c r="AY47" s="2" t="str">
        <f t="shared" si="12"/>
        <v/>
      </c>
      <c r="AZ47" s="2"/>
      <c r="BA47" s="2"/>
      <c r="BB47" s="2"/>
      <c r="BC47" s="2"/>
      <c r="BD47" s="10"/>
      <c r="BE47" s="2" t="str">
        <f t="shared" si="13"/>
        <v/>
      </c>
      <c r="BF47" s="2" t="str">
        <f t="shared" si="13"/>
        <v/>
      </c>
      <c r="BG47" s="2" t="str">
        <f t="shared" si="13"/>
        <v/>
      </c>
      <c r="BH47" s="2" t="str">
        <f t="shared" si="13"/>
        <v/>
      </c>
      <c r="BI47" s="2" t="str">
        <f t="shared" si="13"/>
        <v/>
      </c>
      <c r="BJ47" s="2" t="str">
        <f t="shared" si="13"/>
        <v/>
      </c>
      <c r="BK47" s="2" t="str">
        <f t="shared" si="13"/>
        <v/>
      </c>
      <c r="BL47" s="2" t="str">
        <f t="shared" si="13"/>
        <v/>
      </c>
      <c r="BM47" s="2" t="str">
        <f t="shared" si="13"/>
        <v/>
      </c>
      <c r="BN47" s="2" t="str">
        <f t="shared" si="13"/>
        <v/>
      </c>
      <c r="BO47" s="2" t="str">
        <f t="shared" si="13"/>
        <v/>
      </c>
      <c r="BP47" s="2" t="str">
        <f t="shared" si="13"/>
        <v/>
      </c>
      <c r="BQ47" s="2"/>
      <c r="BR47" s="2"/>
      <c r="BS47" s="2"/>
      <c r="BT47" s="2"/>
      <c r="BU47" s="12"/>
    </row>
    <row r="48" spans="1:73" x14ac:dyDescent="0.25">
      <c r="B48" s="25"/>
      <c r="C48" s="25"/>
      <c r="D48" s="30"/>
      <c r="E48" s="25"/>
      <c r="F48" s="25"/>
      <c r="G48" s="30"/>
      <c r="H48" s="25"/>
      <c r="I48" s="25"/>
      <c r="J48" s="25"/>
      <c r="K48" s="25"/>
      <c r="L48" s="25"/>
      <c r="M48" s="25"/>
      <c r="N48" s="25"/>
      <c r="O48" s="25"/>
      <c r="P48" s="25"/>
      <c r="Q48" s="26"/>
      <c r="R48" s="27"/>
      <c r="S48" s="25"/>
      <c r="T48" s="25"/>
      <c r="U48" s="25"/>
      <c r="V48" s="30"/>
      <c r="W48" s="30"/>
      <c r="X48" s="30"/>
      <c r="Y48" s="30"/>
      <c r="Z48" s="25"/>
      <c r="AA48" s="25"/>
      <c r="AB48" s="25"/>
      <c r="AC48" s="31"/>
      <c r="AD48" s="31"/>
      <c r="AE48" s="30"/>
      <c r="AF48" s="30"/>
      <c r="AG48" s="30"/>
      <c r="AH48" s="25"/>
      <c r="AI48" s="25"/>
      <c r="AJ48" s="25"/>
      <c r="AK48" s="25"/>
      <c r="AM48" s="12"/>
      <c r="AN48" s="2" t="str">
        <f t="shared" si="12"/>
        <v/>
      </c>
      <c r="AO48" s="2" t="str">
        <f t="shared" si="12"/>
        <v/>
      </c>
      <c r="AP48" s="2" t="str">
        <f t="shared" si="12"/>
        <v/>
      </c>
      <c r="AQ48" s="2" t="str">
        <f t="shared" si="12"/>
        <v/>
      </c>
      <c r="AR48" s="2" t="str">
        <f t="shared" si="12"/>
        <v/>
      </c>
      <c r="AS48" s="2" t="str">
        <f t="shared" si="12"/>
        <v/>
      </c>
      <c r="AT48" s="2" t="str">
        <f t="shared" si="12"/>
        <v/>
      </c>
      <c r="AU48" s="2" t="str">
        <f t="shared" si="12"/>
        <v/>
      </c>
      <c r="AV48" s="2" t="str">
        <f t="shared" si="12"/>
        <v/>
      </c>
      <c r="AW48" s="2" t="str">
        <f t="shared" si="12"/>
        <v/>
      </c>
      <c r="AX48" s="2" t="str">
        <f t="shared" si="12"/>
        <v/>
      </c>
      <c r="AY48" s="2" t="str">
        <f t="shared" si="12"/>
        <v/>
      </c>
      <c r="AZ48" s="2"/>
      <c r="BA48" s="2"/>
      <c r="BB48" s="2"/>
      <c r="BC48" s="2"/>
      <c r="BD48" s="10"/>
      <c r="BE48" s="2" t="str">
        <f t="shared" si="13"/>
        <v/>
      </c>
      <c r="BF48" s="2" t="str">
        <f t="shared" si="13"/>
        <v/>
      </c>
      <c r="BG48" s="2" t="str">
        <f t="shared" si="13"/>
        <v/>
      </c>
      <c r="BH48" s="2" t="str">
        <f t="shared" si="13"/>
        <v/>
      </c>
      <c r="BI48" s="2" t="str">
        <f t="shared" si="13"/>
        <v/>
      </c>
      <c r="BJ48" s="2" t="str">
        <f t="shared" si="13"/>
        <v/>
      </c>
      <c r="BK48" s="2" t="str">
        <f t="shared" si="13"/>
        <v/>
      </c>
      <c r="BL48" s="2" t="str">
        <f t="shared" si="13"/>
        <v/>
      </c>
      <c r="BM48" s="2" t="str">
        <f t="shared" si="13"/>
        <v/>
      </c>
      <c r="BN48" s="2" t="str">
        <f t="shared" si="13"/>
        <v/>
      </c>
      <c r="BO48" s="2" t="str">
        <f t="shared" si="13"/>
        <v/>
      </c>
      <c r="BP48" s="2" t="str">
        <f t="shared" si="13"/>
        <v/>
      </c>
      <c r="BQ48" s="2"/>
      <c r="BR48" s="2"/>
      <c r="BS48" s="2"/>
      <c r="BT48" s="2"/>
      <c r="BU48" s="12"/>
    </row>
    <row r="49" spans="2:73" x14ac:dyDescent="0.25">
      <c r="B49" s="25"/>
      <c r="C49" s="25"/>
      <c r="D49" s="30"/>
      <c r="E49" s="25"/>
      <c r="F49" s="25"/>
      <c r="G49" s="30"/>
      <c r="H49" s="25"/>
      <c r="I49" s="25"/>
      <c r="J49" s="25"/>
      <c r="K49" s="25"/>
      <c r="L49" s="25"/>
      <c r="M49" s="25"/>
      <c r="N49" s="25"/>
      <c r="O49" s="25"/>
      <c r="P49" s="25"/>
      <c r="Q49" s="26"/>
      <c r="R49" s="27"/>
      <c r="S49" s="25"/>
      <c r="T49" s="25"/>
      <c r="U49" s="25"/>
      <c r="V49" s="30"/>
      <c r="W49" s="30"/>
      <c r="X49" s="30"/>
      <c r="Y49" s="30"/>
      <c r="Z49" s="25"/>
      <c r="AA49" s="25"/>
      <c r="AB49" s="25"/>
      <c r="AC49" s="31"/>
      <c r="AD49" s="31"/>
      <c r="AE49" s="30"/>
      <c r="AF49" s="30"/>
      <c r="AG49" s="30"/>
      <c r="AH49" s="25"/>
      <c r="AI49" s="25"/>
      <c r="AJ49" s="25"/>
      <c r="AK49" s="25"/>
      <c r="AM49" s="12"/>
      <c r="AN49" s="2" t="str">
        <f t="shared" si="12"/>
        <v/>
      </c>
      <c r="AO49" s="2" t="str">
        <f t="shared" si="12"/>
        <v/>
      </c>
      <c r="AP49" s="2" t="str">
        <f t="shared" si="12"/>
        <v/>
      </c>
      <c r="AQ49" s="2" t="str">
        <f t="shared" si="12"/>
        <v/>
      </c>
      <c r="AR49" s="2" t="str">
        <f t="shared" si="12"/>
        <v/>
      </c>
      <c r="AS49" s="2" t="str">
        <f t="shared" si="12"/>
        <v/>
      </c>
      <c r="AT49" s="2" t="str">
        <f t="shared" si="12"/>
        <v/>
      </c>
      <c r="AU49" s="2" t="str">
        <f t="shared" si="12"/>
        <v/>
      </c>
      <c r="AV49" s="2" t="str">
        <f t="shared" si="12"/>
        <v/>
      </c>
      <c r="AW49" s="2" t="str">
        <f t="shared" si="12"/>
        <v/>
      </c>
      <c r="AX49" s="2" t="str">
        <f t="shared" si="12"/>
        <v/>
      </c>
      <c r="AY49" s="2" t="str">
        <f t="shared" si="12"/>
        <v/>
      </c>
      <c r="AZ49" s="2"/>
      <c r="BA49" s="2"/>
      <c r="BB49" s="2"/>
      <c r="BC49" s="2"/>
      <c r="BD49" s="10"/>
      <c r="BE49" s="2" t="str">
        <f t="shared" si="13"/>
        <v/>
      </c>
      <c r="BF49" s="2" t="str">
        <f t="shared" si="13"/>
        <v/>
      </c>
      <c r="BG49" s="2" t="str">
        <f t="shared" si="13"/>
        <v/>
      </c>
      <c r="BH49" s="2" t="str">
        <f t="shared" si="13"/>
        <v/>
      </c>
      <c r="BI49" s="2" t="str">
        <f t="shared" si="13"/>
        <v/>
      </c>
      <c r="BJ49" s="2" t="str">
        <f t="shared" si="13"/>
        <v/>
      </c>
      <c r="BK49" s="2" t="str">
        <f t="shared" si="13"/>
        <v/>
      </c>
      <c r="BL49" s="2" t="str">
        <f t="shared" si="13"/>
        <v/>
      </c>
      <c r="BM49" s="2" t="str">
        <f t="shared" si="13"/>
        <v/>
      </c>
      <c r="BN49" s="2" t="str">
        <f t="shared" si="13"/>
        <v/>
      </c>
      <c r="BO49" s="2" t="str">
        <f t="shared" si="13"/>
        <v/>
      </c>
      <c r="BP49" s="2" t="str">
        <f t="shared" si="13"/>
        <v/>
      </c>
      <c r="BQ49" s="2"/>
      <c r="BR49" s="2"/>
      <c r="BS49" s="2"/>
      <c r="BT49" s="2"/>
      <c r="BU49" s="12"/>
    </row>
    <row r="50" spans="2:73" x14ac:dyDescent="0.25">
      <c r="B50" s="25"/>
      <c r="C50" s="25"/>
      <c r="D50" s="30"/>
      <c r="E50" s="25"/>
      <c r="F50" s="25"/>
      <c r="G50" s="30"/>
      <c r="H50" s="25"/>
      <c r="I50" s="25"/>
      <c r="J50" s="25"/>
      <c r="K50" s="25"/>
      <c r="L50" s="25"/>
      <c r="M50" s="25"/>
      <c r="N50" s="25"/>
      <c r="O50" s="25"/>
      <c r="P50" s="25"/>
      <c r="Q50" s="26"/>
      <c r="R50" s="27"/>
      <c r="S50" s="25"/>
      <c r="T50" s="25"/>
      <c r="U50" s="25"/>
      <c r="V50" s="30"/>
      <c r="W50" s="30"/>
      <c r="X50" s="30"/>
      <c r="Y50" s="30"/>
      <c r="Z50" s="25"/>
      <c r="AA50" s="25"/>
      <c r="AB50" s="25"/>
      <c r="AC50" s="31"/>
      <c r="AD50" s="31"/>
      <c r="AE50" s="30"/>
      <c r="AF50" s="30"/>
      <c r="AG50" s="30"/>
      <c r="AH50" s="25"/>
      <c r="AI50" s="25"/>
      <c r="AJ50" s="25"/>
      <c r="AK50" s="25"/>
      <c r="AM50" s="12"/>
      <c r="AN50" s="2" t="str">
        <f t="shared" si="12"/>
        <v/>
      </c>
      <c r="AO50" s="2" t="str">
        <f t="shared" si="12"/>
        <v/>
      </c>
      <c r="AP50" s="2" t="str">
        <f t="shared" si="12"/>
        <v/>
      </c>
      <c r="AQ50" s="2" t="str">
        <f t="shared" si="12"/>
        <v/>
      </c>
      <c r="AR50" s="2" t="str">
        <f t="shared" si="12"/>
        <v/>
      </c>
      <c r="AS50" s="2" t="str">
        <f t="shared" si="12"/>
        <v/>
      </c>
      <c r="AT50" s="2" t="str">
        <f t="shared" si="12"/>
        <v/>
      </c>
      <c r="AU50" s="2" t="str">
        <f t="shared" si="12"/>
        <v/>
      </c>
      <c r="AV50" s="2" t="str">
        <f t="shared" si="12"/>
        <v/>
      </c>
      <c r="AW50" s="2" t="str">
        <f t="shared" si="12"/>
        <v/>
      </c>
      <c r="AX50" s="2" t="str">
        <f t="shared" si="12"/>
        <v/>
      </c>
      <c r="AY50" s="2" t="str">
        <f t="shared" si="12"/>
        <v/>
      </c>
      <c r="AZ50" s="2"/>
      <c r="BA50" s="2"/>
      <c r="BB50" s="2"/>
      <c r="BC50" s="2"/>
      <c r="BD50" s="10"/>
      <c r="BE50" s="2" t="str">
        <f t="shared" si="13"/>
        <v/>
      </c>
      <c r="BF50" s="2" t="str">
        <f t="shared" si="13"/>
        <v/>
      </c>
      <c r="BG50" s="2" t="str">
        <f t="shared" si="13"/>
        <v/>
      </c>
      <c r="BH50" s="2" t="str">
        <f t="shared" si="13"/>
        <v/>
      </c>
      <c r="BI50" s="2" t="str">
        <f t="shared" si="13"/>
        <v/>
      </c>
      <c r="BJ50" s="2" t="str">
        <f t="shared" si="13"/>
        <v/>
      </c>
      <c r="BK50" s="2" t="str">
        <f t="shared" si="13"/>
        <v/>
      </c>
      <c r="BL50" s="2" t="str">
        <f t="shared" si="13"/>
        <v/>
      </c>
      <c r="BM50" s="2" t="str">
        <f t="shared" si="13"/>
        <v/>
      </c>
      <c r="BN50" s="2" t="str">
        <f t="shared" si="13"/>
        <v/>
      </c>
      <c r="BO50" s="2" t="str">
        <f t="shared" si="13"/>
        <v/>
      </c>
      <c r="BP50" s="2" t="str">
        <f t="shared" si="13"/>
        <v/>
      </c>
      <c r="BQ50" s="2"/>
      <c r="BR50" s="2"/>
      <c r="BS50" s="2"/>
      <c r="BT50" s="2"/>
      <c r="BU50" s="12"/>
    </row>
    <row r="51" spans="2:73" x14ac:dyDescent="0.25">
      <c r="B51" s="25"/>
      <c r="C51" s="25"/>
      <c r="D51" s="30"/>
      <c r="E51" s="25"/>
      <c r="F51" s="25"/>
      <c r="G51" s="30"/>
      <c r="H51" s="25"/>
      <c r="I51" s="25"/>
      <c r="J51" s="25"/>
      <c r="K51" s="25"/>
      <c r="L51" s="25"/>
      <c r="M51" s="25"/>
      <c r="N51" s="25"/>
      <c r="O51" s="25"/>
      <c r="P51" s="25"/>
      <c r="Q51" s="26"/>
      <c r="R51" s="27"/>
      <c r="S51" s="25"/>
      <c r="T51" s="25"/>
      <c r="U51" s="25"/>
      <c r="V51" s="30"/>
      <c r="W51" s="30"/>
      <c r="X51" s="30"/>
      <c r="Y51" s="30"/>
      <c r="Z51" s="25"/>
      <c r="AA51" s="25"/>
      <c r="AB51" s="25"/>
      <c r="AC51" s="31"/>
      <c r="AD51" s="31"/>
      <c r="AE51" s="30"/>
      <c r="AF51" s="30"/>
      <c r="AG51" s="30"/>
      <c r="AH51" s="25"/>
      <c r="AI51" s="25"/>
      <c r="AJ51" s="25"/>
      <c r="AK51" s="25"/>
      <c r="AM51" s="12"/>
      <c r="AN51" s="2" t="str">
        <f t="shared" ref="AN51:AY57" si="14">IF(ISNUMBER(SEARCH(AN$3,$D51)),1,"")</f>
        <v/>
      </c>
      <c r="AO51" s="2" t="str">
        <f t="shared" si="14"/>
        <v/>
      </c>
      <c r="AP51" s="2" t="str">
        <f t="shared" si="14"/>
        <v/>
      </c>
      <c r="AQ51" s="2" t="str">
        <f t="shared" si="14"/>
        <v/>
      </c>
      <c r="AR51" s="2" t="str">
        <f t="shared" si="14"/>
        <v/>
      </c>
      <c r="AS51" s="2" t="str">
        <f t="shared" si="14"/>
        <v/>
      </c>
      <c r="AT51" s="2" t="str">
        <f t="shared" si="14"/>
        <v/>
      </c>
      <c r="AU51" s="2" t="str">
        <f t="shared" si="14"/>
        <v/>
      </c>
      <c r="AV51" s="2" t="str">
        <f t="shared" si="14"/>
        <v/>
      </c>
      <c r="AW51" s="2" t="str">
        <f t="shared" si="14"/>
        <v/>
      </c>
      <c r="AX51" s="2" t="str">
        <f t="shared" si="14"/>
        <v/>
      </c>
      <c r="AY51" s="2" t="str">
        <f t="shared" si="14"/>
        <v/>
      </c>
      <c r="AZ51" s="2"/>
      <c r="BA51" s="2"/>
      <c r="BB51" s="2"/>
      <c r="BC51" s="2"/>
      <c r="BD51" s="10"/>
      <c r="BE51" s="2" t="str">
        <f t="shared" ref="BE51:BP57" si="15">IF(ISNUMBER(SEARCH(BE$3,$G51)),1,"")</f>
        <v/>
      </c>
      <c r="BF51" s="2" t="str">
        <f t="shared" si="15"/>
        <v/>
      </c>
      <c r="BG51" s="2" t="str">
        <f t="shared" si="15"/>
        <v/>
      </c>
      <c r="BH51" s="2" t="str">
        <f t="shared" si="15"/>
        <v/>
      </c>
      <c r="BI51" s="2" t="str">
        <f t="shared" si="15"/>
        <v/>
      </c>
      <c r="BJ51" s="2" t="str">
        <f t="shared" si="15"/>
        <v/>
      </c>
      <c r="BK51" s="2" t="str">
        <f t="shared" si="15"/>
        <v/>
      </c>
      <c r="BL51" s="2" t="str">
        <f t="shared" si="15"/>
        <v/>
      </c>
      <c r="BM51" s="2" t="str">
        <f t="shared" si="15"/>
        <v/>
      </c>
      <c r="BN51" s="2" t="str">
        <f t="shared" si="15"/>
        <v/>
      </c>
      <c r="BO51" s="2" t="str">
        <f t="shared" si="15"/>
        <v/>
      </c>
      <c r="BP51" s="2" t="str">
        <f t="shared" si="15"/>
        <v/>
      </c>
      <c r="BQ51" s="2"/>
      <c r="BR51" s="2"/>
      <c r="BS51" s="2"/>
      <c r="BT51" s="2"/>
      <c r="BU51" s="12"/>
    </row>
    <row r="52" spans="2:73" x14ac:dyDescent="0.25">
      <c r="B52" s="25"/>
      <c r="C52" s="25"/>
      <c r="D52" s="30"/>
      <c r="E52" s="25"/>
      <c r="F52" s="25"/>
      <c r="G52" s="30"/>
      <c r="H52" s="25"/>
      <c r="I52" s="25"/>
      <c r="J52" s="25"/>
      <c r="K52" s="25"/>
      <c r="L52" s="25"/>
      <c r="M52" s="25"/>
      <c r="N52" s="25"/>
      <c r="O52" s="25"/>
      <c r="P52" s="25"/>
      <c r="Q52" s="26"/>
      <c r="R52" s="27"/>
      <c r="S52" s="25"/>
      <c r="T52" s="25"/>
      <c r="U52" s="25"/>
      <c r="V52" s="30"/>
      <c r="W52" s="30"/>
      <c r="X52" s="30"/>
      <c r="Y52" s="30"/>
      <c r="Z52" s="25"/>
      <c r="AA52" s="25"/>
      <c r="AB52" s="25"/>
      <c r="AC52" s="31"/>
      <c r="AD52" s="31"/>
      <c r="AE52" s="30"/>
      <c r="AF52" s="30"/>
      <c r="AG52" s="30"/>
      <c r="AH52" s="25"/>
      <c r="AI52" s="25"/>
      <c r="AJ52" s="25"/>
      <c r="AK52" s="25"/>
      <c r="AM52" s="12"/>
      <c r="AN52" s="2" t="str">
        <f t="shared" si="14"/>
        <v/>
      </c>
      <c r="AO52" s="2" t="str">
        <f t="shared" si="14"/>
        <v/>
      </c>
      <c r="AP52" s="2" t="str">
        <f t="shared" si="14"/>
        <v/>
      </c>
      <c r="AQ52" s="2" t="str">
        <f t="shared" si="14"/>
        <v/>
      </c>
      <c r="AR52" s="2" t="str">
        <f t="shared" si="14"/>
        <v/>
      </c>
      <c r="AS52" s="2" t="str">
        <f t="shared" si="14"/>
        <v/>
      </c>
      <c r="AT52" s="2" t="str">
        <f t="shared" si="14"/>
        <v/>
      </c>
      <c r="AU52" s="2" t="str">
        <f t="shared" si="14"/>
        <v/>
      </c>
      <c r="AV52" s="2" t="str">
        <f t="shared" si="14"/>
        <v/>
      </c>
      <c r="AW52" s="2" t="str">
        <f t="shared" si="14"/>
        <v/>
      </c>
      <c r="AX52" s="2" t="str">
        <f t="shared" si="14"/>
        <v/>
      </c>
      <c r="AY52" s="2" t="str">
        <f t="shared" si="14"/>
        <v/>
      </c>
      <c r="AZ52" s="2"/>
      <c r="BA52" s="2"/>
      <c r="BB52" s="2"/>
      <c r="BC52" s="2"/>
      <c r="BD52" s="10"/>
      <c r="BE52" s="2" t="str">
        <f t="shared" si="15"/>
        <v/>
      </c>
      <c r="BF52" s="2" t="str">
        <f t="shared" si="15"/>
        <v/>
      </c>
      <c r="BG52" s="2" t="str">
        <f t="shared" si="15"/>
        <v/>
      </c>
      <c r="BH52" s="2" t="str">
        <f t="shared" si="15"/>
        <v/>
      </c>
      <c r="BI52" s="2" t="str">
        <f t="shared" si="15"/>
        <v/>
      </c>
      <c r="BJ52" s="2" t="str">
        <f t="shared" si="15"/>
        <v/>
      </c>
      <c r="BK52" s="2" t="str">
        <f t="shared" si="15"/>
        <v/>
      </c>
      <c r="BL52" s="2" t="str">
        <f t="shared" si="15"/>
        <v/>
      </c>
      <c r="BM52" s="2" t="str">
        <f t="shared" si="15"/>
        <v/>
      </c>
      <c r="BN52" s="2" t="str">
        <f t="shared" si="15"/>
        <v/>
      </c>
      <c r="BO52" s="2" t="str">
        <f t="shared" si="15"/>
        <v/>
      </c>
      <c r="BP52" s="2" t="str">
        <f t="shared" si="15"/>
        <v/>
      </c>
      <c r="BQ52" s="2"/>
      <c r="BR52" s="2"/>
      <c r="BS52" s="2"/>
      <c r="BT52" s="2"/>
      <c r="BU52" s="12"/>
    </row>
    <row r="53" spans="2:73" x14ac:dyDescent="0.25">
      <c r="B53" s="25"/>
      <c r="C53" s="25"/>
      <c r="D53" s="30"/>
      <c r="E53" s="25"/>
      <c r="F53" s="25"/>
      <c r="G53" s="30"/>
      <c r="H53" s="25"/>
      <c r="I53" s="25"/>
      <c r="J53" s="25"/>
      <c r="K53" s="25"/>
      <c r="L53" s="25"/>
      <c r="M53" s="25"/>
      <c r="N53" s="25"/>
      <c r="O53" s="25"/>
      <c r="P53" s="25"/>
      <c r="Q53" s="26"/>
      <c r="R53" s="27"/>
      <c r="S53" s="25"/>
      <c r="T53" s="25"/>
      <c r="U53" s="25"/>
      <c r="V53" s="30"/>
      <c r="W53" s="30"/>
      <c r="X53" s="30"/>
      <c r="Y53" s="30"/>
      <c r="Z53" s="25"/>
      <c r="AA53" s="25"/>
      <c r="AB53" s="25"/>
      <c r="AC53" s="31"/>
      <c r="AD53" s="31"/>
      <c r="AE53" s="30"/>
      <c r="AF53" s="30"/>
      <c r="AG53" s="30"/>
      <c r="AH53" s="25"/>
      <c r="AI53" s="25"/>
      <c r="AJ53" s="25"/>
      <c r="AK53" s="25"/>
      <c r="AM53" s="12"/>
      <c r="AN53" s="2" t="str">
        <f t="shared" si="14"/>
        <v/>
      </c>
      <c r="AO53" s="2" t="str">
        <f t="shared" si="14"/>
        <v/>
      </c>
      <c r="AP53" s="2" t="str">
        <f t="shared" si="14"/>
        <v/>
      </c>
      <c r="AQ53" s="2" t="str">
        <f t="shared" si="14"/>
        <v/>
      </c>
      <c r="AR53" s="2" t="str">
        <f t="shared" si="14"/>
        <v/>
      </c>
      <c r="AS53" s="2" t="str">
        <f t="shared" si="14"/>
        <v/>
      </c>
      <c r="AT53" s="2" t="str">
        <f t="shared" si="14"/>
        <v/>
      </c>
      <c r="AU53" s="2" t="str">
        <f t="shared" si="14"/>
        <v/>
      </c>
      <c r="AV53" s="2" t="str">
        <f t="shared" si="14"/>
        <v/>
      </c>
      <c r="AW53" s="2" t="str">
        <f t="shared" si="14"/>
        <v/>
      </c>
      <c r="AX53" s="2" t="str">
        <f t="shared" si="14"/>
        <v/>
      </c>
      <c r="AY53" s="2" t="str">
        <f t="shared" si="14"/>
        <v/>
      </c>
      <c r="AZ53" s="2"/>
      <c r="BA53" s="2"/>
      <c r="BB53" s="2"/>
      <c r="BC53" s="2"/>
      <c r="BD53" s="10"/>
      <c r="BE53" s="2" t="str">
        <f t="shared" si="15"/>
        <v/>
      </c>
      <c r="BF53" s="2" t="str">
        <f t="shared" si="15"/>
        <v/>
      </c>
      <c r="BG53" s="2" t="str">
        <f t="shared" si="15"/>
        <v/>
      </c>
      <c r="BH53" s="2" t="str">
        <f t="shared" si="15"/>
        <v/>
      </c>
      <c r="BI53" s="2" t="str">
        <f t="shared" si="15"/>
        <v/>
      </c>
      <c r="BJ53" s="2" t="str">
        <f t="shared" si="15"/>
        <v/>
      </c>
      <c r="BK53" s="2" t="str">
        <f t="shared" si="15"/>
        <v/>
      </c>
      <c r="BL53" s="2" t="str">
        <f t="shared" si="15"/>
        <v/>
      </c>
      <c r="BM53" s="2" t="str">
        <f t="shared" si="15"/>
        <v/>
      </c>
      <c r="BN53" s="2" t="str">
        <f t="shared" si="15"/>
        <v/>
      </c>
      <c r="BO53" s="2" t="str">
        <f t="shared" si="15"/>
        <v/>
      </c>
      <c r="BP53" s="2" t="str">
        <f t="shared" si="15"/>
        <v/>
      </c>
      <c r="BQ53" s="2"/>
      <c r="BR53" s="2"/>
      <c r="BS53" s="2"/>
      <c r="BT53" s="2"/>
      <c r="BU53" s="12"/>
    </row>
    <row r="54" spans="2:73" x14ac:dyDescent="0.25">
      <c r="B54" s="25"/>
      <c r="C54" s="25"/>
      <c r="D54" s="30"/>
      <c r="E54" s="25"/>
      <c r="F54" s="25"/>
      <c r="G54" s="30"/>
      <c r="H54" s="25"/>
      <c r="I54" s="25"/>
      <c r="J54" s="25"/>
      <c r="K54" s="25"/>
      <c r="L54" s="25"/>
      <c r="M54" s="25"/>
      <c r="N54" s="25"/>
      <c r="O54" s="25"/>
      <c r="P54" s="25"/>
      <c r="Q54" s="26"/>
      <c r="R54" s="27"/>
      <c r="S54" s="25"/>
      <c r="T54" s="25"/>
      <c r="U54" s="25"/>
      <c r="V54" s="30"/>
      <c r="W54" s="30"/>
      <c r="X54" s="30"/>
      <c r="Y54" s="30"/>
      <c r="Z54" s="25"/>
      <c r="AA54" s="25"/>
      <c r="AB54" s="25"/>
      <c r="AC54" s="31"/>
      <c r="AD54" s="31"/>
      <c r="AE54" s="30"/>
      <c r="AF54" s="30"/>
      <c r="AG54" s="30"/>
      <c r="AH54" s="25"/>
      <c r="AI54" s="25"/>
      <c r="AJ54" s="25"/>
      <c r="AK54" s="25"/>
      <c r="AM54" s="12"/>
      <c r="AN54" s="2" t="str">
        <f t="shared" si="14"/>
        <v/>
      </c>
      <c r="AO54" s="2" t="str">
        <f t="shared" si="14"/>
        <v/>
      </c>
      <c r="AP54" s="2" t="str">
        <f t="shared" si="14"/>
        <v/>
      </c>
      <c r="AQ54" s="2" t="str">
        <f t="shared" si="14"/>
        <v/>
      </c>
      <c r="AR54" s="2" t="str">
        <f t="shared" si="14"/>
        <v/>
      </c>
      <c r="AS54" s="2" t="str">
        <f t="shared" si="14"/>
        <v/>
      </c>
      <c r="AT54" s="2" t="str">
        <f t="shared" si="14"/>
        <v/>
      </c>
      <c r="AU54" s="2" t="str">
        <f t="shared" si="14"/>
        <v/>
      </c>
      <c r="AV54" s="2" t="str">
        <f t="shared" si="14"/>
        <v/>
      </c>
      <c r="AW54" s="2" t="str">
        <f t="shared" si="14"/>
        <v/>
      </c>
      <c r="AX54" s="2" t="str">
        <f t="shared" si="14"/>
        <v/>
      </c>
      <c r="AY54" s="2" t="str">
        <f t="shared" si="14"/>
        <v/>
      </c>
      <c r="AZ54" s="2"/>
      <c r="BA54" s="2"/>
      <c r="BB54" s="2"/>
      <c r="BC54" s="2"/>
      <c r="BD54" s="12"/>
      <c r="BE54" s="2" t="str">
        <f t="shared" si="15"/>
        <v/>
      </c>
      <c r="BF54" s="2" t="str">
        <f t="shared" si="15"/>
        <v/>
      </c>
      <c r="BG54" s="2" t="str">
        <f t="shared" si="15"/>
        <v/>
      </c>
      <c r="BH54" s="2" t="str">
        <f t="shared" si="15"/>
        <v/>
      </c>
      <c r="BI54" s="2" t="str">
        <f t="shared" si="15"/>
        <v/>
      </c>
      <c r="BJ54" s="2" t="str">
        <f t="shared" si="15"/>
        <v/>
      </c>
      <c r="BK54" s="2" t="str">
        <f t="shared" si="15"/>
        <v/>
      </c>
      <c r="BL54" s="2" t="str">
        <f t="shared" si="15"/>
        <v/>
      </c>
      <c r="BM54" s="2" t="str">
        <f t="shared" si="15"/>
        <v/>
      </c>
      <c r="BN54" s="2" t="str">
        <f t="shared" si="15"/>
        <v/>
      </c>
      <c r="BO54" s="2" t="str">
        <f t="shared" si="15"/>
        <v/>
      </c>
      <c r="BP54" s="2" t="str">
        <f t="shared" si="15"/>
        <v/>
      </c>
      <c r="BQ54" s="2"/>
      <c r="BR54" s="2"/>
      <c r="BS54" s="2"/>
      <c r="BT54" s="2"/>
      <c r="BU54" s="12"/>
    </row>
    <row r="55" spans="2:73" x14ac:dyDescent="0.25">
      <c r="B55" s="25"/>
      <c r="C55" s="25"/>
      <c r="D55" s="30"/>
      <c r="E55" s="25"/>
      <c r="F55" s="25"/>
      <c r="G55" s="30"/>
      <c r="H55" s="25"/>
      <c r="I55" s="25"/>
      <c r="J55" s="25"/>
      <c r="K55" s="25"/>
      <c r="L55" s="25"/>
      <c r="M55" s="25"/>
      <c r="N55" s="25"/>
      <c r="O55" s="25"/>
      <c r="P55" s="25"/>
      <c r="Q55" s="26"/>
      <c r="R55" s="27"/>
      <c r="S55" s="25"/>
      <c r="T55" s="25"/>
      <c r="U55" s="25"/>
      <c r="V55" s="30"/>
      <c r="W55" s="30"/>
      <c r="X55" s="30"/>
      <c r="Y55" s="30"/>
      <c r="Z55" s="25"/>
      <c r="AA55" s="25"/>
      <c r="AB55" s="25"/>
      <c r="AC55" s="31"/>
      <c r="AD55" s="31"/>
      <c r="AE55" s="30"/>
      <c r="AF55" s="30"/>
      <c r="AG55" s="30"/>
      <c r="AH55" s="25"/>
      <c r="AI55" s="25"/>
      <c r="AJ55" s="25"/>
      <c r="AK55" s="25"/>
      <c r="AM55" s="12"/>
      <c r="AN55" s="2" t="str">
        <f t="shared" si="14"/>
        <v/>
      </c>
      <c r="AO55" s="2" t="str">
        <f t="shared" si="14"/>
        <v/>
      </c>
      <c r="AP55" s="2" t="str">
        <f t="shared" si="14"/>
        <v/>
      </c>
      <c r="AQ55" s="2" t="str">
        <f t="shared" si="14"/>
        <v/>
      </c>
      <c r="AR55" s="2" t="str">
        <f t="shared" si="14"/>
        <v/>
      </c>
      <c r="AS55" s="2" t="str">
        <f t="shared" si="14"/>
        <v/>
      </c>
      <c r="AT55" s="2" t="str">
        <f t="shared" si="14"/>
        <v/>
      </c>
      <c r="AU55" s="2" t="str">
        <f t="shared" si="14"/>
        <v/>
      </c>
      <c r="AV55" s="2" t="str">
        <f t="shared" si="14"/>
        <v/>
      </c>
      <c r="AW55" s="2" t="str">
        <f t="shared" si="14"/>
        <v/>
      </c>
      <c r="AX55" s="2" t="str">
        <f t="shared" si="14"/>
        <v/>
      </c>
      <c r="AY55" s="2" t="str">
        <f t="shared" si="14"/>
        <v/>
      </c>
      <c r="AZ55" s="2"/>
      <c r="BA55" s="2"/>
      <c r="BB55" s="2"/>
      <c r="BC55" s="2"/>
      <c r="BD55" s="12"/>
      <c r="BE55" s="2" t="str">
        <f t="shared" si="15"/>
        <v/>
      </c>
      <c r="BF55" s="2" t="str">
        <f t="shared" si="15"/>
        <v/>
      </c>
      <c r="BG55" s="2" t="str">
        <f t="shared" si="15"/>
        <v/>
      </c>
      <c r="BH55" s="2" t="str">
        <f t="shared" si="15"/>
        <v/>
      </c>
      <c r="BI55" s="2" t="str">
        <f t="shared" si="15"/>
        <v/>
      </c>
      <c r="BJ55" s="2" t="str">
        <f t="shared" si="15"/>
        <v/>
      </c>
      <c r="BK55" s="2" t="str">
        <f t="shared" si="15"/>
        <v/>
      </c>
      <c r="BL55" s="2" t="str">
        <f t="shared" si="15"/>
        <v/>
      </c>
      <c r="BM55" s="2" t="str">
        <f t="shared" si="15"/>
        <v/>
      </c>
      <c r="BN55" s="2" t="str">
        <f t="shared" si="15"/>
        <v/>
      </c>
      <c r="BO55" s="2" t="str">
        <f t="shared" si="15"/>
        <v/>
      </c>
      <c r="BP55" s="2" t="str">
        <f t="shared" si="15"/>
        <v/>
      </c>
      <c r="BQ55" s="2"/>
      <c r="BR55" s="2"/>
      <c r="BS55" s="2"/>
      <c r="BT55" s="2"/>
      <c r="BU55" s="12"/>
    </row>
    <row r="56" spans="2:73" x14ac:dyDescent="0.25">
      <c r="B56" s="25"/>
      <c r="C56" s="25"/>
      <c r="D56" s="30"/>
      <c r="E56" s="25"/>
      <c r="F56" s="25"/>
      <c r="G56" s="30"/>
      <c r="H56" s="25"/>
      <c r="I56" s="25"/>
      <c r="J56" s="25"/>
      <c r="K56" s="25"/>
      <c r="L56" s="25"/>
      <c r="M56" s="25"/>
      <c r="N56" s="25"/>
      <c r="O56" s="25"/>
      <c r="P56" s="25"/>
      <c r="Q56" s="26"/>
      <c r="R56" s="27"/>
      <c r="S56" s="25"/>
      <c r="T56" s="25"/>
      <c r="U56" s="25"/>
      <c r="V56" s="30"/>
      <c r="W56" s="30"/>
      <c r="X56" s="30"/>
      <c r="Y56" s="30"/>
      <c r="Z56" s="25"/>
      <c r="AA56" s="25"/>
      <c r="AB56" s="25"/>
      <c r="AC56" s="31"/>
      <c r="AD56" s="31"/>
      <c r="AE56" s="30"/>
      <c r="AF56" s="30"/>
      <c r="AG56" s="30"/>
      <c r="AH56" s="25"/>
      <c r="AI56" s="25"/>
      <c r="AJ56" s="25"/>
      <c r="AK56" s="25"/>
      <c r="AM56" s="12"/>
      <c r="AN56" s="2" t="str">
        <f t="shared" si="14"/>
        <v/>
      </c>
      <c r="AO56" s="2" t="str">
        <f t="shared" si="14"/>
        <v/>
      </c>
      <c r="AP56" s="2" t="str">
        <f t="shared" si="14"/>
        <v/>
      </c>
      <c r="AQ56" s="2" t="str">
        <f t="shared" si="14"/>
        <v/>
      </c>
      <c r="AR56" s="2" t="str">
        <f t="shared" si="14"/>
        <v/>
      </c>
      <c r="AS56" s="2" t="str">
        <f t="shared" si="14"/>
        <v/>
      </c>
      <c r="AT56" s="2" t="str">
        <f t="shared" si="14"/>
        <v/>
      </c>
      <c r="AU56" s="2" t="str">
        <f t="shared" si="14"/>
        <v/>
      </c>
      <c r="AV56" s="2" t="str">
        <f t="shared" si="14"/>
        <v/>
      </c>
      <c r="AW56" s="2" t="str">
        <f t="shared" si="14"/>
        <v/>
      </c>
      <c r="AX56" s="2" t="str">
        <f t="shared" si="14"/>
        <v/>
      </c>
      <c r="AY56" s="2" t="str">
        <f t="shared" si="14"/>
        <v/>
      </c>
      <c r="AZ56" s="2"/>
      <c r="BA56" s="2"/>
      <c r="BB56" s="2"/>
      <c r="BC56" s="2"/>
      <c r="BD56" s="12"/>
      <c r="BE56" s="2" t="str">
        <f t="shared" si="15"/>
        <v/>
      </c>
      <c r="BF56" s="2" t="str">
        <f t="shared" si="15"/>
        <v/>
      </c>
      <c r="BG56" s="2" t="str">
        <f t="shared" si="15"/>
        <v/>
      </c>
      <c r="BH56" s="2" t="str">
        <f t="shared" si="15"/>
        <v/>
      </c>
      <c r="BI56" s="2" t="str">
        <f t="shared" si="15"/>
        <v/>
      </c>
      <c r="BJ56" s="2" t="str">
        <f t="shared" si="15"/>
        <v/>
      </c>
      <c r="BK56" s="2" t="str">
        <f t="shared" si="15"/>
        <v/>
      </c>
      <c r="BL56" s="2" t="str">
        <f t="shared" si="15"/>
        <v/>
      </c>
      <c r="BM56" s="2" t="str">
        <f t="shared" si="15"/>
        <v/>
      </c>
      <c r="BN56" s="2" t="str">
        <f t="shared" si="15"/>
        <v/>
      </c>
      <c r="BO56" s="2" t="str">
        <f t="shared" si="15"/>
        <v/>
      </c>
      <c r="BP56" s="2" t="str">
        <f t="shared" si="15"/>
        <v/>
      </c>
      <c r="BQ56" s="2"/>
      <c r="BR56" s="2"/>
      <c r="BS56" s="2"/>
      <c r="BT56" s="2"/>
      <c r="BU56" s="12"/>
    </row>
    <row r="57" spans="2:73" x14ac:dyDescent="0.25">
      <c r="B57" s="25"/>
      <c r="C57" s="25"/>
      <c r="D57" s="30"/>
      <c r="E57" s="25"/>
      <c r="F57" s="25"/>
      <c r="G57" s="30"/>
      <c r="H57" s="25"/>
      <c r="I57" s="25"/>
      <c r="J57" s="25"/>
      <c r="K57" s="25"/>
      <c r="L57" s="25"/>
      <c r="M57" s="25"/>
      <c r="N57" s="25"/>
      <c r="O57" s="25"/>
      <c r="P57" s="25"/>
      <c r="Q57" s="26"/>
      <c r="R57" s="27"/>
      <c r="S57" s="25"/>
      <c r="T57" s="25"/>
      <c r="U57" s="25"/>
      <c r="V57" s="30"/>
      <c r="W57" s="30"/>
      <c r="X57" s="30"/>
      <c r="Y57" s="30"/>
      <c r="Z57" s="25"/>
      <c r="AA57" s="25"/>
      <c r="AB57" s="25"/>
      <c r="AC57" s="31"/>
      <c r="AD57" s="31"/>
      <c r="AE57" s="30"/>
      <c r="AF57" s="30"/>
      <c r="AG57" s="30"/>
      <c r="AH57" s="25"/>
      <c r="AI57" s="25"/>
      <c r="AJ57" s="25"/>
      <c r="AK57" s="25"/>
      <c r="AM57" s="12"/>
      <c r="AN57" s="2" t="str">
        <f t="shared" si="14"/>
        <v/>
      </c>
      <c r="AO57" s="2" t="str">
        <f t="shared" si="14"/>
        <v/>
      </c>
      <c r="AP57" s="2" t="str">
        <f t="shared" si="14"/>
        <v/>
      </c>
      <c r="AQ57" s="2" t="str">
        <f t="shared" si="14"/>
        <v/>
      </c>
      <c r="AR57" s="2" t="str">
        <f t="shared" si="14"/>
        <v/>
      </c>
      <c r="AS57" s="2" t="str">
        <f t="shared" si="14"/>
        <v/>
      </c>
      <c r="AT57" s="2" t="str">
        <f t="shared" si="14"/>
        <v/>
      </c>
      <c r="AU57" s="2" t="str">
        <f t="shared" si="14"/>
        <v/>
      </c>
      <c r="AV57" s="2" t="str">
        <f t="shared" si="14"/>
        <v/>
      </c>
      <c r="AW57" s="2" t="str">
        <f t="shared" si="14"/>
        <v/>
      </c>
      <c r="AX57" s="2" t="str">
        <f t="shared" si="14"/>
        <v/>
      </c>
      <c r="AY57" s="2" t="str">
        <f t="shared" si="14"/>
        <v/>
      </c>
      <c r="AZ57" s="2"/>
      <c r="BA57" s="2"/>
      <c r="BB57" s="2"/>
      <c r="BC57" s="2"/>
      <c r="BD57" s="12"/>
      <c r="BE57" s="2" t="str">
        <f t="shared" si="15"/>
        <v/>
      </c>
      <c r="BF57" s="2" t="str">
        <f t="shared" si="15"/>
        <v/>
      </c>
      <c r="BG57" s="2" t="str">
        <f t="shared" si="15"/>
        <v/>
      </c>
      <c r="BH57" s="2" t="str">
        <f t="shared" si="15"/>
        <v/>
      </c>
      <c r="BI57" s="2" t="str">
        <f t="shared" si="15"/>
        <v/>
      </c>
      <c r="BJ57" s="2" t="str">
        <f t="shared" si="15"/>
        <v/>
      </c>
      <c r="BK57" s="2" t="str">
        <f t="shared" si="15"/>
        <v/>
      </c>
      <c r="BL57" s="2" t="str">
        <f t="shared" si="15"/>
        <v/>
      </c>
      <c r="BM57" s="2" t="str">
        <f t="shared" si="15"/>
        <v/>
      </c>
      <c r="BN57" s="2" t="str">
        <f t="shared" si="15"/>
        <v/>
      </c>
      <c r="BO57" s="2" t="str">
        <f t="shared" si="15"/>
        <v/>
      </c>
      <c r="BP57" s="2" t="str">
        <f t="shared" si="15"/>
        <v/>
      </c>
      <c r="BQ57" s="2"/>
      <c r="BR57" s="2"/>
      <c r="BS57" s="2"/>
      <c r="BT57" s="2"/>
      <c r="BU57" s="12"/>
    </row>
    <row r="58" spans="2:73" x14ac:dyDescent="0.25">
      <c r="AM58" s="12"/>
      <c r="AN58" s="12">
        <f>Inputs!U7</f>
        <v>5590.2071467317601</v>
      </c>
      <c r="AO58" s="12">
        <f>Inputs!V7</f>
        <v>934.15654932693815</v>
      </c>
      <c r="AP58" s="12">
        <f>Inputs!W7</f>
        <v>975.63630394130166</v>
      </c>
      <c r="AQ58" s="12">
        <f>Inputs!X7</f>
        <v>6143.214610989121</v>
      </c>
      <c r="AR58" s="12">
        <f>Inputs!Y7</f>
        <v>878.12843098113581</v>
      </c>
      <c r="AS58" s="12">
        <f>Inputs!Z7</f>
        <v>478.65695802974352</v>
      </c>
      <c r="AT58" s="12">
        <f>Inputs!AA7</f>
        <v>1557.1434358164215</v>
      </c>
      <c r="AU58" s="12">
        <f>Inputs!AB7</f>
        <v>2682.7945882448253</v>
      </c>
      <c r="AV58" s="12">
        <f>Inputs!AC7</f>
        <v>2760.0619759387532</v>
      </c>
      <c r="AW58" s="12">
        <f>Inputs!AD7</f>
        <v>2158.3361834497814</v>
      </c>
      <c r="AX58" s="12">
        <f>Inputs!AE7</f>
        <v>2011.9542027002817</v>
      </c>
      <c r="AY58" s="12">
        <f>Inputs!AF7</f>
        <v>2829.7096138499373</v>
      </c>
      <c r="AZ58" s="12"/>
      <c r="BA58" s="12"/>
      <c r="BB58" s="12"/>
      <c r="BC58" s="12"/>
      <c r="BD58" s="12"/>
      <c r="BE58" s="12">
        <f>Inputs!U7</f>
        <v>5590.2071467317601</v>
      </c>
      <c r="BF58" s="12">
        <f>Inputs!V7</f>
        <v>934.15654932693815</v>
      </c>
      <c r="BG58" s="12">
        <f>Inputs!W7</f>
        <v>975.63630394130166</v>
      </c>
      <c r="BH58" s="12">
        <f>Inputs!X7</f>
        <v>6143.214610989121</v>
      </c>
      <c r="BI58" s="12">
        <f>Inputs!Y7</f>
        <v>878.12843098113581</v>
      </c>
      <c r="BJ58" s="12">
        <f>Inputs!Z7</f>
        <v>478.65695802974352</v>
      </c>
      <c r="BK58" s="12">
        <f>Inputs!AA7</f>
        <v>1557.1434358164215</v>
      </c>
      <c r="BL58" s="12">
        <f>Inputs!AB7</f>
        <v>2682.7945882448253</v>
      </c>
      <c r="BM58" s="12">
        <f>Inputs!AC7</f>
        <v>2760.0619759387532</v>
      </c>
      <c r="BN58" s="12">
        <f>Inputs!AD7</f>
        <v>2158.3361834497814</v>
      </c>
      <c r="BO58" s="12">
        <f>Inputs!AE7</f>
        <v>2011.9542027002817</v>
      </c>
      <c r="BP58" s="12">
        <f>Inputs!AF7</f>
        <v>2829.7096138499373</v>
      </c>
      <c r="BQ58" s="12"/>
      <c r="BR58" s="12"/>
      <c r="BS58" s="12"/>
      <c r="BT58" s="12"/>
      <c r="BU58" s="12"/>
    </row>
  </sheetData>
  <sheetProtection algorithmName="SHA-512" hashValue="pM99aDt2xAwSukG2TyStXttV5frSzR+75K4v+tp3MThBJaX4OEYtVjY+pUZw33RW7km+Rhy6z9G1MifAdMfJaw==" saltValue="684/fzJRKYgpwKxQwndC6w=="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E77E-7EFE-4038-A5A7-81278F80DF09}">
  <sheetPr>
    <tabColor theme="0" tint="-0.499984740745262"/>
  </sheetPr>
  <dimension ref="A1:BU56"/>
  <sheetViews>
    <sheetView zoomScaleNormal="100" workbookViewId="0">
      <pane xSplit="2" ySplit="3" topLeftCell="C19" activePane="bottomRight" state="frozen"/>
      <selection activeCell="H37" sqref="H37"/>
      <selection pane="topRight" activeCell="H37" sqref="H37"/>
      <selection pane="bottomLeft" activeCell="H37" sqref="H37"/>
      <selection pane="bottomRight" activeCell="J37" sqref="J37"/>
    </sheetView>
  </sheetViews>
  <sheetFormatPr defaultRowHeight="15" x14ac:dyDescent="0.25"/>
  <cols>
    <col min="1" max="1" width="2.7109375" bestFit="1" customWidth="1"/>
    <col min="2" max="2" width="13.28515625" bestFit="1" customWidth="1"/>
    <col min="4" max="4" width="11"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140625" customWidth="1"/>
    <col min="35" max="35" width="19" customWidth="1"/>
    <col min="36" max="36" width="4.28515625" customWidth="1"/>
    <col min="37" max="37" width="19.42578125"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t="s">
        <v>28</v>
      </c>
      <c r="D4" s="2" t="s">
        <v>73</v>
      </c>
      <c r="E4" t="s">
        <v>148</v>
      </c>
      <c r="F4" t="s">
        <v>57</v>
      </c>
      <c r="G4" s="2" t="s">
        <v>83</v>
      </c>
      <c r="H4" t="s">
        <v>142</v>
      </c>
      <c r="J4">
        <f t="shared" ref="J4:J32" si="0">SUMPRODUCT($AN4:$BC4,$AN$56:$BC$56)</f>
        <v>6143.214610989121</v>
      </c>
      <c r="K4">
        <f t="shared" ref="K4:K32" si="1">SUMPRODUCT($BE4:$BT4,$BE$56:$BT$56)</f>
        <v>3036.4646144309172</v>
      </c>
      <c r="L4">
        <f>PRODUCT(J4:K4)</f>
        <v>18653653.78512346</v>
      </c>
      <c r="N4">
        <f>VLOOKUP(E4,Inputs!$K$12:$L$25,2,FALSE)</f>
        <v>70</v>
      </c>
      <c r="O4">
        <f>VLOOKUP(H4,Inputs!$K$12:$L$25,2,FALSE)</f>
        <v>15</v>
      </c>
      <c r="P4">
        <f>(VLOOKUP(B4,Inputs!$K$28:$L$32,2,FALSE))</f>
        <v>90</v>
      </c>
      <c r="Q4" s="6">
        <f>(SQRT(N4^2+O4^2-2*N4*O4*COS(RADIANS(P4)))/2)</f>
        <v>35.794552658190881</v>
      </c>
      <c r="R4" s="9">
        <f>((Q4/Inputs!$L$35)^Inputs!$L$36+(Q4/Inputs!$L$35)^Inputs!$L$36-((Q4/Inputs!$L$35)^Inputs!$L$36)*((Q4/Inputs!$L$35)^Inputs!$L$36))</f>
        <v>0.17404385728488758</v>
      </c>
      <c r="T4">
        <f>Inputs!$O$25</f>
        <v>0.505</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4">
        <f t="shared" ref="AC4:AC32" si="2">IF(B4="Diverging",1,(AB4/60)^(0.15/0.1))</f>
        <v>1.2601440246904174</v>
      </c>
      <c r="AD4" s="14"/>
      <c r="AI4">
        <f>PRODUCT(Z4,T4,AC4)</f>
        <v>5.0909818597492862</v>
      </c>
      <c r="AK4">
        <f>L4*R4*AI4</f>
        <v>16528146.793804722</v>
      </c>
      <c r="AM4" s="12"/>
      <c r="AN4" s="2" t="str">
        <f>IF(ISNUMBER(SEARCH(AN$3,$D4)),1,"")</f>
        <v/>
      </c>
      <c r="AO4" s="2" t="str">
        <f t="shared" ref="AO4:AY19" si="3">IF(ISNUMBER(SEARCH(AO$3,$D4)),1,"")</f>
        <v/>
      </c>
      <c r="AP4" s="2" t="str">
        <f t="shared" si="3"/>
        <v/>
      </c>
      <c r="AQ4" s="2">
        <f t="shared" si="3"/>
        <v>1</v>
      </c>
      <c r="AR4" s="2" t="str">
        <f t="shared" si="3"/>
        <v/>
      </c>
      <c r="AS4" s="2" t="str">
        <f t="shared" si="3"/>
        <v/>
      </c>
      <c r="AT4" s="2" t="str">
        <f t="shared" si="3"/>
        <v/>
      </c>
      <c r="AU4" s="2" t="str">
        <f t="shared" si="3"/>
        <v/>
      </c>
      <c r="AV4" s="2" t="str">
        <f t="shared" si="3"/>
        <v/>
      </c>
      <c r="AW4" s="2" t="str">
        <f t="shared" si="3"/>
        <v/>
      </c>
      <c r="AX4" s="2" t="str">
        <f t="shared" si="3"/>
        <v/>
      </c>
      <c r="AY4" s="2" t="str">
        <f t="shared" si="3"/>
        <v/>
      </c>
      <c r="AZ4" s="2"/>
      <c r="BA4" s="2"/>
      <c r="BB4" s="2"/>
      <c r="BC4" s="2"/>
      <c r="BD4" s="10"/>
      <c r="BE4" s="2" t="str">
        <f>IF(ISNUMBER(SEARCH(BE$3,$G4)),1,"")</f>
        <v/>
      </c>
      <c r="BF4" s="2" t="str">
        <f t="shared" ref="BF4:BP19" si="4">IF(ISNUMBER(SEARCH(BF$3,$G4)),1,"")</f>
        <v/>
      </c>
      <c r="BG4" s="2" t="str">
        <f t="shared" si="4"/>
        <v/>
      </c>
      <c r="BH4" s="2" t="str">
        <f t="shared" si="4"/>
        <v/>
      </c>
      <c r="BI4" s="2">
        <f t="shared" si="4"/>
        <v>1</v>
      </c>
      <c r="BJ4" s="2" t="str">
        <f t="shared" si="4"/>
        <v/>
      </c>
      <c r="BK4" s="2" t="str">
        <f t="shared" si="4"/>
        <v/>
      </c>
      <c r="BL4" s="2" t="str">
        <f t="shared" si="4"/>
        <v/>
      </c>
      <c r="BM4" s="2" t="str">
        <f t="shared" si="4"/>
        <v/>
      </c>
      <c r="BN4" s="2">
        <f t="shared" si="4"/>
        <v>1</v>
      </c>
      <c r="BO4" s="2" t="str">
        <f t="shared" si="4"/>
        <v/>
      </c>
      <c r="BP4" s="2" t="str">
        <f t="shared" si="4"/>
        <v/>
      </c>
      <c r="BQ4" s="2"/>
      <c r="BR4" s="2"/>
      <c r="BS4" s="2"/>
      <c r="BT4" s="2"/>
      <c r="BU4" s="12"/>
    </row>
    <row r="5" spans="1:73" x14ac:dyDescent="0.25">
      <c r="A5">
        <v>2</v>
      </c>
      <c r="B5" t="s">
        <v>100</v>
      </c>
      <c r="C5" t="s">
        <v>28</v>
      </c>
      <c r="D5" s="2" t="s">
        <v>73</v>
      </c>
      <c r="E5" t="s">
        <v>148</v>
      </c>
      <c r="F5" t="s">
        <v>25</v>
      </c>
      <c r="G5" s="2" t="s">
        <v>80</v>
      </c>
      <c r="H5" t="s">
        <v>142</v>
      </c>
      <c r="J5">
        <f t="shared" si="0"/>
        <v>6143.214610989121</v>
      </c>
      <c r="K5">
        <f t="shared" si="1"/>
        <v>2011.9542027002817</v>
      </c>
      <c r="L5">
        <f t="shared" ref="L5:L32" si="5">PRODUCT(J5:K5)</f>
        <v>12359866.454669338</v>
      </c>
      <c r="N5">
        <f>VLOOKUP(E5,Inputs!$K$12:$L$25,2,FALSE)</f>
        <v>70</v>
      </c>
      <c r="O5">
        <f>VLOOKUP(H5,Inputs!$K$12:$L$25,2,FALSE)</f>
        <v>15</v>
      </c>
      <c r="P5">
        <f>(VLOOKUP(B5,Inputs!$K$28:$L$32,2,FALSE))</f>
        <v>230</v>
      </c>
      <c r="Q5" s="6">
        <f t="shared" ref="Q5:Q32" si="6">(SQRT(N5^2+O5^2-2*N5*O5*COS(RADIANS(P5)))/2)</f>
        <v>40.233238685015571</v>
      </c>
      <c r="R5" s="9">
        <f>((Q5/Inputs!$L$35)^Inputs!$L$36+(Q5/Inputs!$L$35)^Inputs!$L$36-((Q5/Inputs!$L$35)^Inputs!$L$36)*((Q5/Inputs!$L$35)^Inputs!$L$36))</f>
        <v>0.26397319926580737</v>
      </c>
      <c r="T5">
        <f>Inputs!$O$25</f>
        <v>0.505</v>
      </c>
      <c r="V5" s="2">
        <v>1</v>
      </c>
      <c r="W5" s="2">
        <v>1</v>
      </c>
      <c r="X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8.75</v>
      </c>
      <c r="AB5">
        <f>IF(B5="Diverging","",Inputs!$L$12)</f>
        <v>70</v>
      </c>
      <c r="AC5" s="14">
        <f t="shared" si="2"/>
        <v>1.2601440246904174</v>
      </c>
      <c r="AD5" s="14"/>
      <c r="AI5">
        <f t="shared" ref="AI5:AI32" si="7">PRODUCT(Z5,T5,AC5)</f>
        <v>5.5682614091007823</v>
      </c>
      <c r="AK5">
        <f t="shared" ref="AK5:AK32" si="8">L5*R5*AI5</f>
        <v>18167418.887854423</v>
      </c>
      <c r="AM5" s="12"/>
      <c r="AN5" s="2" t="str">
        <f t="shared" ref="AN5:AY34" si="9">IF(ISNUMBER(SEARCH(AN$3,$D5)),1,"")</f>
        <v/>
      </c>
      <c r="AO5" s="2" t="str">
        <f t="shared" si="3"/>
        <v/>
      </c>
      <c r="AP5" s="2" t="str">
        <f t="shared" si="3"/>
        <v/>
      </c>
      <c r="AQ5" s="2">
        <f t="shared" si="3"/>
        <v>1</v>
      </c>
      <c r="AR5" s="2" t="str">
        <f t="shared" si="3"/>
        <v/>
      </c>
      <c r="AS5" s="2" t="str">
        <f t="shared" si="3"/>
        <v/>
      </c>
      <c r="AT5" s="2" t="str">
        <f t="shared" si="3"/>
        <v/>
      </c>
      <c r="AU5" s="2" t="str">
        <f t="shared" si="3"/>
        <v/>
      </c>
      <c r="AV5" s="2" t="str">
        <f t="shared" si="3"/>
        <v/>
      </c>
      <c r="AW5" s="2" t="str">
        <f t="shared" si="3"/>
        <v/>
      </c>
      <c r="AX5" s="2" t="str">
        <f t="shared" si="3"/>
        <v/>
      </c>
      <c r="AY5" s="2" t="str">
        <f t="shared" si="3"/>
        <v/>
      </c>
      <c r="AZ5" s="2"/>
      <c r="BA5" s="2"/>
      <c r="BB5" s="2"/>
      <c r="BC5" s="2"/>
      <c r="BD5" s="10"/>
      <c r="BE5" s="2" t="str">
        <f t="shared" ref="BE5:BP34" si="10">IF(ISNUMBER(SEARCH(BE$3,$G5)),1,"")</f>
        <v/>
      </c>
      <c r="BF5" s="2" t="str">
        <f t="shared" si="4"/>
        <v/>
      </c>
      <c r="BG5" s="2" t="str">
        <f t="shared" si="4"/>
        <v/>
      </c>
      <c r="BH5" s="2" t="str">
        <f t="shared" si="4"/>
        <v/>
      </c>
      <c r="BI5" s="2" t="str">
        <f t="shared" si="4"/>
        <v/>
      </c>
      <c r="BJ5" s="2" t="str">
        <f t="shared" si="4"/>
        <v/>
      </c>
      <c r="BK5" s="2" t="str">
        <f t="shared" si="4"/>
        <v/>
      </c>
      <c r="BL5" s="2" t="str">
        <f t="shared" si="4"/>
        <v/>
      </c>
      <c r="BM5" s="2" t="str">
        <f t="shared" si="4"/>
        <v/>
      </c>
      <c r="BN5" s="2" t="str">
        <f t="shared" si="4"/>
        <v/>
      </c>
      <c r="BO5" s="2">
        <f t="shared" si="4"/>
        <v>1</v>
      </c>
      <c r="BP5" s="2" t="str">
        <f t="shared" si="4"/>
        <v/>
      </c>
      <c r="BQ5" s="2"/>
      <c r="BR5" s="2"/>
      <c r="BS5" s="2"/>
      <c r="BT5" s="2"/>
      <c r="BU5" s="12"/>
    </row>
    <row r="6" spans="1:73" x14ac:dyDescent="0.25">
      <c r="A6">
        <v>3</v>
      </c>
      <c r="B6" t="s">
        <v>100</v>
      </c>
      <c r="C6" t="s">
        <v>28</v>
      </c>
      <c r="D6" s="2" t="s">
        <v>73</v>
      </c>
      <c r="E6" t="s">
        <v>148</v>
      </c>
      <c r="F6" t="s">
        <v>30</v>
      </c>
      <c r="G6" s="2" t="s">
        <v>71</v>
      </c>
      <c r="H6" t="s">
        <v>143</v>
      </c>
      <c r="J6">
        <f t="shared" si="0"/>
        <v>6143.214610989121</v>
      </c>
      <c r="K6">
        <f t="shared" si="1"/>
        <v>934.15654932693815</v>
      </c>
      <c r="L6">
        <f t="shared" si="5"/>
        <v>5738724.1627764255</v>
      </c>
      <c r="N6">
        <f>VLOOKUP(E6,Inputs!$K$12:$L$25,2,FALSE)</f>
        <v>70</v>
      </c>
      <c r="O6">
        <f>VLOOKUP(H6,Inputs!$K$12:$L$25,2,FALSE)</f>
        <v>25</v>
      </c>
      <c r="P6">
        <f>(VLOOKUP(B6,Inputs!$K$28:$L$32,2,FALSE))</f>
        <v>230</v>
      </c>
      <c r="Q6" s="6">
        <f t="shared" si="6"/>
        <v>44.087290214706123</v>
      </c>
      <c r="R6" s="9">
        <f>((Q6/Inputs!$L$35)^Inputs!$L$36+(Q6/Inputs!$L$35)^Inputs!$L$36-((Q6/Inputs!$L$35)^Inputs!$L$36)*((Q6/Inputs!$L$35)^Inputs!$L$36))</f>
        <v>0.3616627739442953</v>
      </c>
      <c r="T6">
        <f>IF(Inputs!$O$19="Protected/permitted",Inputs!$O$24,IF(Inputs!$O$19="Protected",Inputs!$O$25,Inputs!$O$23))</f>
        <v>0.92500000000000004</v>
      </c>
      <c r="V6" s="2">
        <v>1</v>
      </c>
      <c r="Y6" s="2">
        <v>1</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5.75</v>
      </c>
      <c r="AB6">
        <f>IF(B6="Diverging","",Inputs!$L$12)</f>
        <v>70</v>
      </c>
      <c r="AC6" s="14">
        <f t="shared" si="2"/>
        <v>1.2601440246904174</v>
      </c>
      <c r="AD6" s="14"/>
      <c r="AI6">
        <f t="shared" si="7"/>
        <v>6.7023910313221586</v>
      </c>
      <c r="AK6">
        <f t="shared" si="8"/>
        <v>13910697.97201444</v>
      </c>
      <c r="AM6" s="12"/>
      <c r="AN6" s="2" t="str">
        <f t="shared" si="9"/>
        <v/>
      </c>
      <c r="AO6" s="2" t="str">
        <f t="shared" si="3"/>
        <v/>
      </c>
      <c r="AP6" s="2" t="str">
        <f t="shared" si="3"/>
        <v/>
      </c>
      <c r="AQ6" s="2">
        <f t="shared" si="3"/>
        <v>1</v>
      </c>
      <c r="AR6" s="2" t="str">
        <f t="shared" si="3"/>
        <v/>
      </c>
      <c r="AS6" s="2" t="str">
        <f t="shared" si="3"/>
        <v/>
      </c>
      <c r="AT6" s="2" t="str">
        <f t="shared" si="3"/>
        <v/>
      </c>
      <c r="AU6" s="2" t="str">
        <f t="shared" si="3"/>
        <v/>
      </c>
      <c r="AV6" s="2" t="str">
        <f t="shared" si="3"/>
        <v/>
      </c>
      <c r="AW6" s="2" t="str">
        <f t="shared" si="3"/>
        <v/>
      </c>
      <c r="AX6" s="2" t="str">
        <f t="shared" si="3"/>
        <v/>
      </c>
      <c r="AY6" s="2" t="str">
        <f t="shared" si="3"/>
        <v/>
      </c>
      <c r="AZ6" s="2"/>
      <c r="BA6" s="2"/>
      <c r="BB6" s="2"/>
      <c r="BC6" s="2"/>
      <c r="BD6" s="10"/>
      <c r="BE6" s="2" t="str">
        <f t="shared" si="10"/>
        <v/>
      </c>
      <c r="BF6" s="2">
        <f t="shared" si="4"/>
        <v>1</v>
      </c>
      <c r="BG6" s="2" t="str">
        <f t="shared" si="4"/>
        <v/>
      </c>
      <c r="BH6" s="2" t="str">
        <f t="shared" si="4"/>
        <v/>
      </c>
      <c r="BI6" s="2" t="str">
        <f t="shared" si="4"/>
        <v/>
      </c>
      <c r="BJ6" s="2" t="str">
        <f t="shared" si="4"/>
        <v/>
      </c>
      <c r="BK6" s="2" t="str">
        <f t="shared" si="4"/>
        <v/>
      </c>
      <c r="BL6" s="2" t="str">
        <f t="shared" si="4"/>
        <v/>
      </c>
      <c r="BM6" s="2" t="str">
        <f t="shared" si="4"/>
        <v/>
      </c>
      <c r="BN6" s="2" t="str">
        <f t="shared" si="4"/>
        <v/>
      </c>
      <c r="BO6" s="2" t="str">
        <f t="shared" si="4"/>
        <v/>
      </c>
      <c r="BP6" s="2" t="str">
        <f t="shared" si="4"/>
        <v/>
      </c>
      <c r="BQ6" s="2"/>
      <c r="BR6" s="2"/>
      <c r="BS6" s="2"/>
      <c r="BT6" s="2"/>
      <c r="BU6" s="12"/>
    </row>
    <row r="7" spans="1:73" x14ac:dyDescent="0.25">
      <c r="A7">
        <v>4</v>
      </c>
      <c r="B7" t="s">
        <v>14</v>
      </c>
      <c r="C7" t="s">
        <v>28</v>
      </c>
      <c r="D7" s="2" t="s">
        <v>73</v>
      </c>
      <c r="E7" t="s">
        <v>148</v>
      </c>
      <c r="F7" t="s">
        <v>23</v>
      </c>
      <c r="G7" s="2" t="s">
        <v>76</v>
      </c>
      <c r="H7" t="s">
        <v>143</v>
      </c>
      <c r="J7">
        <f t="shared" si="0"/>
        <v>6143.214610989121</v>
      </c>
      <c r="K7">
        <f t="shared" si="1"/>
        <v>1557.1434358164215</v>
      </c>
      <c r="L7">
        <f t="shared" si="5"/>
        <v>9565866.3063132409</v>
      </c>
      <c r="N7">
        <f>VLOOKUP(E7,Inputs!$K$12:$L$25,2,FALSE)</f>
        <v>70</v>
      </c>
      <c r="O7">
        <f>VLOOKUP(H7,Inputs!$K$12:$L$25,2,FALSE)</f>
        <v>25</v>
      </c>
      <c r="P7">
        <f>(VLOOKUP(B7,Inputs!$K$28:$L$32,2,FALSE))</f>
        <v>90</v>
      </c>
      <c r="Q7" s="6">
        <f t="shared" si="6"/>
        <v>37.165171868296262</v>
      </c>
      <c r="R7" s="9">
        <f>((Q7/Inputs!$L$35)^Inputs!$L$36+(Q7/Inputs!$L$35)^Inputs!$L$36-((Q7/Inputs!$L$35)^Inputs!$L$36)*((Q7/Inputs!$L$35)^Inputs!$L$36))</f>
        <v>0.19924667610946173</v>
      </c>
      <c r="T7">
        <f>Inputs!$O$25</f>
        <v>0.505</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4">
        <f t="shared" si="2"/>
        <v>1.2601440246904174</v>
      </c>
      <c r="AD7" s="14"/>
      <c r="AI7">
        <f t="shared" si="7"/>
        <v>5.0909818597492862</v>
      </c>
      <c r="AK7">
        <f t="shared" si="8"/>
        <v>9703243.7564548906</v>
      </c>
      <c r="AM7" s="12"/>
      <c r="AN7" s="2" t="str">
        <f t="shared" si="9"/>
        <v/>
      </c>
      <c r="AO7" s="2" t="str">
        <f t="shared" si="3"/>
        <v/>
      </c>
      <c r="AP7" s="2" t="str">
        <f t="shared" si="3"/>
        <v/>
      </c>
      <c r="AQ7" s="2">
        <f t="shared" si="3"/>
        <v>1</v>
      </c>
      <c r="AR7" s="2" t="str">
        <f t="shared" si="3"/>
        <v/>
      </c>
      <c r="AS7" s="2" t="str">
        <f t="shared" si="3"/>
        <v/>
      </c>
      <c r="AT7" s="2" t="str">
        <f t="shared" si="3"/>
        <v/>
      </c>
      <c r="AU7" s="2" t="str">
        <f t="shared" si="3"/>
        <v/>
      </c>
      <c r="AV7" s="2" t="str">
        <f t="shared" si="3"/>
        <v/>
      </c>
      <c r="AW7" s="2" t="str">
        <f t="shared" si="3"/>
        <v/>
      </c>
      <c r="AX7" s="2" t="str">
        <f t="shared" si="3"/>
        <v/>
      </c>
      <c r="AY7" s="2" t="str">
        <f t="shared" si="3"/>
        <v/>
      </c>
      <c r="AZ7" s="2"/>
      <c r="BA7" s="2"/>
      <c r="BB7" s="2"/>
      <c r="BC7" s="2"/>
      <c r="BD7" s="10"/>
      <c r="BE7" s="2" t="str">
        <f t="shared" si="10"/>
        <v/>
      </c>
      <c r="BF7" s="2" t="str">
        <f t="shared" si="4"/>
        <v/>
      </c>
      <c r="BG7" s="2" t="str">
        <f t="shared" si="4"/>
        <v/>
      </c>
      <c r="BH7" s="2" t="str">
        <f t="shared" si="4"/>
        <v/>
      </c>
      <c r="BI7" s="2" t="str">
        <f t="shared" si="4"/>
        <v/>
      </c>
      <c r="BJ7" s="2" t="str">
        <f t="shared" si="4"/>
        <v/>
      </c>
      <c r="BK7" s="2">
        <f t="shared" si="4"/>
        <v>1</v>
      </c>
      <c r="BL7" s="2" t="str">
        <f t="shared" si="4"/>
        <v/>
      </c>
      <c r="BM7" s="2" t="str">
        <f t="shared" si="4"/>
        <v/>
      </c>
      <c r="BN7" s="2" t="str">
        <f t="shared" si="4"/>
        <v/>
      </c>
      <c r="BO7" s="2" t="str">
        <f t="shared" si="4"/>
        <v/>
      </c>
      <c r="BP7" s="2" t="str">
        <f t="shared" si="4"/>
        <v/>
      </c>
      <c r="BQ7" s="2"/>
      <c r="BR7" s="2"/>
      <c r="BS7" s="2"/>
      <c r="BT7" s="2"/>
      <c r="BU7" s="12"/>
    </row>
    <row r="8" spans="1:73" x14ac:dyDescent="0.25">
      <c r="A8">
        <v>5</v>
      </c>
      <c r="B8" t="s">
        <v>100</v>
      </c>
      <c r="C8" t="s">
        <v>57</v>
      </c>
      <c r="D8" s="2" t="s">
        <v>83</v>
      </c>
      <c r="E8" t="s">
        <v>142</v>
      </c>
      <c r="F8" t="s">
        <v>31</v>
      </c>
      <c r="G8" s="2" t="s">
        <v>75</v>
      </c>
      <c r="H8" t="s">
        <v>143</v>
      </c>
      <c r="J8">
        <f t="shared" si="0"/>
        <v>3036.4646144309172</v>
      </c>
      <c r="K8">
        <f t="shared" si="1"/>
        <v>2682.7945882448253</v>
      </c>
      <c r="L8">
        <f t="shared" si="5"/>
        <v>8146210.834992175</v>
      </c>
      <c r="N8">
        <f>VLOOKUP(E8,Inputs!$K$12:$L$25,2,FALSE)</f>
        <v>15</v>
      </c>
      <c r="O8">
        <f>VLOOKUP(H8,Inputs!$K$12:$L$25,2,FALSE)</f>
        <v>25</v>
      </c>
      <c r="P8">
        <f>(VLOOKUP(B8,Inputs!$K$28:$L$32,2,FALSE))</f>
        <v>230</v>
      </c>
      <c r="Q8" s="6">
        <f t="shared" si="6"/>
        <v>18.248908921254063</v>
      </c>
      <c r="R8" s="9">
        <f>((Q8/Inputs!$L$35)^Inputs!$L$36+(Q8/Inputs!$L$35)^Inputs!$L$36-((Q8/Inputs!$L$35)^Inputs!$L$36)*((Q8/Inputs!$L$35)^Inputs!$L$36))</f>
        <v>1.4099039069818825E-2</v>
      </c>
      <c r="T8">
        <f>IF(Inputs!$O$20="Protected/permitted",Inputs!$O$24,IF(Inputs!$O$20="Protected",Inputs!$O$25,Inputs!$O$23))</f>
        <v>0.92500000000000004</v>
      </c>
      <c r="V8" s="2">
        <v>1</v>
      </c>
      <c r="W8" s="2">
        <v>1</v>
      </c>
      <c r="X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8.75</v>
      </c>
      <c r="AB8">
        <f>IF(B8="Diverging","",Inputs!$L$12)</f>
        <v>70</v>
      </c>
      <c r="AC8" s="14">
        <f t="shared" si="2"/>
        <v>1.2601440246904174</v>
      </c>
      <c r="AD8" s="14"/>
      <c r="AI8">
        <f t="shared" si="7"/>
        <v>10.199290699838066</v>
      </c>
      <c r="AK8">
        <f t="shared" si="8"/>
        <v>1171426.7315222593</v>
      </c>
      <c r="AM8" s="12"/>
      <c r="AN8" s="2" t="str">
        <f t="shared" si="9"/>
        <v/>
      </c>
      <c r="AO8" s="2" t="str">
        <f t="shared" si="3"/>
        <v/>
      </c>
      <c r="AP8" s="2" t="str">
        <f t="shared" si="3"/>
        <v/>
      </c>
      <c r="AQ8" s="2" t="str">
        <f t="shared" si="3"/>
        <v/>
      </c>
      <c r="AR8" s="2">
        <f t="shared" si="3"/>
        <v>1</v>
      </c>
      <c r="AS8" s="2" t="str">
        <f t="shared" si="3"/>
        <v/>
      </c>
      <c r="AT8" s="2" t="str">
        <f t="shared" si="3"/>
        <v/>
      </c>
      <c r="AU8" s="2" t="str">
        <f t="shared" si="3"/>
        <v/>
      </c>
      <c r="AV8" s="2" t="str">
        <f t="shared" si="3"/>
        <v/>
      </c>
      <c r="AW8" s="2">
        <f t="shared" si="3"/>
        <v>1</v>
      </c>
      <c r="AX8" s="2" t="str">
        <f t="shared" si="3"/>
        <v/>
      </c>
      <c r="AY8" s="2" t="str">
        <f t="shared" si="3"/>
        <v/>
      </c>
      <c r="AZ8" s="2"/>
      <c r="BA8" s="2"/>
      <c r="BB8" s="2"/>
      <c r="BC8" s="2"/>
      <c r="BD8" s="10"/>
      <c r="BE8" s="2" t="str">
        <f t="shared" si="10"/>
        <v/>
      </c>
      <c r="BF8" s="2" t="str">
        <f t="shared" si="4"/>
        <v/>
      </c>
      <c r="BG8" s="2" t="str">
        <f t="shared" si="4"/>
        <v/>
      </c>
      <c r="BH8" s="2" t="str">
        <f t="shared" si="4"/>
        <v/>
      </c>
      <c r="BI8" s="2" t="str">
        <f t="shared" si="4"/>
        <v/>
      </c>
      <c r="BJ8" s="2" t="str">
        <f t="shared" si="4"/>
        <v/>
      </c>
      <c r="BK8" s="2" t="str">
        <f t="shared" si="4"/>
        <v/>
      </c>
      <c r="BL8" s="2">
        <f t="shared" si="4"/>
        <v>1</v>
      </c>
      <c r="BM8" s="2" t="str">
        <f t="shared" si="4"/>
        <v/>
      </c>
      <c r="BN8" s="2" t="str">
        <f t="shared" si="4"/>
        <v/>
      </c>
      <c r="BO8" s="2" t="str">
        <f t="shared" si="4"/>
        <v/>
      </c>
      <c r="BP8" s="2" t="str">
        <f t="shared" si="4"/>
        <v/>
      </c>
      <c r="BQ8" s="2"/>
      <c r="BR8" s="2"/>
      <c r="BS8" s="2"/>
      <c r="BT8" s="2"/>
      <c r="BU8" s="12"/>
    </row>
    <row r="9" spans="1:73" x14ac:dyDescent="0.25">
      <c r="A9">
        <v>6</v>
      </c>
      <c r="B9" t="s">
        <v>100</v>
      </c>
      <c r="C9" t="s">
        <v>30</v>
      </c>
      <c r="D9" s="2" t="s">
        <v>71</v>
      </c>
      <c r="E9" t="s">
        <v>147</v>
      </c>
      <c r="F9" t="s">
        <v>31</v>
      </c>
      <c r="G9" s="2" t="s">
        <v>75</v>
      </c>
      <c r="H9" t="s">
        <v>142</v>
      </c>
      <c r="J9">
        <f t="shared" si="0"/>
        <v>934.15654932693815</v>
      </c>
      <c r="K9">
        <f t="shared" si="1"/>
        <v>2682.7945882448253</v>
      </c>
      <c r="L9">
        <f t="shared" si="5"/>
        <v>2506150.1351077696</v>
      </c>
      <c r="N9">
        <f>VLOOKUP(E9,Inputs!$K$12:$L$25,2,FALSE)</f>
        <v>20</v>
      </c>
      <c r="O9">
        <f>VLOOKUP(H9,Inputs!$K$12:$L$25,2,FALSE)</f>
        <v>15</v>
      </c>
      <c r="P9">
        <f>(VLOOKUP(B9,Inputs!$K$28:$L$32,2,FALSE))</f>
        <v>230</v>
      </c>
      <c r="Q9" s="6">
        <f t="shared" si="6"/>
        <v>15.895538413434787</v>
      </c>
      <c r="R9" s="9">
        <f>((Q9/Inputs!$L$35)^Inputs!$L$36+(Q9/Inputs!$L$35)^Inputs!$L$36-((Q9/Inputs!$L$35)^Inputs!$L$36)*((Q9/Inputs!$L$35)^Inputs!$L$36))</f>
        <v>8.3616736100371632E-3</v>
      </c>
      <c r="T9">
        <f>Inputs!$O$25</f>
        <v>0.505</v>
      </c>
      <c r="V9" s="2">
        <v>1</v>
      </c>
      <c r="W9" s="2">
        <v>1</v>
      </c>
      <c r="X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8.75</v>
      </c>
      <c r="AB9">
        <f>IF(B9="Diverging","",Inputs!$L$12)</f>
        <v>70</v>
      </c>
      <c r="AC9" s="14">
        <f t="shared" si="2"/>
        <v>1.2601440246904174</v>
      </c>
      <c r="AD9" s="14"/>
      <c r="AI9">
        <f t="shared" si="7"/>
        <v>5.5682614091007823</v>
      </c>
      <c r="AK9">
        <f t="shared" si="8"/>
        <v>116686.31139082288</v>
      </c>
      <c r="AM9" s="12"/>
      <c r="AN9" s="2" t="str">
        <f t="shared" si="9"/>
        <v/>
      </c>
      <c r="AO9" s="2">
        <f t="shared" si="3"/>
        <v>1</v>
      </c>
      <c r="AP9" s="2" t="str">
        <f t="shared" si="3"/>
        <v/>
      </c>
      <c r="AQ9" s="2" t="str">
        <f t="shared" si="3"/>
        <v/>
      </c>
      <c r="AR9" s="2" t="str">
        <f t="shared" si="3"/>
        <v/>
      </c>
      <c r="AS9" s="2" t="str">
        <f t="shared" si="3"/>
        <v/>
      </c>
      <c r="AT9" s="2" t="str">
        <f t="shared" si="3"/>
        <v/>
      </c>
      <c r="AU9" s="2" t="str">
        <f t="shared" si="3"/>
        <v/>
      </c>
      <c r="AV9" s="2" t="str">
        <f t="shared" si="3"/>
        <v/>
      </c>
      <c r="AW9" s="2" t="str">
        <f t="shared" si="3"/>
        <v/>
      </c>
      <c r="AX9" s="2" t="str">
        <f t="shared" si="3"/>
        <v/>
      </c>
      <c r="AY9" s="2" t="str">
        <f t="shared" si="3"/>
        <v/>
      </c>
      <c r="AZ9" s="2"/>
      <c r="BA9" s="2"/>
      <c r="BB9" s="2"/>
      <c r="BC9" s="2"/>
      <c r="BD9" s="10"/>
      <c r="BE9" s="2" t="str">
        <f t="shared" si="10"/>
        <v/>
      </c>
      <c r="BF9" s="2" t="str">
        <f t="shared" si="4"/>
        <v/>
      </c>
      <c r="BG9" s="2" t="str">
        <f t="shared" si="4"/>
        <v/>
      </c>
      <c r="BH9" s="2" t="str">
        <f t="shared" si="4"/>
        <v/>
      </c>
      <c r="BI9" s="2" t="str">
        <f t="shared" si="4"/>
        <v/>
      </c>
      <c r="BJ9" s="2" t="str">
        <f t="shared" si="4"/>
        <v/>
      </c>
      <c r="BK9" s="2" t="str">
        <f t="shared" si="4"/>
        <v/>
      </c>
      <c r="BL9" s="2">
        <f t="shared" si="4"/>
        <v>1</v>
      </c>
      <c r="BM9" s="2" t="str">
        <f t="shared" si="4"/>
        <v/>
      </c>
      <c r="BN9" s="2" t="str">
        <f t="shared" si="4"/>
        <v/>
      </c>
      <c r="BO9" s="2" t="str">
        <f t="shared" si="4"/>
        <v/>
      </c>
      <c r="BP9" s="2" t="str">
        <f t="shared" si="4"/>
        <v/>
      </c>
      <c r="BQ9" s="2"/>
      <c r="BR9" s="2"/>
      <c r="BS9" s="2"/>
      <c r="BT9" s="2"/>
      <c r="BU9" s="12"/>
    </row>
    <row r="10" spans="1:73" x14ac:dyDescent="0.25">
      <c r="A10">
        <v>7</v>
      </c>
      <c r="B10" t="s">
        <v>100</v>
      </c>
      <c r="C10" t="s">
        <v>30</v>
      </c>
      <c r="D10" s="2" t="s">
        <v>71</v>
      </c>
      <c r="E10" t="s">
        <v>147</v>
      </c>
      <c r="F10" t="s">
        <v>25</v>
      </c>
      <c r="G10" s="2" t="s">
        <v>80</v>
      </c>
      <c r="H10" t="s">
        <v>142</v>
      </c>
      <c r="J10">
        <f t="shared" si="0"/>
        <v>934.15654932693815</v>
      </c>
      <c r="K10">
        <f t="shared" si="1"/>
        <v>2011.9542027002817</v>
      </c>
      <c r="L10">
        <f t="shared" si="5"/>
        <v>1879480.1953983263</v>
      </c>
      <c r="N10">
        <f>VLOOKUP(E10,Inputs!$K$12:$L$25,2,FALSE)</f>
        <v>20</v>
      </c>
      <c r="O10">
        <f>VLOOKUP(H10,Inputs!$K$12:$L$25,2,FALSE)</f>
        <v>15</v>
      </c>
      <c r="P10">
        <f>(VLOOKUP(B10,Inputs!$K$28:$L$32,2,FALSE))</f>
        <v>230</v>
      </c>
      <c r="Q10" s="6">
        <f t="shared" si="6"/>
        <v>15.895538413434787</v>
      </c>
      <c r="R10" s="9">
        <f>((Q10/Inputs!$L$35)^Inputs!$L$36+(Q10/Inputs!$L$35)^Inputs!$L$36-((Q10/Inputs!$L$35)^Inputs!$L$36)*((Q10/Inputs!$L$35)^Inputs!$L$36))</f>
        <v>8.3616736100371632E-3</v>
      </c>
      <c r="T10">
        <f>Inputs!$O$25</f>
        <v>0.505</v>
      </c>
      <c r="V10" s="2">
        <v>1</v>
      </c>
      <c r="W10" s="2">
        <v>1</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8.75</v>
      </c>
      <c r="AB10">
        <f>IF(B10="Diverging","",Inputs!$L$12)</f>
        <v>70</v>
      </c>
      <c r="AC10" s="14">
        <f t="shared" si="2"/>
        <v>1.2601440246904174</v>
      </c>
      <c r="AD10" s="14"/>
      <c r="AI10">
        <f t="shared" si="7"/>
        <v>5.5682614091007823</v>
      </c>
      <c r="AK10">
        <f t="shared" si="8"/>
        <v>87508.568724955097</v>
      </c>
      <c r="AM10" s="12"/>
      <c r="AN10" s="2" t="str">
        <f t="shared" si="9"/>
        <v/>
      </c>
      <c r="AO10" s="2">
        <f t="shared" si="3"/>
        <v>1</v>
      </c>
      <c r="AP10" s="2" t="str">
        <f t="shared" si="3"/>
        <v/>
      </c>
      <c r="AQ10" s="2" t="str">
        <f t="shared" si="3"/>
        <v/>
      </c>
      <c r="AR10" s="2" t="str">
        <f t="shared" si="3"/>
        <v/>
      </c>
      <c r="AS10" s="2" t="str">
        <f t="shared" si="3"/>
        <v/>
      </c>
      <c r="AT10" s="2" t="str">
        <f t="shared" si="3"/>
        <v/>
      </c>
      <c r="AU10" s="2" t="str">
        <f t="shared" si="3"/>
        <v/>
      </c>
      <c r="AV10" s="2" t="str">
        <f t="shared" si="3"/>
        <v/>
      </c>
      <c r="AW10" s="2" t="str">
        <f t="shared" si="3"/>
        <v/>
      </c>
      <c r="AX10" s="2" t="str">
        <f t="shared" si="3"/>
        <v/>
      </c>
      <c r="AY10" s="2" t="str">
        <f t="shared" si="3"/>
        <v/>
      </c>
      <c r="AZ10" s="2"/>
      <c r="BA10" s="2"/>
      <c r="BB10" s="2"/>
      <c r="BC10" s="2"/>
      <c r="BD10" s="10"/>
      <c r="BE10" s="2" t="str">
        <f t="shared" si="10"/>
        <v/>
      </c>
      <c r="BF10" s="2" t="str">
        <f t="shared" si="4"/>
        <v/>
      </c>
      <c r="BG10" s="2" t="str">
        <f t="shared" si="4"/>
        <v/>
      </c>
      <c r="BH10" s="2" t="str">
        <f t="shared" si="4"/>
        <v/>
      </c>
      <c r="BI10" s="2" t="str">
        <f t="shared" si="4"/>
        <v/>
      </c>
      <c r="BJ10" s="2" t="str">
        <f t="shared" si="4"/>
        <v/>
      </c>
      <c r="BK10" s="2" t="str">
        <f t="shared" si="4"/>
        <v/>
      </c>
      <c r="BL10" s="2" t="str">
        <f t="shared" si="4"/>
        <v/>
      </c>
      <c r="BM10" s="2" t="str">
        <f t="shared" si="4"/>
        <v/>
      </c>
      <c r="BN10" s="2" t="str">
        <f t="shared" si="4"/>
        <v/>
      </c>
      <c r="BO10" s="2">
        <f t="shared" si="4"/>
        <v>1</v>
      </c>
      <c r="BP10" s="2" t="str">
        <f t="shared" si="4"/>
        <v/>
      </c>
      <c r="BQ10" s="2"/>
      <c r="BR10" s="2"/>
      <c r="BS10" s="2"/>
      <c r="BT10" s="2"/>
      <c r="BU10" s="12"/>
    </row>
    <row r="11" spans="1:73" x14ac:dyDescent="0.25">
      <c r="A11">
        <v>8</v>
      </c>
      <c r="B11" t="s">
        <v>100</v>
      </c>
      <c r="C11" t="s">
        <v>25</v>
      </c>
      <c r="D11" s="2" t="s">
        <v>80</v>
      </c>
      <c r="E11" t="s">
        <v>143</v>
      </c>
      <c r="F11" t="s">
        <v>23</v>
      </c>
      <c r="G11" s="2" t="s">
        <v>76</v>
      </c>
      <c r="H11" t="s">
        <v>142</v>
      </c>
      <c r="J11">
        <f t="shared" si="0"/>
        <v>2011.9542027002817</v>
      </c>
      <c r="K11">
        <f t="shared" si="1"/>
        <v>1557.1434358164215</v>
      </c>
      <c r="L11">
        <f t="shared" si="5"/>
        <v>3132901.2798980055</v>
      </c>
      <c r="N11">
        <f>VLOOKUP(E11,Inputs!$K$12:$L$25,2,FALSE)</f>
        <v>25</v>
      </c>
      <c r="O11">
        <f>VLOOKUP(H11,Inputs!$K$12:$L$25,2,FALSE)</f>
        <v>15</v>
      </c>
      <c r="P11">
        <f>(VLOOKUP(B11,Inputs!$K$28:$L$32,2,FALSE))</f>
        <v>230</v>
      </c>
      <c r="Q11" s="6">
        <f t="shared" si="6"/>
        <v>18.248908921254063</v>
      </c>
      <c r="R11" s="9">
        <f>((Q11/Inputs!$L$35)^Inputs!$L$36+(Q11/Inputs!$L$35)^Inputs!$L$36-((Q11/Inputs!$L$35)^Inputs!$L$36)*((Q11/Inputs!$L$35)^Inputs!$L$36))</f>
        <v>1.4099039069818825E-2</v>
      </c>
      <c r="T11">
        <f>IF(Inputs!$O$20="Protected/permitted",Inputs!$O$24,IF(Inputs!$O$20="Protected",Inputs!$O$25,Inputs!$O$23))</f>
        <v>0.92500000000000004</v>
      </c>
      <c r="V11" s="2">
        <v>1</v>
      </c>
      <c r="W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8.75</v>
      </c>
      <c r="AB11">
        <f>IF(B11="Diverging","",Inputs!$L$12)</f>
        <v>70</v>
      </c>
      <c r="AC11" s="14">
        <f t="shared" si="2"/>
        <v>1.2601440246904174</v>
      </c>
      <c r="AD11" s="14"/>
      <c r="AI11">
        <f t="shared" si="7"/>
        <v>10.199290699838066</v>
      </c>
      <c r="AK11">
        <f t="shared" si="8"/>
        <v>450511.82455632434</v>
      </c>
      <c r="AM11" s="12"/>
      <c r="AN11" s="2" t="str">
        <f t="shared" si="9"/>
        <v/>
      </c>
      <c r="AO11" s="2" t="str">
        <f t="shared" si="3"/>
        <v/>
      </c>
      <c r="AP11" s="2" t="str">
        <f t="shared" si="3"/>
        <v/>
      </c>
      <c r="AQ11" s="2" t="str">
        <f t="shared" si="3"/>
        <v/>
      </c>
      <c r="AR11" s="2" t="str">
        <f t="shared" si="3"/>
        <v/>
      </c>
      <c r="AS11" s="2" t="str">
        <f t="shared" si="3"/>
        <v/>
      </c>
      <c r="AT11" s="2" t="str">
        <f t="shared" si="3"/>
        <v/>
      </c>
      <c r="AU11" s="2" t="str">
        <f t="shared" si="3"/>
        <v/>
      </c>
      <c r="AV11" s="2" t="str">
        <f t="shared" si="3"/>
        <v/>
      </c>
      <c r="AW11" s="2" t="str">
        <f t="shared" si="3"/>
        <v/>
      </c>
      <c r="AX11" s="2">
        <f t="shared" si="3"/>
        <v>1</v>
      </c>
      <c r="AY11" s="2" t="str">
        <f t="shared" si="3"/>
        <v/>
      </c>
      <c r="AZ11" s="2"/>
      <c r="BA11" s="2"/>
      <c r="BB11" s="2"/>
      <c r="BC11" s="2"/>
      <c r="BD11" s="10"/>
      <c r="BE11" s="2" t="str">
        <f t="shared" si="10"/>
        <v/>
      </c>
      <c r="BF11" s="2" t="str">
        <f t="shared" si="4"/>
        <v/>
      </c>
      <c r="BG11" s="2" t="str">
        <f t="shared" si="4"/>
        <v/>
      </c>
      <c r="BH11" s="2" t="str">
        <f t="shared" si="4"/>
        <v/>
      </c>
      <c r="BI11" s="2" t="str">
        <f t="shared" si="4"/>
        <v/>
      </c>
      <c r="BJ11" s="2" t="str">
        <f t="shared" si="4"/>
        <v/>
      </c>
      <c r="BK11" s="2">
        <f t="shared" si="4"/>
        <v>1</v>
      </c>
      <c r="BL11" s="2" t="str">
        <f t="shared" si="4"/>
        <v/>
      </c>
      <c r="BM11" s="2" t="str">
        <f t="shared" si="4"/>
        <v/>
      </c>
      <c r="BN11" s="2" t="str">
        <f t="shared" si="4"/>
        <v/>
      </c>
      <c r="BO11" s="2" t="str">
        <f t="shared" si="4"/>
        <v/>
      </c>
      <c r="BP11" s="2" t="str">
        <f t="shared" si="4"/>
        <v/>
      </c>
      <c r="BQ11" s="2"/>
      <c r="BR11" s="2"/>
      <c r="BS11" s="2"/>
      <c r="BT11" s="2"/>
      <c r="BU11" s="12"/>
    </row>
    <row r="12" spans="1:73" x14ac:dyDescent="0.25">
      <c r="A12">
        <v>9</v>
      </c>
      <c r="B12" t="s">
        <v>100</v>
      </c>
      <c r="C12" t="s">
        <v>30</v>
      </c>
      <c r="D12" s="2" t="s">
        <v>71</v>
      </c>
      <c r="E12" t="s">
        <v>147</v>
      </c>
      <c r="F12" t="s">
        <v>57</v>
      </c>
      <c r="G12" s="2" t="s">
        <v>83</v>
      </c>
      <c r="H12" t="s">
        <v>143</v>
      </c>
      <c r="J12">
        <f t="shared" si="0"/>
        <v>934.15654932693815</v>
      </c>
      <c r="K12">
        <f t="shared" si="1"/>
        <v>3036.4646144309172</v>
      </c>
      <c r="L12">
        <f t="shared" si="5"/>
        <v>2836533.3063701373</v>
      </c>
      <c r="N12">
        <f>VLOOKUP(E12,Inputs!$K$12:$L$25,2,FALSE)</f>
        <v>20</v>
      </c>
      <c r="O12">
        <f>VLOOKUP(H12,Inputs!$K$12:$L$25,2,FALSE)</f>
        <v>25</v>
      </c>
      <c r="P12">
        <f>(VLOOKUP(B12,Inputs!$K$28:$L$32,2,FALSE))</f>
        <v>230</v>
      </c>
      <c r="Q12" s="6">
        <f t="shared" si="6"/>
        <v>20.419277715473552</v>
      </c>
      <c r="R12" s="9">
        <f>((Q12/Inputs!$L$35)^Inputs!$L$36+(Q12/Inputs!$L$35)^Inputs!$L$36-((Q12/Inputs!$L$35)^Inputs!$L$36)*((Q12/Inputs!$L$35)^Inputs!$L$36))</f>
        <v>2.1555284139167373E-2</v>
      </c>
      <c r="T12">
        <f>Inputs!$O$25</f>
        <v>0.505</v>
      </c>
      <c r="V12" s="2">
        <v>2</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8</v>
      </c>
      <c r="AB12">
        <f>IF(B12="Diverging","",Inputs!$L$12)</f>
        <v>70</v>
      </c>
      <c r="AC12" s="14">
        <f t="shared" si="2"/>
        <v>1.2601440246904174</v>
      </c>
      <c r="AD12" s="14"/>
      <c r="AI12">
        <f t="shared" si="7"/>
        <v>5.0909818597492862</v>
      </c>
      <c r="AK12">
        <f t="shared" si="8"/>
        <v>311274.24541518826</v>
      </c>
      <c r="AM12" s="12"/>
      <c r="AN12" s="2" t="str">
        <f t="shared" si="9"/>
        <v/>
      </c>
      <c r="AO12" s="2">
        <f t="shared" si="3"/>
        <v>1</v>
      </c>
      <c r="AP12" s="2" t="str">
        <f t="shared" si="3"/>
        <v/>
      </c>
      <c r="AQ12" s="2" t="str">
        <f t="shared" si="3"/>
        <v/>
      </c>
      <c r="AR12" s="2" t="str">
        <f t="shared" si="3"/>
        <v/>
      </c>
      <c r="AS12" s="2" t="str">
        <f t="shared" si="3"/>
        <v/>
      </c>
      <c r="AT12" s="2" t="str">
        <f t="shared" si="3"/>
        <v/>
      </c>
      <c r="AU12" s="2" t="str">
        <f t="shared" si="3"/>
        <v/>
      </c>
      <c r="AV12" s="2" t="str">
        <f t="shared" si="3"/>
        <v/>
      </c>
      <c r="AW12" s="2" t="str">
        <f t="shared" si="3"/>
        <v/>
      </c>
      <c r="AX12" s="2" t="str">
        <f t="shared" si="3"/>
        <v/>
      </c>
      <c r="AY12" s="2" t="str">
        <f t="shared" si="3"/>
        <v/>
      </c>
      <c r="AZ12" s="2"/>
      <c r="BA12" s="2"/>
      <c r="BB12" s="2"/>
      <c r="BC12" s="2"/>
      <c r="BD12" s="10"/>
      <c r="BE12" s="2" t="str">
        <f t="shared" si="10"/>
        <v/>
      </c>
      <c r="BF12" s="2" t="str">
        <f t="shared" si="4"/>
        <v/>
      </c>
      <c r="BG12" s="2" t="str">
        <f t="shared" si="4"/>
        <v/>
      </c>
      <c r="BH12" s="2" t="str">
        <f t="shared" si="4"/>
        <v/>
      </c>
      <c r="BI12" s="2">
        <f t="shared" si="4"/>
        <v>1</v>
      </c>
      <c r="BJ12" s="2" t="str">
        <f t="shared" si="4"/>
        <v/>
      </c>
      <c r="BK12" s="2" t="str">
        <f t="shared" si="4"/>
        <v/>
      </c>
      <c r="BL12" s="2" t="str">
        <f t="shared" si="4"/>
        <v/>
      </c>
      <c r="BM12" s="2" t="str">
        <f t="shared" si="4"/>
        <v/>
      </c>
      <c r="BN12" s="2">
        <f t="shared" si="4"/>
        <v>1</v>
      </c>
      <c r="BO12" s="2" t="str">
        <f t="shared" si="4"/>
        <v/>
      </c>
      <c r="BP12" s="2" t="str">
        <f t="shared" si="4"/>
        <v/>
      </c>
      <c r="BQ12" s="2"/>
      <c r="BR12" s="2"/>
      <c r="BS12" s="2"/>
      <c r="BT12" s="2"/>
      <c r="BU12" s="12"/>
    </row>
    <row r="13" spans="1:73" x14ac:dyDescent="0.25">
      <c r="A13">
        <v>10</v>
      </c>
      <c r="B13" t="s">
        <v>14</v>
      </c>
      <c r="C13" t="s">
        <v>24</v>
      </c>
      <c r="D13" s="2" t="s">
        <v>69</v>
      </c>
      <c r="E13" t="s">
        <v>148</v>
      </c>
      <c r="F13" t="s">
        <v>57</v>
      </c>
      <c r="G13" s="2" t="s">
        <v>83</v>
      </c>
      <c r="H13" t="s">
        <v>143</v>
      </c>
      <c r="J13">
        <f t="shared" si="0"/>
        <v>5590.2071467317601</v>
      </c>
      <c r="K13">
        <f t="shared" si="1"/>
        <v>3036.4646144309172</v>
      </c>
      <c r="L13">
        <f t="shared" si="5"/>
        <v>16974466.188389812</v>
      </c>
      <c r="N13">
        <f>VLOOKUP(E13,Inputs!$K$12:$L$25,2,FALSE)</f>
        <v>70</v>
      </c>
      <c r="O13">
        <f>VLOOKUP(H13,Inputs!$K$12:$L$25,2,FALSE)</f>
        <v>25</v>
      </c>
      <c r="P13">
        <f>(VLOOKUP(B13,Inputs!$K$28:$L$32,2,FALSE))</f>
        <v>90</v>
      </c>
      <c r="Q13" s="6">
        <f t="shared" si="6"/>
        <v>37.165171868296262</v>
      </c>
      <c r="R13" s="9">
        <f>((Q13/Inputs!$L$35)^Inputs!$L$36+(Q13/Inputs!$L$35)^Inputs!$L$36-((Q13/Inputs!$L$35)^Inputs!$L$36)*((Q13/Inputs!$L$35)^Inputs!$L$36))</f>
        <v>0.19924667610946173</v>
      </c>
      <c r="T13">
        <f>Inputs!$O$25</f>
        <v>0.505</v>
      </c>
      <c r="V13" s="2">
        <v>2</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8</v>
      </c>
      <c r="AB13">
        <f>IF(B13="Diverging","",Inputs!$L$12)</f>
        <v>70</v>
      </c>
      <c r="AC13" s="14">
        <f t="shared" si="2"/>
        <v>1.2601440246904174</v>
      </c>
      <c r="AD13" s="14"/>
      <c r="AI13">
        <f t="shared" si="7"/>
        <v>5.0909818597492862</v>
      </c>
      <c r="AK13">
        <f t="shared" si="8"/>
        <v>17218240.124571383</v>
      </c>
      <c r="AM13" s="12"/>
      <c r="AN13" s="2">
        <f t="shared" si="9"/>
        <v>1</v>
      </c>
      <c r="AO13" s="2" t="str">
        <f t="shared" si="3"/>
        <v/>
      </c>
      <c r="AP13" s="2" t="str">
        <f t="shared" si="3"/>
        <v/>
      </c>
      <c r="AQ13" s="2" t="str">
        <f t="shared" si="3"/>
        <v/>
      </c>
      <c r="AR13" s="2" t="str">
        <f t="shared" si="3"/>
        <v/>
      </c>
      <c r="AS13" s="2" t="str">
        <f t="shared" si="3"/>
        <v/>
      </c>
      <c r="AT13" s="2" t="str">
        <f t="shared" si="3"/>
        <v/>
      </c>
      <c r="AU13" s="2" t="str">
        <f t="shared" si="3"/>
        <v/>
      </c>
      <c r="AV13" s="2" t="str">
        <f t="shared" si="3"/>
        <v/>
      </c>
      <c r="AW13" s="2" t="str">
        <f t="shared" si="3"/>
        <v/>
      </c>
      <c r="AX13" s="2" t="str">
        <f t="shared" si="3"/>
        <v/>
      </c>
      <c r="AY13" s="2" t="str">
        <f t="shared" si="3"/>
        <v/>
      </c>
      <c r="AZ13" s="2"/>
      <c r="BA13" s="2"/>
      <c r="BB13" s="2"/>
      <c r="BC13" s="2"/>
      <c r="BD13" s="10"/>
      <c r="BE13" s="2" t="str">
        <f t="shared" si="10"/>
        <v/>
      </c>
      <c r="BF13" s="2" t="str">
        <f t="shared" si="4"/>
        <v/>
      </c>
      <c r="BG13" s="2" t="str">
        <f t="shared" si="4"/>
        <v/>
      </c>
      <c r="BH13" s="2" t="str">
        <f t="shared" si="4"/>
        <v/>
      </c>
      <c r="BI13" s="2">
        <f t="shared" si="4"/>
        <v>1</v>
      </c>
      <c r="BJ13" s="2" t="str">
        <f t="shared" si="4"/>
        <v/>
      </c>
      <c r="BK13" s="2" t="str">
        <f t="shared" si="4"/>
        <v/>
      </c>
      <c r="BL13" s="2" t="str">
        <f t="shared" si="4"/>
        <v/>
      </c>
      <c r="BM13" s="2" t="str">
        <f t="shared" si="4"/>
        <v/>
      </c>
      <c r="BN13" s="2">
        <f t="shared" si="4"/>
        <v>1</v>
      </c>
      <c r="BO13" s="2" t="str">
        <f t="shared" si="4"/>
        <v/>
      </c>
      <c r="BP13" s="2" t="str">
        <f t="shared" si="4"/>
        <v/>
      </c>
      <c r="BQ13" s="2"/>
      <c r="BR13" s="2"/>
      <c r="BS13" s="2"/>
      <c r="BT13" s="2"/>
      <c r="BU13" s="12"/>
    </row>
    <row r="14" spans="1:73" x14ac:dyDescent="0.25">
      <c r="A14">
        <v>11</v>
      </c>
      <c r="B14" t="s">
        <v>100</v>
      </c>
      <c r="C14" t="s">
        <v>24</v>
      </c>
      <c r="D14" s="2" t="s">
        <v>69</v>
      </c>
      <c r="E14" t="s">
        <v>148</v>
      </c>
      <c r="F14" t="s">
        <v>31</v>
      </c>
      <c r="G14" s="2" t="s">
        <v>75</v>
      </c>
      <c r="H14" t="s">
        <v>142</v>
      </c>
      <c r="J14">
        <f t="shared" si="0"/>
        <v>5590.2071467317601</v>
      </c>
      <c r="K14">
        <f t="shared" si="1"/>
        <v>2682.7945882448253</v>
      </c>
      <c r="L14">
        <f t="shared" si="5"/>
        <v>14997377.480419511</v>
      </c>
      <c r="N14">
        <f>VLOOKUP(E14,Inputs!$K$12:$L$25,2,FALSE)</f>
        <v>70</v>
      </c>
      <c r="O14">
        <f>VLOOKUP(H14,Inputs!$K$12:$L$25,2,FALSE)</f>
        <v>15</v>
      </c>
      <c r="P14">
        <f>(VLOOKUP(B14,Inputs!$K$28:$L$32,2,FALSE))</f>
        <v>230</v>
      </c>
      <c r="Q14" s="6">
        <f t="shared" si="6"/>
        <v>40.233238685015571</v>
      </c>
      <c r="R14" s="9">
        <f>((Q14/Inputs!$L$35)^Inputs!$L$36+(Q14/Inputs!$L$35)^Inputs!$L$36-((Q14/Inputs!$L$35)^Inputs!$L$36)*((Q14/Inputs!$L$35)^Inputs!$L$36))</f>
        <v>0.26397319926580737</v>
      </c>
      <c r="T14">
        <f>Inputs!$O$25</f>
        <v>0.505</v>
      </c>
      <c r="V14" s="2">
        <v>1</v>
      </c>
      <c r="W14" s="2">
        <v>1</v>
      </c>
      <c r="X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8.75</v>
      </c>
      <c r="AB14">
        <f>IF(B14="Diverging","",Inputs!$L$12)</f>
        <v>70</v>
      </c>
      <c r="AC14" s="14">
        <f t="shared" si="2"/>
        <v>1.2601440246904174</v>
      </c>
      <c r="AD14" s="14"/>
      <c r="AI14">
        <f t="shared" si="7"/>
        <v>5.5682614091007823</v>
      </c>
      <c r="AK14">
        <f t="shared" si="8"/>
        <v>22044221.910110045</v>
      </c>
      <c r="AM14" s="12"/>
      <c r="AN14" s="2">
        <f t="shared" si="9"/>
        <v>1</v>
      </c>
      <c r="AO14" s="2" t="str">
        <f t="shared" si="3"/>
        <v/>
      </c>
      <c r="AP14" s="2" t="str">
        <f t="shared" si="3"/>
        <v/>
      </c>
      <c r="AQ14" s="2" t="str">
        <f t="shared" si="3"/>
        <v/>
      </c>
      <c r="AR14" s="2" t="str">
        <f t="shared" si="3"/>
        <v/>
      </c>
      <c r="AS14" s="2" t="str">
        <f t="shared" si="3"/>
        <v/>
      </c>
      <c r="AT14" s="2" t="str">
        <f t="shared" si="3"/>
        <v/>
      </c>
      <c r="AU14" s="2" t="str">
        <f t="shared" si="3"/>
        <v/>
      </c>
      <c r="AV14" s="2" t="str">
        <f t="shared" si="3"/>
        <v/>
      </c>
      <c r="AW14" s="2" t="str">
        <f t="shared" si="3"/>
        <v/>
      </c>
      <c r="AX14" s="2" t="str">
        <f t="shared" si="3"/>
        <v/>
      </c>
      <c r="AY14" s="2" t="str">
        <f t="shared" si="3"/>
        <v/>
      </c>
      <c r="AZ14" s="2"/>
      <c r="BA14" s="2"/>
      <c r="BB14" s="2"/>
      <c r="BC14" s="2"/>
      <c r="BD14" s="10"/>
      <c r="BE14" s="2" t="str">
        <f t="shared" si="10"/>
        <v/>
      </c>
      <c r="BF14" s="2" t="str">
        <f t="shared" si="4"/>
        <v/>
      </c>
      <c r="BG14" s="2" t="str">
        <f t="shared" si="4"/>
        <v/>
      </c>
      <c r="BH14" s="2" t="str">
        <f t="shared" si="4"/>
        <v/>
      </c>
      <c r="BI14" s="2" t="str">
        <f t="shared" si="4"/>
        <v/>
      </c>
      <c r="BJ14" s="2" t="str">
        <f t="shared" si="4"/>
        <v/>
      </c>
      <c r="BK14" s="2" t="str">
        <f t="shared" si="4"/>
        <v/>
      </c>
      <c r="BL14" s="2">
        <f t="shared" si="4"/>
        <v>1</v>
      </c>
      <c r="BM14" s="2" t="str">
        <f t="shared" si="4"/>
        <v/>
      </c>
      <c r="BN14" s="2" t="str">
        <f t="shared" si="4"/>
        <v/>
      </c>
      <c r="BO14" s="2" t="str">
        <f t="shared" si="4"/>
        <v/>
      </c>
      <c r="BP14" s="2" t="str">
        <f t="shared" si="4"/>
        <v/>
      </c>
      <c r="BQ14" s="2"/>
      <c r="BR14" s="2"/>
      <c r="BS14" s="2"/>
      <c r="BT14" s="2"/>
      <c r="BU14" s="12"/>
    </row>
    <row r="15" spans="1:73" x14ac:dyDescent="0.25">
      <c r="A15">
        <v>12</v>
      </c>
      <c r="B15" t="s">
        <v>14</v>
      </c>
      <c r="C15" t="s">
        <v>24</v>
      </c>
      <c r="D15" s="2" t="s">
        <v>69</v>
      </c>
      <c r="E15" t="s">
        <v>148</v>
      </c>
      <c r="F15" t="s">
        <v>23</v>
      </c>
      <c r="G15" s="2" t="s">
        <v>76</v>
      </c>
      <c r="H15" t="s">
        <v>142</v>
      </c>
      <c r="J15">
        <f t="shared" si="0"/>
        <v>5590.2071467317601</v>
      </c>
      <c r="K15">
        <f t="shared" si="1"/>
        <v>1557.1434358164215</v>
      </c>
      <c r="L15">
        <f t="shared" si="5"/>
        <v>8704754.3633874077</v>
      </c>
      <c r="N15">
        <f>VLOOKUP(E15,Inputs!$K$12:$L$25,2,FALSE)</f>
        <v>70</v>
      </c>
      <c r="O15">
        <f>VLOOKUP(H15,Inputs!$K$12:$L$25,2,FALSE)</f>
        <v>15</v>
      </c>
      <c r="P15">
        <f>(VLOOKUP(B15,Inputs!$K$28:$L$32,2,FALSE))</f>
        <v>90</v>
      </c>
      <c r="Q15" s="6">
        <f t="shared" si="6"/>
        <v>35.794552658190881</v>
      </c>
      <c r="R15" s="9">
        <f>((Q15/Inputs!$L$35)^Inputs!$L$36+(Q15/Inputs!$L$35)^Inputs!$L$36-((Q15/Inputs!$L$35)^Inputs!$L$36)*((Q15/Inputs!$L$35)^Inputs!$L$36))</f>
        <v>0.17404385728488758</v>
      </c>
      <c r="T15">
        <f>Inputs!$O$25</f>
        <v>0.505</v>
      </c>
      <c r="V15" s="2">
        <v>2</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8</v>
      </c>
      <c r="AB15">
        <f>IF(B15="Diverging","",Inputs!$L$12)</f>
        <v>70</v>
      </c>
      <c r="AC15" s="14">
        <f t="shared" si="2"/>
        <v>1.2601440246904174</v>
      </c>
      <c r="AD15" s="14"/>
      <c r="AI15">
        <f t="shared" si="7"/>
        <v>5.0909818597492862</v>
      </c>
      <c r="AK15">
        <f t="shared" si="8"/>
        <v>7712883.4693404827</v>
      </c>
      <c r="AM15" s="12"/>
      <c r="AN15" s="2">
        <f t="shared" si="9"/>
        <v>1</v>
      </c>
      <c r="AO15" s="2" t="str">
        <f t="shared" si="3"/>
        <v/>
      </c>
      <c r="AP15" s="2" t="str">
        <f t="shared" si="3"/>
        <v/>
      </c>
      <c r="AQ15" s="2" t="str">
        <f t="shared" si="3"/>
        <v/>
      </c>
      <c r="AR15" s="2" t="str">
        <f t="shared" si="3"/>
        <v/>
      </c>
      <c r="AS15" s="2" t="str">
        <f t="shared" si="3"/>
        <v/>
      </c>
      <c r="AT15" s="2" t="str">
        <f t="shared" si="3"/>
        <v/>
      </c>
      <c r="AU15" s="2" t="str">
        <f t="shared" si="3"/>
        <v/>
      </c>
      <c r="AV15" s="2" t="str">
        <f t="shared" si="3"/>
        <v/>
      </c>
      <c r="AW15" s="2" t="str">
        <f t="shared" si="3"/>
        <v/>
      </c>
      <c r="AX15" s="2" t="str">
        <f t="shared" si="3"/>
        <v/>
      </c>
      <c r="AY15" s="2" t="str">
        <f t="shared" si="3"/>
        <v/>
      </c>
      <c r="AZ15" s="2"/>
      <c r="BA15" s="2"/>
      <c r="BB15" s="2"/>
      <c r="BC15" s="2"/>
      <c r="BD15" s="10"/>
      <c r="BE15" s="2" t="str">
        <f t="shared" si="10"/>
        <v/>
      </c>
      <c r="BF15" s="2" t="str">
        <f t="shared" si="4"/>
        <v/>
      </c>
      <c r="BG15" s="2" t="str">
        <f t="shared" si="4"/>
        <v/>
      </c>
      <c r="BH15" s="2" t="str">
        <f t="shared" si="4"/>
        <v/>
      </c>
      <c r="BI15" s="2" t="str">
        <f t="shared" si="4"/>
        <v/>
      </c>
      <c r="BJ15" s="2" t="str">
        <f t="shared" si="4"/>
        <v/>
      </c>
      <c r="BK15" s="2">
        <f t="shared" si="4"/>
        <v>1</v>
      </c>
      <c r="BL15" s="2" t="str">
        <f t="shared" si="4"/>
        <v/>
      </c>
      <c r="BM15" s="2" t="str">
        <f t="shared" si="4"/>
        <v/>
      </c>
      <c r="BN15" s="2" t="str">
        <f t="shared" si="4"/>
        <v/>
      </c>
      <c r="BO15" s="2" t="str">
        <f t="shared" si="4"/>
        <v/>
      </c>
      <c r="BP15" s="2" t="str">
        <f t="shared" si="4"/>
        <v/>
      </c>
      <c r="BQ15" s="2"/>
      <c r="BR15" s="2"/>
      <c r="BS15" s="2"/>
      <c r="BT15" s="2"/>
      <c r="BU15" s="12"/>
    </row>
    <row r="16" spans="1:73" x14ac:dyDescent="0.25">
      <c r="A16">
        <v>13</v>
      </c>
      <c r="B16" t="s">
        <v>100</v>
      </c>
      <c r="C16" t="s">
        <v>27</v>
      </c>
      <c r="D16" s="2" t="s">
        <v>74</v>
      </c>
      <c r="E16" t="s">
        <v>142</v>
      </c>
      <c r="F16" t="s">
        <v>61</v>
      </c>
      <c r="G16" s="2" t="s">
        <v>85</v>
      </c>
      <c r="H16" t="s">
        <v>150</v>
      </c>
      <c r="J16">
        <f t="shared" si="0"/>
        <v>878.12843098113581</v>
      </c>
      <c r="K16">
        <f t="shared" si="1"/>
        <v>2491.2999851433597</v>
      </c>
      <c r="L16">
        <f t="shared" si="5"/>
        <v>2187681.3470572652</v>
      </c>
      <c r="N16">
        <f>VLOOKUP(E16,Inputs!$K$12:$L$25,2,FALSE)</f>
        <v>15</v>
      </c>
      <c r="O16">
        <f>VLOOKUP(H16,Inputs!$K$12:$L$25,2,FALSE)</f>
        <v>46.75</v>
      </c>
      <c r="P16">
        <f>(VLOOKUP(B16,Inputs!$K$28:$L$32,2,FALSE))</f>
        <v>230</v>
      </c>
      <c r="Q16" s="6">
        <f t="shared" si="6"/>
        <v>28.775302442308803</v>
      </c>
      <c r="R16" s="9">
        <f>((Q16/Inputs!$L$35)^Inputs!$L$36+(Q16/Inputs!$L$35)^Inputs!$L$36-((Q16/Inputs!$L$35)^Inputs!$L$36)*((Q16/Inputs!$L$35)^Inputs!$L$36))</f>
        <v>7.8069298204462262E-2</v>
      </c>
      <c r="T16">
        <f>Inputs!$O$25</f>
        <v>0.505</v>
      </c>
      <c r="W16" s="2">
        <v>1</v>
      </c>
      <c r="Y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3.75</v>
      </c>
      <c r="AB16">
        <f>IF(B16="Diverging","",Inputs!$L$12)</f>
        <v>70</v>
      </c>
      <c r="AC16" s="14">
        <f t="shared" si="2"/>
        <v>1.2601440246904174</v>
      </c>
      <c r="AD16" s="14"/>
      <c r="AI16">
        <f t="shared" si="7"/>
        <v>2.3863977467574782</v>
      </c>
      <c r="AK16">
        <f t="shared" si="8"/>
        <v>407574.65490498085</v>
      </c>
      <c r="AM16" s="12"/>
      <c r="AN16" s="2" t="str">
        <f t="shared" si="9"/>
        <v/>
      </c>
      <c r="AO16" s="2" t="str">
        <f t="shared" si="3"/>
        <v/>
      </c>
      <c r="AP16" s="2" t="str">
        <f t="shared" si="3"/>
        <v/>
      </c>
      <c r="AQ16" s="2" t="str">
        <f t="shared" si="3"/>
        <v/>
      </c>
      <c r="AR16" s="2">
        <f t="shared" si="3"/>
        <v>1</v>
      </c>
      <c r="AS16" s="2" t="str">
        <f t="shared" si="3"/>
        <v/>
      </c>
      <c r="AT16" s="2" t="str">
        <f t="shared" si="3"/>
        <v/>
      </c>
      <c r="AU16" s="2" t="str">
        <f t="shared" si="3"/>
        <v/>
      </c>
      <c r="AV16" s="2" t="str">
        <f t="shared" si="3"/>
        <v/>
      </c>
      <c r="AW16" s="2" t="str">
        <f t="shared" si="3"/>
        <v/>
      </c>
      <c r="AX16" s="2" t="str">
        <f t="shared" si="3"/>
        <v/>
      </c>
      <c r="AY16" s="2" t="str">
        <f t="shared" si="3"/>
        <v/>
      </c>
      <c r="AZ16" s="2"/>
      <c r="BA16" s="2"/>
      <c r="BB16" s="2"/>
      <c r="BC16" s="2"/>
      <c r="BD16" s="10"/>
      <c r="BE16" s="2" t="str">
        <f t="shared" si="10"/>
        <v/>
      </c>
      <c r="BF16" s="2">
        <f t="shared" si="4"/>
        <v>1</v>
      </c>
      <c r="BG16" s="2" t="str">
        <f t="shared" si="4"/>
        <v/>
      </c>
      <c r="BH16" s="2" t="str">
        <f t="shared" si="4"/>
        <v/>
      </c>
      <c r="BI16" s="2" t="str">
        <f t="shared" si="4"/>
        <v/>
      </c>
      <c r="BJ16" s="2" t="str">
        <f t="shared" si="4"/>
        <v/>
      </c>
      <c r="BK16" s="2">
        <f t="shared" si="4"/>
        <v>1</v>
      </c>
      <c r="BL16" s="2" t="str">
        <f t="shared" si="4"/>
        <v/>
      </c>
      <c r="BM16" s="2" t="str">
        <f t="shared" si="4"/>
        <v/>
      </c>
      <c r="BN16" s="2" t="str">
        <f t="shared" si="4"/>
        <v/>
      </c>
      <c r="BO16" s="2" t="str">
        <f t="shared" si="4"/>
        <v/>
      </c>
      <c r="BP16" s="2" t="str">
        <f t="shared" si="4"/>
        <v/>
      </c>
      <c r="BQ16" s="2"/>
      <c r="BR16" s="2"/>
      <c r="BS16" s="2"/>
      <c r="BT16" s="2"/>
      <c r="BU16" s="12"/>
    </row>
    <row r="17" spans="1:73" x14ac:dyDescent="0.25">
      <c r="A17">
        <v>14</v>
      </c>
      <c r="B17" t="s">
        <v>15</v>
      </c>
      <c r="C17" t="s">
        <v>28</v>
      </c>
      <c r="D17" s="2" t="s">
        <v>73</v>
      </c>
      <c r="E17" t="s">
        <v>148</v>
      </c>
      <c r="F17" t="s">
        <v>34</v>
      </c>
      <c r="G17" s="2" t="s">
        <v>78</v>
      </c>
      <c r="H17" t="s">
        <v>142</v>
      </c>
      <c r="J17">
        <f t="shared" si="0"/>
        <v>6143.214610989121</v>
      </c>
      <c r="K17">
        <f t="shared" si="1"/>
        <v>2829.7096138499373</v>
      </c>
      <c r="L17">
        <f t="shared" si="5"/>
        <v>17383513.444659319</v>
      </c>
      <c r="N17">
        <f>VLOOKUP(E17,Inputs!$K$12:$L$25,2,FALSE)</f>
        <v>70</v>
      </c>
      <c r="O17">
        <f>VLOOKUP(H17,Inputs!$K$12:$L$25,2,FALSE)</f>
        <v>15</v>
      </c>
      <c r="P17">
        <f>(VLOOKUP(B17,Inputs!$K$28:$L$32,2,FALSE))</f>
        <v>45</v>
      </c>
      <c r="Q17" s="6">
        <f t="shared" si="6"/>
        <v>30.166520181768771</v>
      </c>
      <c r="R17" s="9">
        <f>((Q17/Inputs!$L$35)^Inputs!$L$36+(Q17/Inputs!$L$35)^Inputs!$L$36-((Q17/Inputs!$L$35)^Inputs!$L$36)*((Q17/Inputs!$L$35)^Inputs!$L$36))</f>
        <v>9.3014969639737849E-2</v>
      </c>
      <c r="T17">
        <f>Inputs!$O$25</f>
        <v>0.505</v>
      </c>
      <c r="X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2.75</v>
      </c>
      <c r="AB17">
        <f>IF(B17="Diverging","",Inputs!$L$12)</f>
        <v>70</v>
      </c>
      <c r="AC17" s="14">
        <f t="shared" si="2"/>
        <v>1.2601440246904174</v>
      </c>
      <c r="AD17" s="14"/>
      <c r="AI17">
        <f t="shared" si="7"/>
        <v>1.7500250142888172</v>
      </c>
      <c r="AK17">
        <f t="shared" si="8"/>
        <v>2829662.6530305385</v>
      </c>
      <c r="AM17" s="12"/>
      <c r="AN17" s="2" t="str">
        <f t="shared" si="9"/>
        <v/>
      </c>
      <c r="AO17" s="2" t="str">
        <f t="shared" si="3"/>
        <v/>
      </c>
      <c r="AP17" s="2" t="str">
        <f t="shared" si="3"/>
        <v/>
      </c>
      <c r="AQ17" s="2">
        <f t="shared" si="3"/>
        <v>1</v>
      </c>
      <c r="AR17" s="2" t="str">
        <f t="shared" si="3"/>
        <v/>
      </c>
      <c r="AS17" s="2" t="str">
        <f t="shared" si="3"/>
        <v/>
      </c>
      <c r="AT17" s="2" t="str">
        <f t="shared" si="3"/>
        <v/>
      </c>
      <c r="AU17" s="2" t="str">
        <f t="shared" si="3"/>
        <v/>
      </c>
      <c r="AV17" s="2" t="str">
        <f t="shared" si="3"/>
        <v/>
      </c>
      <c r="AW17" s="2" t="str">
        <f t="shared" si="3"/>
        <v/>
      </c>
      <c r="AX17" s="2" t="str">
        <f t="shared" si="3"/>
        <v/>
      </c>
      <c r="AY17" s="2" t="str">
        <f t="shared" si="3"/>
        <v/>
      </c>
      <c r="AZ17" s="2"/>
      <c r="BA17" s="2"/>
      <c r="BB17" s="2"/>
      <c r="BC17" s="2"/>
      <c r="BD17" s="10"/>
      <c r="BE17" s="2" t="str">
        <f t="shared" si="10"/>
        <v/>
      </c>
      <c r="BF17" s="2" t="str">
        <f t="shared" si="4"/>
        <v/>
      </c>
      <c r="BG17" s="2" t="str">
        <f t="shared" si="4"/>
        <v/>
      </c>
      <c r="BH17" s="2" t="str">
        <f t="shared" si="4"/>
        <v/>
      </c>
      <c r="BI17" s="2" t="str">
        <f t="shared" si="4"/>
        <v/>
      </c>
      <c r="BJ17" s="2" t="str">
        <f t="shared" si="4"/>
        <v/>
      </c>
      <c r="BK17" s="2" t="str">
        <f t="shared" si="4"/>
        <v/>
      </c>
      <c r="BL17" s="2" t="str">
        <f t="shared" si="4"/>
        <v/>
      </c>
      <c r="BM17" s="2" t="str">
        <f t="shared" si="4"/>
        <v/>
      </c>
      <c r="BN17" s="2" t="str">
        <f t="shared" si="4"/>
        <v/>
      </c>
      <c r="BO17" s="2" t="str">
        <f t="shared" si="4"/>
        <v/>
      </c>
      <c r="BP17" s="2">
        <f t="shared" si="4"/>
        <v>1</v>
      </c>
      <c r="BQ17" s="2"/>
      <c r="BR17" s="2"/>
      <c r="BS17" s="2"/>
      <c r="BT17" s="2"/>
      <c r="BU17" s="12"/>
    </row>
    <row r="18" spans="1:73" x14ac:dyDescent="0.25">
      <c r="A18">
        <v>15</v>
      </c>
      <c r="B18" t="s">
        <v>15</v>
      </c>
      <c r="C18" t="s">
        <v>28</v>
      </c>
      <c r="D18" s="2" t="s">
        <v>73</v>
      </c>
      <c r="E18" t="s">
        <v>148</v>
      </c>
      <c r="F18" t="s">
        <v>31</v>
      </c>
      <c r="G18" s="2" t="s">
        <v>75</v>
      </c>
      <c r="H18" t="s">
        <v>143</v>
      </c>
      <c r="J18">
        <f t="shared" si="0"/>
        <v>6143.214610989121</v>
      </c>
      <c r="K18">
        <f t="shared" si="1"/>
        <v>2682.7945882448253</v>
      </c>
      <c r="L18">
        <f t="shared" si="5"/>
        <v>16480982.912788153</v>
      </c>
      <c r="N18">
        <f>VLOOKUP(E18,Inputs!$K$12:$L$25,2,FALSE)</f>
        <v>70</v>
      </c>
      <c r="O18">
        <f>VLOOKUP(H18,Inputs!$K$12:$L$25,2,FALSE)</f>
        <v>25</v>
      </c>
      <c r="P18">
        <f>(VLOOKUP(B18,Inputs!$K$28:$L$32,2,FALSE))</f>
        <v>45</v>
      </c>
      <c r="Q18" s="6">
        <f t="shared" si="6"/>
        <v>27.613974115685902</v>
      </c>
      <c r="R18" s="9">
        <f>((Q18/Inputs!$L$35)^Inputs!$L$36+(Q18/Inputs!$L$35)^Inputs!$L$36-((Q18/Inputs!$L$35)^Inputs!$L$36)*((Q18/Inputs!$L$35)^Inputs!$L$36))</f>
        <v>6.6968107815255751E-2</v>
      </c>
      <c r="T18">
        <f>Inputs!$O$25</f>
        <v>0.505</v>
      </c>
      <c r="V18" s="2">
        <v>1</v>
      </c>
      <c r="W18" s="2">
        <v>1</v>
      </c>
      <c r="X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8.75</v>
      </c>
      <c r="AB18">
        <f>IF(B18="Diverging","",Inputs!$L$12)</f>
        <v>70</v>
      </c>
      <c r="AC18" s="14">
        <f t="shared" si="2"/>
        <v>1.2601440246904174</v>
      </c>
      <c r="AD18" s="14"/>
      <c r="AI18">
        <f t="shared" si="7"/>
        <v>5.5682614091007823</v>
      </c>
      <c r="AK18">
        <f t="shared" si="8"/>
        <v>6145691.4569759853</v>
      </c>
      <c r="AM18" s="12"/>
      <c r="AN18" s="2" t="str">
        <f t="shared" si="9"/>
        <v/>
      </c>
      <c r="AO18" s="2" t="str">
        <f t="shared" si="3"/>
        <v/>
      </c>
      <c r="AP18" s="2" t="str">
        <f t="shared" si="3"/>
        <v/>
      </c>
      <c r="AQ18" s="2">
        <f t="shared" si="3"/>
        <v>1</v>
      </c>
      <c r="AR18" s="2" t="str">
        <f t="shared" si="3"/>
        <v/>
      </c>
      <c r="AS18" s="2" t="str">
        <f t="shared" si="3"/>
        <v/>
      </c>
      <c r="AT18" s="2" t="str">
        <f t="shared" si="3"/>
        <v/>
      </c>
      <c r="AU18" s="2" t="str">
        <f t="shared" si="3"/>
        <v/>
      </c>
      <c r="AV18" s="2" t="str">
        <f t="shared" si="3"/>
        <v/>
      </c>
      <c r="AW18" s="2" t="str">
        <f t="shared" si="3"/>
        <v/>
      </c>
      <c r="AX18" s="2" t="str">
        <f t="shared" si="3"/>
        <v/>
      </c>
      <c r="AY18" s="2" t="str">
        <f t="shared" si="3"/>
        <v/>
      </c>
      <c r="AZ18" s="2"/>
      <c r="BA18" s="2"/>
      <c r="BB18" s="2"/>
      <c r="BC18" s="2"/>
      <c r="BD18" s="10"/>
      <c r="BE18" s="2" t="str">
        <f t="shared" si="10"/>
        <v/>
      </c>
      <c r="BF18" s="2" t="str">
        <f t="shared" si="4"/>
        <v/>
      </c>
      <c r="BG18" s="2" t="str">
        <f t="shared" si="4"/>
        <v/>
      </c>
      <c r="BH18" s="2" t="str">
        <f t="shared" si="4"/>
        <v/>
      </c>
      <c r="BI18" s="2" t="str">
        <f t="shared" si="4"/>
        <v/>
      </c>
      <c r="BJ18" s="2" t="str">
        <f t="shared" si="4"/>
        <v/>
      </c>
      <c r="BK18" s="2" t="str">
        <f t="shared" si="4"/>
        <v/>
      </c>
      <c r="BL18" s="2">
        <f t="shared" si="4"/>
        <v>1</v>
      </c>
      <c r="BM18" s="2" t="str">
        <f t="shared" si="4"/>
        <v/>
      </c>
      <c r="BN18" s="2" t="str">
        <f t="shared" si="4"/>
        <v/>
      </c>
      <c r="BO18" s="2" t="str">
        <f t="shared" si="4"/>
        <v/>
      </c>
      <c r="BP18" s="2" t="str">
        <f t="shared" si="4"/>
        <v/>
      </c>
      <c r="BQ18" s="2"/>
      <c r="BR18" s="2"/>
      <c r="BS18" s="2"/>
      <c r="BT18" s="2"/>
      <c r="BU18" s="12"/>
    </row>
    <row r="19" spans="1:73" x14ac:dyDescent="0.25">
      <c r="A19">
        <v>16</v>
      </c>
      <c r="B19" t="s">
        <v>15</v>
      </c>
      <c r="C19" t="s">
        <v>35</v>
      </c>
      <c r="D19" s="2" t="s">
        <v>70</v>
      </c>
      <c r="E19" t="s">
        <v>149</v>
      </c>
      <c r="F19" t="s">
        <v>57</v>
      </c>
      <c r="G19" s="2" t="s">
        <v>83</v>
      </c>
      <c r="H19" t="s">
        <v>143</v>
      </c>
      <c r="J19">
        <f t="shared" si="0"/>
        <v>975.63630394130166</v>
      </c>
      <c r="K19">
        <f t="shared" si="1"/>
        <v>3036.4646144309172</v>
      </c>
      <c r="L19">
        <f t="shared" si="5"/>
        <v>2962485.1134719299</v>
      </c>
      <c r="N19">
        <f>VLOOKUP(E19,Inputs!$K$12:$L$25,2,FALSE)</f>
        <v>15</v>
      </c>
      <c r="O19">
        <f>VLOOKUP(H19,Inputs!$K$12:$L$25,2,FALSE)</f>
        <v>25</v>
      </c>
      <c r="P19">
        <f>(VLOOKUP(B19,Inputs!$K$28:$L$32,2,FALSE))</f>
        <v>45</v>
      </c>
      <c r="Q19" s="6">
        <f t="shared" si="6"/>
        <v>8.9396576292116645</v>
      </c>
      <c r="R19" s="9">
        <f>((Q19/Inputs!$L$35)^Inputs!$L$36+(Q19/Inputs!$L$35)^Inputs!$L$36-((Q19/Inputs!$L$35)^Inputs!$L$36)*((Q19/Inputs!$L$35)^Inputs!$L$36))</f>
        <v>9.432995959267502E-4</v>
      </c>
      <c r="T19">
        <f>Inputs!$O$25</f>
        <v>0.505</v>
      </c>
      <c r="Y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1.75</v>
      </c>
      <c r="AB19">
        <f>IF(B19="Diverging","",Inputs!$L$12)</f>
        <v>70</v>
      </c>
      <c r="AC19" s="14">
        <f t="shared" si="2"/>
        <v>1.2601440246904174</v>
      </c>
      <c r="AD19" s="14"/>
      <c r="AI19">
        <f t="shared" si="7"/>
        <v>1.1136522818201564</v>
      </c>
      <c r="AK19">
        <f t="shared" si="8"/>
        <v>3112.1135633893559</v>
      </c>
      <c r="AM19" s="12"/>
      <c r="AN19" s="2" t="str">
        <f t="shared" si="9"/>
        <v/>
      </c>
      <c r="AO19" s="2" t="str">
        <f t="shared" si="3"/>
        <v/>
      </c>
      <c r="AP19" s="2">
        <f t="shared" si="3"/>
        <v>1</v>
      </c>
      <c r="AQ19" s="2" t="str">
        <f t="shared" si="3"/>
        <v/>
      </c>
      <c r="AR19" s="2" t="str">
        <f t="shared" si="3"/>
        <v/>
      </c>
      <c r="AS19" s="2" t="str">
        <f t="shared" si="3"/>
        <v/>
      </c>
      <c r="AT19" s="2" t="str">
        <f t="shared" si="3"/>
        <v/>
      </c>
      <c r="AU19" s="2" t="str">
        <f t="shared" si="3"/>
        <v/>
      </c>
      <c r="AV19" s="2" t="str">
        <f t="shared" si="3"/>
        <v/>
      </c>
      <c r="AW19" s="2" t="str">
        <f t="shared" si="3"/>
        <v/>
      </c>
      <c r="AX19" s="2" t="str">
        <f t="shared" si="3"/>
        <v/>
      </c>
      <c r="AY19" s="2" t="str">
        <f t="shared" si="3"/>
        <v/>
      </c>
      <c r="AZ19" s="2"/>
      <c r="BA19" s="2"/>
      <c r="BB19" s="2"/>
      <c r="BC19" s="2"/>
      <c r="BD19" s="10"/>
      <c r="BE19" s="2" t="str">
        <f t="shared" si="10"/>
        <v/>
      </c>
      <c r="BF19" s="2" t="str">
        <f t="shared" si="4"/>
        <v/>
      </c>
      <c r="BG19" s="2" t="str">
        <f t="shared" si="4"/>
        <v/>
      </c>
      <c r="BH19" s="2" t="str">
        <f t="shared" si="4"/>
        <v/>
      </c>
      <c r="BI19" s="2">
        <f t="shared" si="4"/>
        <v>1</v>
      </c>
      <c r="BJ19" s="2" t="str">
        <f t="shared" si="4"/>
        <v/>
      </c>
      <c r="BK19" s="2" t="str">
        <f t="shared" si="4"/>
        <v/>
      </c>
      <c r="BL19" s="2" t="str">
        <f t="shared" si="4"/>
        <v/>
      </c>
      <c r="BM19" s="2" t="str">
        <f t="shared" si="4"/>
        <v/>
      </c>
      <c r="BN19" s="2">
        <f t="shared" si="4"/>
        <v>1</v>
      </c>
      <c r="BO19" s="2" t="str">
        <f t="shared" si="4"/>
        <v/>
      </c>
      <c r="BP19" s="2" t="str">
        <f t="shared" si="4"/>
        <v/>
      </c>
      <c r="BQ19" s="2"/>
      <c r="BR19" s="2"/>
      <c r="BS19" s="2"/>
      <c r="BT19" s="2"/>
      <c r="BU19" s="12"/>
    </row>
    <row r="20" spans="1:73" x14ac:dyDescent="0.25">
      <c r="A20">
        <v>17</v>
      </c>
      <c r="B20" t="s">
        <v>15</v>
      </c>
      <c r="C20" t="s">
        <v>24</v>
      </c>
      <c r="D20" s="2" t="s">
        <v>69</v>
      </c>
      <c r="E20" t="s">
        <v>148</v>
      </c>
      <c r="F20" t="s">
        <v>32</v>
      </c>
      <c r="G20" s="2" t="s">
        <v>77</v>
      </c>
      <c r="H20" t="s">
        <v>142</v>
      </c>
      <c r="J20">
        <f t="shared" si="0"/>
        <v>5590.2071467317601</v>
      </c>
      <c r="K20">
        <f t="shared" si="1"/>
        <v>2760.0619759387532</v>
      </c>
      <c r="L20">
        <f t="shared" si="5"/>
        <v>15429318.183315402</v>
      </c>
      <c r="N20">
        <f>VLOOKUP(E20,Inputs!$K$12:$L$25,2,FALSE)</f>
        <v>70</v>
      </c>
      <c r="O20">
        <f>VLOOKUP(H20,Inputs!$K$12:$L$25,2,FALSE)</f>
        <v>15</v>
      </c>
      <c r="P20">
        <f>(VLOOKUP(B20,Inputs!$K$28:$L$32,2,FALSE))</f>
        <v>45</v>
      </c>
      <c r="Q20" s="6">
        <f t="shared" si="6"/>
        <v>30.166520181768771</v>
      </c>
      <c r="R20" s="9">
        <f>((Q20/Inputs!$L$35)^Inputs!$L$36+(Q20/Inputs!$L$35)^Inputs!$L$36-((Q20/Inputs!$L$35)^Inputs!$L$36)*((Q20/Inputs!$L$35)^Inputs!$L$36))</f>
        <v>9.3014969639737849E-2</v>
      </c>
      <c r="T20">
        <f>Inputs!$O$25</f>
        <v>0.505</v>
      </c>
      <c r="X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2.75</v>
      </c>
      <c r="AB20">
        <f>IF(B20="Diverging","",Inputs!$L$12)</f>
        <v>70</v>
      </c>
      <c r="AC20" s="14">
        <f t="shared" si="2"/>
        <v>1.2601440246904174</v>
      </c>
      <c r="AD20" s="14"/>
      <c r="AI20">
        <f t="shared" si="7"/>
        <v>1.7500250142888172</v>
      </c>
      <c r="AK20">
        <f t="shared" si="8"/>
        <v>2511561.6336159036</v>
      </c>
      <c r="AM20" s="12"/>
      <c r="AN20" s="2">
        <f t="shared" si="9"/>
        <v>1</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f t="shared" si="10"/>
        <v>1</v>
      </c>
      <c r="BN20" s="2" t="str">
        <f t="shared" si="10"/>
        <v/>
      </c>
      <c r="BO20" s="2" t="str">
        <f t="shared" si="10"/>
        <v/>
      </c>
      <c r="BP20" s="2" t="str">
        <f t="shared" si="10"/>
        <v/>
      </c>
      <c r="BQ20" s="2"/>
      <c r="BR20" s="2"/>
      <c r="BS20" s="2"/>
      <c r="BT20" s="2"/>
      <c r="BU20" s="12"/>
    </row>
    <row r="21" spans="1:73" x14ac:dyDescent="0.25">
      <c r="A21">
        <v>18</v>
      </c>
      <c r="B21" t="s">
        <v>15</v>
      </c>
      <c r="C21" t="s">
        <v>24</v>
      </c>
      <c r="D21" s="2" t="s">
        <v>69</v>
      </c>
      <c r="E21" t="s">
        <v>148</v>
      </c>
      <c r="F21" t="s">
        <v>25</v>
      </c>
      <c r="G21" s="2" t="s">
        <v>80</v>
      </c>
      <c r="H21" t="s">
        <v>143</v>
      </c>
      <c r="J21">
        <f t="shared" si="0"/>
        <v>5590.2071467317601</v>
      </c>
      <c r="K21">
        <f t="shared" si="1"/>
        <v>2011.9542027002817</v>
      </c>
      <c r="L21">
        <f t="shared" si="5"/>
        <v>11247240.762832114</v>
      </c>
      <c r="N21">
        <f>VLOOKUP(E21,Inputs!$K$12:$L$25,2,FALSE)</f>
        <v>70</v>
      </c>
      <c r="O21">
        <f>VLOOKUP(H21,Inputs!$K$12:$L$25,2,FALSE)</f>
        <v>25</v>
      </c>
      <c r="P21">
        <f>(VLOOKUP(B21,Inputs!$K$28:$L$32,2,FALSE))</f>
        <v>45</v>
      </c>
      <c r="Q21" s="6">
        <f t="shared" si="6"/>
        <v>27.613974115685902</v>
      </c>
      <c r="R21" s="9">
        <f>((Q21/Inputs!$L$35)^Inputs!$L$36+(Q21/Inputs!$L$35)^Inputs!$L$36-((Q21/Inputs!$L$35)^Inputs!$L$36)*((Q21/Inputs!$L$35)^Inputs!$L$36))</f>
        <v>6.6968107815255751E-2</v>
      </c>
      <c r="T21">
        <f>Inputs!$O$25</f>
        <v>0.505</v>
      </c>
      <c r="V21" s="2">
        <v>1</v>
      </c>
      <c r="W21" s="2">
        <v>1</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8.75</v>
      </c>
      <c r="AB21">
        <f>IF(B21="Diverging","",Inputs!$L$12)</f>
        <v>70</v>
      </c>
      <c r="AC21" s="14">
        <f t="shared" si="2"/>
        <v>1.2601440246904174</v>
      </c>
      <c r="AD21" s="14"/>
      <c r="AI21">
        <f t="shared" si="7"/>
        <v>5.5682614091007823</v>
      </c>
      <c r="AK21">
        <f t="shared" si="8"/>
        <v>4194050.308556247</v>
      </c>
      <c r="AM21" s="12"/>
      <c r="AN21" s="2">
        <f t="shared" si="9"/>
        <v>1</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f t="shared" si="10"/>
        <v>1</v>
      </c>
      <c r="BP21" s="2" t="str">
        <f t="shared" si="10"/>
        <v/>
      </c>
      <c r="BQ21" s="2"/>
      <c r="BR21" s="2"/>
      <c r="BS21" s="2"/>
      <c r="BT21" s="2"/>
      <c r="BU21" s="12"/>
    </row>
    <row r="22" spans="1:73" x14ac:dyDescent="0.25">
      <c r="A22">
        <v>19</v>
      </c>
      <c r="B22" t="s">
        <v>15</v>
      </c>
      <c r="C22" t="s">
        <v>30</v>
      </c>
      <c r="D22" s="2" t="s">
        <v>71</v>
      </c>
      <c r="E22" t="s">
        <v>147</v>
      </c>
      <c r="F22" t="s">
        <v>23</v>
      </c>
      <c r="G22" s="2" t="s">
        <v>76</v>
      </c>
      <c r="H22" t="s">
        <v>143</v>
      </c>
      <c r="J22">
        <f t="shared" si="0"/>
        <v>934.15654932693815</v>
      </c>
      <c r="K22">
        <f t="shared" si="1"/>
        <v>1557.1434358164215</v>
      </c>
      <c r="L22">
        <f t="shared" si="5"/>
        <v>1454615.7388093609</v>
      </c>
      <c r="N22">
        <f>VLOOKUP(E22,Inputs!$K$12:$L$25,2,FALSE)</f>
        <v>20</v>
      </c>
      <c r="O22">
        <f>VLOOKUP(H22,Inputs!$K$12:$L$25,2,FALSE)</f>
        <v>25</v>
      </c>
      <c r="P22">
        <f>(VLOOKUP(B22,Inputs!$K$28:$L$32,2,FALSE))</f>
        <v>45</v>
      </c>
      <c r="Q22" s="6">
        <f t="shared" si="6"/>
        <v>8.9147801264732891</v>
      </c>
      <c r="R22" s="9">
        <f>((Q22/Inputs!$L$35)^Inputs!$L$36+(Q22/Inputs!$L$35)^Inputs!$L$36-((Q22/Inputs!$L$35)^Inputs!$L$36)*((Q22/Inputs!$L$35)^Inputs!$L$36))</f>
        <v>9.3337987230879336E-4</v>
      </c>
      <c r="T22">
        <f>Inputs!$O$25</f>
        <v>0.505</v>
      </c>
      <c r="V22" s="2">
        <v>1</v>
      </c>
      <c r="Y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5.75</v>
      </c>
      <c r="AB22">
        <f>IF(B22="Diverging","",Inputs!$L$12)</f>
        <v>70</v>
      </c>
      <c r="AC22" s="14">
        <f t="shared" si="2"/>
        <v>1.2601440246904174</v>
      </c>
      <c r="AD22" s="14"/>
      <c r="AI22">
        <f t="shared" si="7"/>
        <v>3.6591432116947997</v>
      </c>
      <c r="AK22">
        <f t="shared" si="8"/>
        <v>4968.051863088479</v>
      </c>
      <c r="AM22" s="12"/>
      <c r="AN22" s="2" t="str">
        <f t="shared" si="9"/>
        <v/>
      </c>
      <c r="AO22" s="2">
        <f t="shared" si="9"/>
        <v>1</v>
      </c>
      <c r="AP22" s="2" t="str">
        <f t="shared" si="9"/>
        <v/>
      </c>
      <c r="AQ22" s="2" t="str">
        <f t="shared" si="9"/>
        <v/>
      </c>
      <c r="AR22" s="2" t="str">
        <f t="shared" si="9"/>
        <v/>
      </c>
      <c r="AS22" s="2" t="str">
        <f t="shared" si="9"/>
        <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t="str">
        <f t="shared" si="10"/>
        <v/>
      </c>
      <c r="BI22" s="2" t="str">
        <f t="shared" si="10"/>
        <v/>
      </c>
      <c r="BJ22" s="2" t="str">
        <f t="shared" si="10"/>
        <v/>
      </c>
      <c r="BK22" s="2">
        <f t="shared" si="10"/>
        <v>1</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15</v>
      </c>
      <c r="C23" t="s">
        <v>27</v>
      </c>
      <c r="D23" s="2" t="s">
        <v>74</v>
      </c>
      <c r="E23" t="s">
        <v>143</v>
      </c>
      <c r="F23" t="s">
        <v>244</v>
      </c>
      <c r="G23" s="2" t="s">
        <v>246</v>
      </c>
      <c r="H23" t="s">
        <v>150</v>
      </c>
      <c r="J23">
        <f t="shared" si="0"/>
        <v>878.12843098113581</v>
      </c>
      <c r="K23">
        <f t="shared" si="1"/>
        <v>7000.0000000000009</v>
      </c>
      <c r="L23">
        <f t="shared" si="5"/>
        <v>6146899.0168679515</v>
      </c>
      <c r="N23">
        <f>VLOOKUP(E23,Inputs!$K$12:$L$25,2,FALSE)</f>
        <v>25</v>
      </c>
      <c r="O23">
        <f>VLOOKUP(H23,Inputs!$K$12:$L$25,2,FALSE)</f>
        <v>46.75</v>
      </c>
      <c r="P23">
        <f>(VLOOKUP(B23,Inputs!$K$28:$L$32,2,FALSE))</f>
        <v>45</v>
      </c>
      <c r="Q23" s="6">
        <f t="shared" si="6"/>
        <v>17.01249833928313</v>
      </c>
      <c r="R23" s="9">
        <f>((Q23/Inputs!$L$35)^Inputs!$L$36+(Q23/Inputs!$L$35)^Inputs!$L$36-((Q23/Inputs!$L$35)^Inputs!$L$36)*((Q23/Inputs!$L$35)^Inputs!$L$36))</f>
        <v>1.0812740837023575E-2</v>
      </c>
      <c r="T23">
        <f>Inputs!$O$25</f>
        <v>0.505</v>
      </c>
      <c r="W23" s="2">
        <v>1</v>
      </c>
      <c r="Y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3.75</v>
      </c>
      <c r="AB23">
        <f>IF(B23="Diverging","",Inputs!$L$12)</f>
        <v>70</v>
      </c>
      <c r="AC23" s="14">
        <f t="shared" si="2"/>
        <v>1.2601440246904174</v>
      </c>
      <c r="AD23" s="14"/>
      <c r="AI23">
        <f t="shared" si="7"/>
        <v>2.3863977467574782</v>
      </c>
      <c r="AK23">
        <f t="shared" si="8"/>
        <v>158611.51105454122</v>
      </c>
      <c r="AM23" s="12"/>
      <c r="AN23" s="2" t="str">
        <f t="shared" si="9"/>
        <v/>
      </c>
      <c r="AO23" s="2" t="str">
        <f t="shared" si="9"/>
        <v/>
      </c>
      <c r="AP23" s="2" t="str">
        <f t="shared" si="9"/>
        <v/>
      </c>
      <c r="AQ23" s="2" t="str">
        <f t="shared" si="9"/>
        <v/>
      </c>
      <c r="AR23" s="2">
        <f t="shared" si="9"/>
        <v>1</v>
      </c>
      <c r="AS23" s="2" t="str">
        <f t="shared" si="9"/>
        <v/>
      </c>
      <c r="AT23" s="2" t="str">
        <f t="shared" si="9"/>
        <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t="str">
        <f t="shared" si="10"/>
        <v/>
      </c>
      <c r="BK23" s="2" t="str">
        <f t="shared" si="10"/>
        <v/>
      </c>
      <c r="BL23" s="2" t="str">
        <f t="shared" si="10"/>
        <v/>
      </c>
      <c r="BM23" s="2" t="str">
        <f t="shared" si="10"/>
        <v/>
      </c>
      <c r="BN23" s="2">
        <f t="shared" si="10"/>
        <v>1</v>
      </c>
      <c r="BO23" s="2">
        <f t="shared" si="10"/>
        <v>1</v>
      </c>
      <c r="BP23" s="2">
        <f t="shared" si="10"/>
        <v>1</v>
      </c>
      <c r="BQ23" s="2"/>
      <c r="BR23" s="2"/>
      <c r="BS23" s="2"/>
      <c r="BT23" s="2"/>
      <c r="BU23" s="12"/>
    </row>
    <row r="24" spans="1:73" x14ac:dyDescent="0.25">
      <c r="A24">
        <v>21</v>
      </c>
      <c r="B24" t="s">
        <v>15</v>
      </c>
      <c r="C24" t="s">
        <v>33</v>
      </c>
      <c r="D24" s="2" t="s">
        <v>72</v>
      </c>
      <c r="E24" t="s">
        <v>142</v>
      </c>
      <c r="F24" t="s">
        <v>61</v>
      </c>
      <c r="G24" s="2" t="s">
        <v>85</v>
      </c>
      <c r="H24" t="s">
        <v>150</v>
      </c>
      <c r="J24">
        <f t="shared" si="0"/>
        <v>478.65695802974352</v>
      </c>
      <c r="K24">
        <f t="shared" si="1"/>
        <v>2491.2999851433597</v>
      </c>
      <c r="L24">
        <f t="shared" si="5"/>
        <v>1192478.0724282658</v>
      </c>
      <c r="N24">
        <f>VLOOKUP(E24,Inputs!$K$12:$L$25,2,FALSE)</f>
        <v>15</v>
      </c>
      <c r="O24">
        <f>VLOOKUP(H24,Inputs!$K$12:$L$25,2,FALSE)</f>
        <v>46.75</v>
      </c>
      <c r="P24">
        <f>(VLOOKUP(B24,Inputs!$K$28:$L$32,2,FALSE))</f>
        <v>45</v>
      </c>
      <c r="Q24" s="6">
        <f t="shared" si="6"/>
        <v>18.833781082046876</v>
      </c>
      <c r="R24" s="9">
        <f>((Q24/Inputs!$L$35)^Inputs!$L$36+(Q24/Inputs!$L$35)^Inputs!$L$36-((Q24/Inputs!$L$35)^Inputs!$L$36)*((Q24/Inputs!$L$35)^Inputs!$L$36))</f>
        <v>1.5884750854675837E-2</v>
      </c>
      <c r="T24">
        <f>Inputs!$O$25</f>
        <v>0.505</v>
      </c>
      <c r="Y24" s="2">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1.75</v>
      </c>
      <c r="AB24">
        <f>IF(B24="Diverging","",Inputs!$L$12)</f>
        <v>70</v>
      </c>
      <c r="AC24" s="14">
        <f t="shared" si="2"/>
        <v>1.2601440246904174</v>
      </c>
      <c r="AD24" s="14"/>
      <c r="AI24">
        <f t="shared" si="7"/>
        <v>1.1136522818201564</v>
      </c>
      <c r="AK24">
        <f t="shared" si="8"/>
        <v>21095.043274083091</v>
      </c>
      <c r="AM24" s="12"/>
      <c r="AN24" s="2" t="str">
        <f t="shared" si="9"/>
        <v/>
      </c>
      <c r="AO24" s="2" t="str">
        <f t="shared" si="9"/>
        <v/>
      </c>
      <c r="AP24" s="2" t="str">
        <f t="shared" si="9"/>
        <v/>
      </c>
      <c r="AQ24" s="2" t="str">
        <f t="shared" si="9"/>
        <v/>
      </c>
      <c r="AR24" s="2" t="str">
        <f t="shared" si="9"/>
        <v/>
      </c>
      <c r="AS24" s="2">
        <f t="shared" si="9"/>
        <v>1</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f t="shared" si="10"/>
        <v>1</v>
      </c>
      <c r="BG24" s="2" t="str">
        <f t="shared" si="10"/>
        <v/>
      </c>
      <c r="BH24" s="2" t="str">
        <f t="shared" si="10"/>
        <v/>
      </c>
      <c r="BI24" s="2" t="str">
        <f t="shared" si="10"/>
        <v/>
      </c>
      <c r="BJ24" s="2" t="str">
        <f t="shared" si="10"/>
        <v/>
      </c>
      <c r="BK24" s="2">
        <f t="shared" si="10"/>
        <v>1</v>
      </c>
      <c r="BL24" s="2" t="str">
        <f t="shared" si="10"/>
        <v/>
      </c>
      <c r="BM24" s="2" t="str">
        <f t="shared" si="10"/>
        <v/>
      </c>
      <c r="BN24" s="2" t="str">
        <f t="shared" si="10"/>
        <v/>
      </c>
      <c r="BO24" s="2" t="str">
        <f t="shared" si="10"/>
        <v/>
      </c>
      <c r="BP24" s="2" t="str">
        <f t="shared" si="10"/>
        <v/>
      </c>
      <c r="BQ24" s="2"/>
      <c r="BR24" s="2"/>
      <c r="BS24" s="2"/>
      <c r="BT24" s="2"/>
      <c r="BU24" s="12"/>
    </row>
    <row r="25" spans="1:73" x14ac:dyDescent="0.25">
      <c r="A25">
        <v>22</v>
      </c>
      <c r="B25" t="s">
        <v>16</v>
      </c>
      <c r="C25" t="s">
        <v>57</v>
      </c>
      <c r="D25" s="2" t="s">
        <v>83</v>
      </c>
      <c r="E25" t="s">
        <v>142</v>
      </c>
      <c r="F25" t="s">
        <v>34</v>
      </c>
      <c r="G25" s="2" t="s">
        <v>78</v>
      </c>
      <c r="H25" t="s">
        <v>142</v>
      </c>
      <c r="J25">
        <f t="shared" si="0"/>
        <v>3036.4646144309172</v>
      </c>
      <c r="K25">
        <f t="shared" si="1"/>
        <v>2829.7096138499373</v>
      </c>
      <c r="L25">
        <f t="shared" si="5"/>
        <v>8592313.1115703098</v>
      </c>
      <c r="N25">
        <f>VLOOKUP(E25,Inputs!$K$12:$L$25,2,FALSE)</f>
        <v>15</v>
      </c>
      <c r="O25">
        <f>VLOOKUP(H25,Inputs!$K$12:$L$25,2,FALSE)</f>
        <v>15</v>
      </c>
      <c r="P25">
        <f>(VLOOKUP(B25,Inputs!$K$28:$L$32,2,FALSE))</f>
        <v>10</v>
      </c>
      <c r="Q25" s="6">
        <f t="shared" si="6"/>
        <v>1.3073361412148754</v>
      </c>
      <c r="R25" s="9">
        <f>((Q25/Inputs!$L$35)^Inputs!$L$36+(Q25/Inputs!$L$35)^Inputs!$L$36-((Q25/Inputs!$L$35)^Inputs!$L$36)*((Q25/Inputs!$L$35)^Inputs!$L$36))</f>
        <v>6.4061388075216188E-7</v>
      </c>
      <c r="T25">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1</v>
      </c>
      <c r="AB25" t="str">
        <f>IF(B25="Diverging","",Inputs!$L$12)</f>
        <v/>
      </c>
      <c r="AC25" s="14">
        <f t="shared" si="2"/>
        <v>1</v>
      </c>
      <c r="AD25" s="14"/>
      <c r="AI25">
        <f t="shared" si="7"/>
        <v>1</v>
      </c>
      <c r="AK25">
        <f t="shared" si="8"/>
        <v>5.5043550470407396</v>
      </c>
      <c r="AM25" s="12"/>
      <c r="AN25" s="2" t="str">
        <f t="shared" si="9"/>
        <v/>
      </c>
      <c r="AO25" s="2" t="str">
        <f t="shared" si="9"/>
        <v/>
      </c>
      <c r="AP25" s="2" t="str">
        <f t="shared" si="9"/>
        <v/>
      </c>
      <c r="AQ25" s="2" t="str">
        <f t="shared" si="9"/>
        <v/>
      </c>
      <c r="AR25" s="2">
        <f t="shared" si="9"/>
        <v>1</v>
      </c>
      <c r="AS25" s="2" t="str">
        <f t="shared" si="9"/>
        <v/>
      </c>
      <c r="AT25" s="2" t="str">
        <f t="shared" si="9"/>
        <v/>
      </c>
      <c r="AU25" s="2" t="str">
        <f t="shared" si="9"/>
        <v/>
      </c>
      <c r="AV25" s="2" t="str">
        <f t="shared" si="9"/>
        <v/>
      </c>
      <c r="AW25" s="2">
        <f t="shared" si="9"/>
        <v>1</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f t="shared" si="10"/>
        <v>1</v>
      </c>
      <c r="BQ25" s="2"/>
      <c r="BR25" s="2"/>
      <c r="BS25" s="2"/>
      <c r="BT25" s="2"/>
      <c r="BU25" s="12"/>
    </row>
    <row r="26" spans="1:73" x14ac:dyDescent="0.25">
      <c r="A26">
        <v>23</v>
      </c>
      <c r="B26" t="s">
        <v>16</v>
      </c>
      <c r="C26" t="s">
        <v>57</v>
      </c>
      <c r="D26" s="2" t="s">
        <v>83</v>
      </c>
      <c r="E26" t="s">
        <v>142</v>
      </c>
      <c r="F26" t="s">
        <v>25</v>
      </c>
      <c r="G26" s="2" t="s">
        <v>80</v>
      </c>
      <c r="H26" t="s">
        <v>142</v>
      </c>
      <c r="J26">
        <f t="shared" si="0"/>
        <v>3036.4646144309172</v>
      </c>
      <c r="K26">
        <f t="shared" si="1"/>
        <v>2011.9542027002817</v>
      </c>
      <c r="L26">
        <f t="shared" si="5"/>
        <v>6109227.7423549742</v>
      </c>
      <c r="N26">
        <f>VLOOKUP(E26,Inputs!$K$12:$L$25,2,FALSE)</f>
        <v>15</v>
      </c>
      <c r="O26">
        <f>VLOOKUP(H26,Inputs!$K$12:$L$25,2,FALSE)</f>
        <v>15</v>
      </c>
      <c r="P26">
        <f>(VLOOKUP(B26,Inputs!$K$28:$L$32,2,FALSE))</f>
        <v>10</v>
      </c>
      <c r="Q26" s="6">
        <f t="shared" si="6"/>
        <v>1.3073361412148754</v>
      </c>
      <c r="R26" s="9">
        <f>((Q26/Inputs!$L$35)^Inputs!$L$36+(Q26/Inputs!$L$35)^Inputs!$L$36-((Q26/Inputs!$L$35)^Inputs!$L$36)*((Q26/Inputs!$L$35)^Inputs!$L$36))</f>
        <v>6.4061388075216188E-7</v>
      </c>
      <c r="T26">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v>
      </c>
      <c r="AB26" t="str">
        <f>IF(B26="Diverging","",Inputs!$L$12)</f>
        <v/>
      </c>
      <c r="AC26" s="14">
        <f t="shared" si="2"/>
        <v>1</v>
      </c>
      <c r="AD26" s="14"/>
      <c r="AI26">
        <f t="shared" si="7"/>
        <v>1</v>
      </c>
      <c r="AK26">
        <f t="shared" si="8"/>
        <v>3.9136560924287886</v>
      </c>
      <c r="AM26" s="12"/>
      <c r="AN26" s="2" t="str">
        <f t="shared" si="9"/>
        <v/>
      </c>
      <c r="AO26" s="2" t="str">
        <f t="shared" si="9"/>
        <v/>
      </c>
      <c r="AP26" s="2" t="str">
        <f t="shared" si="9"/>
        <v/>
      </c>
      <c r="AQ26" s="2" t="str">
        <f t="shared" si="9"/>
        <v/>
      </c>
      <c r="AR26" s="2">
        <f t="shared" si="9"/>
        <v>1</v>
      </c>
      <c r="AS26" s="2" t="str">
        <f t="shared" si="9"/>
        <v/>
      </c>
      <c r="AT26" s="2" t="str">
        <f t="shared" si="9"/>
        <v/>
      </c>
      <c r="AU26" s="2" t="str">
        <f t="shared" si="9"/>
        <v/>
      </c>
      <c r="AV26" s="2" t="str">
        <f t="shared" si="9"/>
        <v/>
      </c>
      <c r="AW26" s="2">
        <f t="shared" si="9"/>
        <v>1</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f t="shared" si="10"/>
        <v>1</v>
      </c>
      <c r="BP26" s="2" t="str">
        <f t="shared" si="10"/>
        <v/>
      </c>
      <c r="BQ26" s="2"/>
      <c r="BR26" s="2"/>
      <c r="BS26" s="2"/>
      <c r="BT26" s="2"/>
      <c r="BU26" s="12"/>
    </row>
    <row r="27" spans="1:73" x14ac:dyDescent="0.25">
      <c r="A27">
        <v>24</v>
      </c>
      <c r="B27" t="s">
        <v>16</v>
      </c>
      <c r="C27" t="s">
        <v>24</v>
      </c>
      <c r="D27" s="2" t="s">
        <v>69</v>
      </c>
      <c r="E27" t="s">
        <v>148</v>
      </c>
      <c r="F27" t="s">
        <v>30</v>
      </c>
      <c r="G27" s="2" t="s">
        <v>71</v>
      </c>
      <c r="H27" t="s">
        <v>147</v>
      </c>
      <c r="J27">
        <f t="shared" si="0"/>
        <v>5590.2071467317601</v>
      </c>
      <c r="K27">
        <f t="shared" si="1"/>
        <v>934.15654932693815</v>
      </c>
      <c r="L27">
        <f t="shared" si="5"/>
        <v>5222128.6182137299</v>
      </c>
      <c r="N27">
        <f>VLOOKUP(E27,Inputs!$K$12:$L$25,2,FALSE)</f>
        <v>70</v>
      </c>
      <c r="O27">
        <f>VLOOKUP(H27,Inputs!$K$12:$L$25,2,FALSE)</f>
        <v>20</v>
      </c>
      <c r="P27">
        <f>(VLOOKUP(B27,Inputs!$K$28:$L$32,2,FALSE))</f>
        <v>10</v>
      </c>
      <c r="Q27" s="6">
        <f t="shared" si="6"/>
        <v>25.211794321139745</v>
      </c>
      <c r="R27" s="9">
        <f>((Q27/Inputs!$L$35)^Inputs!$L$36+(Q27/Inputs!$L$35)^Inputs!$L$36-((Q27/Inputs!$L$35)^Inputs!$L$36)*((Q27/Inputs!$L$35)^Inputs!$L$36))</f>
        <v>4.765206760828334E-2</v>
      </c>
      <c r="T27">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v>
      </c>
      <c r="AB27" t="str">
        <f>IF(B27="Diverging","",Inputs!$L$12)</f>
        <v/>
      </c>
      <c r="AC27" s="14">
        <f t="shared" si="2"/>
        <v>1</v>
      </c>
      <c r="AD27" s="14"/>
      <c r="AI27">
        <f t="shared" si="7"/>
        <v>1</v>
      </c>
      <c r="AK27">
        <f t="shared" si="8"/>
        <v>248845.22597427192</v>
      </c>
      <c r="AM27" s="12"/>
      <c r="AN27" s="2">
        <f t="shared" si="9"/>
        <v>1</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f t="shared" si="10"/>
        <v>1</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v>25</v>
      </c>
      <c r="B28" t="s">
        <v>16</v>
      </c>
      <c r="C28" t="s">
        <v>24</v>
      </c>
      <c r="D28" s="2" t="s">
        <v>69</v>
      </c>
      <c r="E28" t="s">
        <v>148</v>
      </c>
      <c r="F28" t="s">
        <v>35</v>
      </c>
      <c r="G28" s="2" t="s">
        <v>70</v>
      </c>
      <c r="H28" t="s">
        <v>149</v>
      </c>
      <c r="J28">
        <f t="shared" si="0"/>
        <v>5590.2071467317601</v>
      </c>
      <c r="K28">
        <f t="shared" si="1"/>
        <v>975.63630394130166</v>
      </c>
      <c r="L28">
        <f t="shared" si="5"/>
        <v>5454009.0389036238</v>
      </c>
      <c r="N28">
        <f>VLOOKUP(E28,Inputs!$K$12:$L$25,2,FALSE)</f>
        <v>70</v>
      </c>
      <c r="O28">
        <f>VLOOKUP(H28,Inputs!$K$12:$L$25,2,FALSE)</f>
        <v>15</v>
      </c>
      <c r="P28">
        <f>(VLOOKUP(B28,Inputs!$K$28:$L$32,2,FALSE))</f>
        <v>10</v>
      </c>
      <c r="Q28" s="6">
        <f t="shared" si="6"/>
        <v>27.644636544338773</v>
      </c>
      <c r="R28" s="9">
        <f>((Q28/Inputs!$L$35)^Inputs!$L$36+(Q28/Inputs!$L$35)^Inputs!$L$36-((Q28/Inputs!$L$35)^Inputs!$L$36)*((Q28/Inputs!$L$35)^Inputs!$L$36))</f>
        <v>6.7245791629199622E-2</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4">
        <f t="shared" si="2"/>
        <v>1</v>
      </c>
      <c r="AD28" s="14"/>
      <c r="AI28">
        <f t="shared" si="7"/>
        <v>1</v>
      </c>
      <c r="AK28">
        <f t="shared" si="8"/>
        <v>366759.15537388436</v>
      </c>
      <c r="AM28" s="12"/>
      <c r="AN28" s="2">
        <f t="shared" si="9"/>
        <v>1</v>
      </c>
      <c r="AO28" s="2" t="str">
        <f t="shared" si="9"/>
        <v/>
      </c>
      <c r="AP28" s="2" t="str">
        <f t="shared" si="9"/>
        <v/>
      </c>
      <c r="AQ28" s="2" t="str">
        <f t="shared" si="9"/>
        <v/>
      </c>
      <c r="AR28" s="2" t="str">
        <f t="shared" si="9"/>
        <v/>
      </c>
      <c r="AS28" s="2" t="str">
        <f t="shared" si="9"/>
        <v/>
      </c>
      <c r="AT28" s="2" t="str">
        <f t="shared" si="9"/>
        <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f t="shared" si="10"/>
        <v>1</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A29">
        <v>26</v>
      </c>
      <c r="B29" t="s">
        <v>16</v>
      </c>
      <c r="C29" t="s">
        <v>23</v>
      </c>
      <c r="D29" s="2" t="s">
        <v>76</v>
      </c>
      <c r="E29" t="s">
        <v>142</v>
      </c>
      <c r="F29" t="s">
        <v>31</v>
      </c>
      <c r="G29" s="2" t="s">
        <v>75</v>
      </c>
      <c r="H29" t="s">
        <v>142</v>
      </c>
      <c r="J29">
        <f t="shared" si="0"/>
        <v>1557.1434358164215</v>
      </c>
      <c r="K29">
        <f t="shared" si="1"/>
        <v>2682.7945882448253</v>
      </c>
      <c r="L29">
        <f t="shared" si="5"/>
        <v>4177495.9827292492</v>
      </c>
      <c r="N29">
        <f>VLOOKUP(E29,Inputs!$K$12:$L$25,2,FALSE)</f>
        <v>15</v>
      </c>
      <c r="O29">
        <f>VLOOKUP(H29,Inputs!$K$12:$L$25,2,FALSE)</f>
        <v>15</v>
      </c>
      <c r="P29">
        <f>(VLOOKUP(B29,Inputs!$K$28:$L$32,2,FALSE))</f>
        <v>10</v>
      </c>
      <c r="Q29" s="6">
        <f t="shared" si="6"/>
        <v>1.3073361412148754</v>
      </c>
      <c r="R29" s="9">
        <f>((Q29/Inputs!$L$35)^Inputs!$L$36+(Q29/Inputs!$L$35)^Inputs!$L$36-((Q29/Inputs!$L$35)^Inputs!$L$36)*((Q29/Inputs!$L$35)^Inputs!$L$36))</f>
        <v>6.4061388075216188E-7</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4">
        <f t="shared" si="2"/>
        <v>1</v>
      </c>
      <c r="AD29" s="14"/>
      <c r="AI29">
        <f t="shared" si="7"/>
        <v>1</v>
      </c>
      <c r="AK29">
        <f t="shared" si="8"/>
        <v>2.6761619133227503</v>
      </c>
      <c r="AM29" s="12"/>
      <c r="AN29" s="2" t="str">
        <f t="shared" si="9"/>
        <v/>
      </c>
      <c r="AO29" s="2" t="str">
        <f t="shared" si="9"/>
        <v/>
      </c>
      <c r="AP29" s="2" t="str">
        <f t="shared" si="9"/>
        <v/>
      </c>
      <c r="AQ29" s="2" t="str">
        <f t="shared" si="9"/>
        <v/>
      </c>
      <c r="AR29" s="2" t="str">
        <f t="shared" si="9"/>
        <v/>
      </c>
      <c r="AS29" s="2" t="str">
        <f t="shared" si="9"/>
        <v/>
      </c>
      <c r="AT29" s="2">
        <f t="shared" si="9"/>
        <v>1</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f t="shared" si="10"/>
        <v>1</v>
      </c>
      <c r="BM29" s="2" t="str">
        <f t="shared" si="10"/>
        <v/>
      </c>
      <c r="BN29" s="2" t="str">
        <f t="shared" si="10"/>
        <v/>
      </c>
      <c r="BO29" s="2" t="str">
        <f t="shared" si="10"/>
        <v/>
      </c>
      <c r="BP29" s="2" t="str">
        <f t="shared" si="10"/>
        <v/>
      </c>
      <c r="BQ29" s="2"/>
      <c r="BR29" s="2"/>
      <c r="BS29" s="2"/>
      <c r="BT29" s="2"/>
      <c r="BU29" s="12"/>
    </row>
    <row r="30" spans="1:73" x14ac:dyDescent="0.25">
      <c r="A30">
        <v>27</v>
      </c>
      <c r="B30" t="s">
        <v>16</v>
      </c>
      <c r="C30" t="s">
        <v>23</v>
      </c>
      <c r="D30" s="2" t="s">
        <v>76</v>
      </c>
      <c r="E30" t="s">
        <v>142</v>
      </c>
      <c r="F30" t="s">
        <v>32</v>
      </c>
      <c r="G30" s="2" t="s">
        <v>77</v>
      </c>
      <c r="H30" t="s">
        <v>142</v>
      </c>
      <c r="J30">
        <f t="shared" si="0"/>
        <v>1557.1434358164215</v>
      </c>
      <c r="K30">
        <f t="shared" si="1"/>
        <v>2760.0619759387532</v>
      </c>
      <c r="L30">
        <f t="shared" si="5"/>
        <v>4297812.3882795312</v>
      </c>
      <c r="N30">
        <f>VLOOKUP(E30,Inputs!$K$12:$L$25,2,FALSE)</f>
        <v>15</v>
      </c>
      <c r="O30">
        <f>VLOOKUP(H30,Inputs!$K$12:$L$25,2,FALSE)</f>
        <v>15</v>
      </c>
      <c r="P30">
        <f>(VLOOKUP(B30,Inputs!$K$28:$L$32,2,FALSE))</f>
        <v>10</v>
      </c>
      <c r="Q30" s="6">
        <f t="shared" si="6"/>
        <v>1.3073361412148754</v>
      </c>
      <c r="R30" s="9">
        <f>((Q30/Inputs!$L$35)^Inputs!$L$36+(Q30/Inputs!$L$35)^Inputs!$L$36-((Q30/Inputs!$L$35)^Inputs!$L$36)*((Q30/Inputs!$L$35)^Inputs!$L$36))</f>
        <v>6.4061388075216188E-7</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4">
        <f t="shared" si="2"/>
        <v>1</v>
      </c>
      <c r="AD30" s="14"/>
      <c r="AI30">
        <f t="shared" si="7"/>
        <v>1</v>
      </c>
      <c r="AK30">
        <f t="shared" si="8"/>
        <v>2.7532382728004676</v>
      </c>
      <c r="AM30" s="12"/>
      <c r="AN30" s="2" t="str">
        <f t="shared" si="9"/>
        <v/>
      </c>
      <c r="AO30" s="2" t="str">
        <f t="shared" si="9"/>
        <v/>
      </c>
      <c r="AP30" s="2" t="str">
        <f t="shared" si="9"/>
        <v/>
      </c>
      <c r="AQ30" s="2" t="str">
        <f t="shared" si="9"/>
        <v/>
      </c>
      <c r="AR30" s="2" t="str">
        <f t="shared" si="9"/>
        <v/>
      </c>
      <c r="AS30" s="2" t="str">
        <f t="shared" si="9"/>
        <v/>
      </c>
      <c r="AT30" s="2">
        <f t="shared" si="9"/>
        <v>1</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t="str">
        <f t="shared" si="10"/>
        <v/>
      </c>
      <c r="BK30" s="2" t="str">
        <f t="shared" si="10"/>
        <v/>
      </c>
      <c r="BL30" s="2" t="str">
        <f t="shared" si="10"/>
        <v/>
      </c>
      <c r="BM30" s="2">
        <f t="shared" si="10"/>
        <v>1</v>
      </c>
      <c r="BN30" s="2" t="str">
        <f t="shared" si="10"/>
        <v/>
      </c>
      <c r="BO30" s="2" t="str">
        <f t="shared" si="10"/>
        <v/>
      </c>
      <c r="BP30" s="2" t="str">
        <f t="shared" si="10"/>
        <v/>
      </c>
      <c r="BQ30" s="2"/>
      <c r="BR30" s="2"/>
      <c r="BS30" s="2"/>
      <c r="BT30" s="2"/>
      <c r="BU30" s="12"/>
    </row>
    <row r="31" spans="1:73" x14ac:dyDescent="0.25">
      <c r="A31">
        <v>28</v>
      </c>
      <c r="B31" t="s">
        <v>16</v>
      </c>
      <c r="C31" t="s">
        <v>28</v>
      </c>
      <c r="D31" s="2" t="s">
        <v>73</v>
      </c>
      <c r="E31" t="s">
        <v>148</v>
      </c>
      <c r="F31" t="s">
        <v>245</v>
      </c>
      <c r="G31" s="2" t="s">
        <v>247</v>
      </c>
      <c r="H31" t="s">
        <v>149</v>
      </c>
      <c r="J31">
        <f t="shared" si="0"/>
        <v>6143.214610989121</v>
      </c>
      <c r="K31">
        <f t="shared" si="1"/>
        <v>1356.7853890108793</v>
      </c>
      <c r="L31">
        <f t="shared" si="5"/>
        <v>8335023.8257481921</v>
      </c>
      <c r="N31">
        <f>VLOOKUP(E31,Inputs!$K$12:$L$25,2,FALSE)</f>
        <v>70</v>
      </c>
      <c r="O31">
        <f>VLOOKUP(H31,Inputs!$K$12:$L$25,2,FALSE)</f>
        <v>15</v>
      </c>
      <c r="P31">
        <f>(VLOOKUP(B31,Inputs!$K$28:$L$32,2,FALSE))</f>
        <v>10</v>
      </c>
      <c r="Q31" s="6">
        <f t="shared" si="6"/>
        <v>27.644636544338773</v>
      </c>
      <c r="R31" s="9">
        <f>((Q31/Inputs!$L$35)^Inputs!$L$36+(Q31/Inputs!$L$35)^Inputs!$L$36-((Q31/Inputs!$L$35)^Inputs!$L$36)*((Q31/Inputs!$L$35)^Inputs!$L$36))</f>
        <v>6.7245791629199622E-2</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4">
        <f t="shared" si="2"/>
        <v>1</v>
      </c>
      <c r="AD31" s="14"/>
      <c r="AI31">
        <f t="shared" si="7"/>
        <v>1</v>
      </c>
      <c r="AK31">
        <f t="shared" si="8"/>
        <v>560495.27541067719</v>
      </c>
      <c r="AM31" s="12"/>
      <c r="AN31" s="2" t="str">
        <f t="shared" si="9"/>
        <v/>
      </c>
      <c r="AO31" s="2" t="str">
        <f t="shared" si="9"/>
        <v/>
      </c>
      <c r="AP31" s="2" t="str">
        <f t="shared" si="9"/>
        <v/>
      </c>
      <c r="AQ31" s="2">
        <f t="shared" si="9"/>
        <v>1</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f t="shared" si="10"/>
        <v>1</v>
      </c>
      <c r="BJ31" s="2">
        <f t="shared" si="10"/>
        <v>1</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32">
        <v>29</v>
      </c>
      <c r="B32" t="s">
        <v>16</v>
      </c>
      <c r="C32" t="s">
        <v>27</v>
      </c>
      <c r="D32" s="2" t="s">
        <v>74</v>
      </c>
      <c r="E32" t="s">
        <v>142</v>
      </c>
      <c r="F32" t="s">
        <v>33</v>
      </c>
      <c r="G32" s="2" t="s">
        <v>72</v>
      </c>
      <c r="H32" t="s">
        <v>142</v>
      </c>
      <c r="J32">
        <f t="shared" si="0"/>
        <v>878.12843098113581</v>
      </c>
      <c r="K32">
        <f t="shared" si="1"/>
        <v>478.65695802974352</v>
      </c>
      <c r="L32">
        <f t="shared" si="5"/>
        <v>420322.28353286203</v>
      </c>
      <c r="N32">
        <f>VLOOKUP(E32,Inputs!$K$12:$L$25,2,FALSE)</f>
        <v>15</v>
      </c>
      <c r="O32">
        <f>VLOOKUP(H32,Inputs!$K$12:$L$25,2,FALSE)</f>
        <v>15</v>
      </c>
      <c r="P32">
        <f>(VLOOKUP(B32,Inputs!$K$28:$L$32,2,FALSE))</f>
        <v>10</v>
      </c>
      <c r="Q32" s="6">
        <f t="shared" si="6"/>
        <v>1.3073361412148754</v>
      </c>
      <c r="R32" s="9">
        <f>((Q32/Inputs!$L$35)^Inputs!$L$36+(Q32/Inputs!$L$35)^Inputs!$L$36-((Q32/Inputs!$L$35)^Inputs!$L$36)*((Q32/Inputs!$L$35)^Inputs!$L$36))</f>
        <v>6.4061388075216188E-7</v>
      </c>
      <c r="T32">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4">
        <f t="shared" si="2"/>
        <v>1</v>
      </c>
      <c r="AD32" s="14"/>
      <c r="AI32">
        <f t="shared" si="7"/>
        <v>1</v>
      </c>
      <c r="AK32">
        <f t="shared" si="8"/>
        <v>0.26926428922059725</v>
      </c>
      <c r="AM32" s="12"/>
      <c r="AN32" s="2" t="str">
        <f t="shared" si="9"/>
        <v/>
      </c>
      <c r="AO32" s="2" t="str">
        <f t="shared" si="9"/>
        <v/>
      </c>
      <c r="AP32" s="2" t="str">
        <f t="shared" si="9"/>
        <v/>
      </c>
      <c r="AQ32" s="2" t="str">
        <f t="shared" si="9"/>
        <v/>
      </c>
      <c r="AR32" s="2">
        <f t="shared" si="9"/>
        <v>1</v>
      </c>
      <c r="AS32" s="2" t="str">
        <f t="shared" si="9"/>
        <v/>
      </c>
      <c r="AT32" s="2" t="str">
        <f t="shared" si="9"/>
        <v/>
      </c>
      <c r="AU32" s="2" t="str">
        <f t="shared" si="9"/>
        <v/>
      </c>
      <c r="AV32" s="2" t="str">
        <f t="shared" si="9"/>
        <v/>
      </c>
      <c r="AW32" s="2" t="str">
        <f t="shared" si="9"/>
        <v/>
      </c>
      <c r="AX32" s="2" t="str">
        <f t="shared" si="9"/>
        <v/>
      </c>
      <c r="AY32" s="2" t="str">
        <f t="shared" si="9"/>
        <v/>
      </c>
      <c r="AZ32" s="2"/>
      <c r="BA32" s="2"/>
      <c r="BB32" s="2"/>
      <c r="BC32" s="2"/>
      <c r="BD32" s="10"/>
      <c r="BE32" s="2" t="str">
        <f t="shared" si="10"/>
        <v/>
      </c>
      <c r="BF32" s="2" t="str">
        <f t="shared" si="10"/>
        <v/>
      </c>
      <c r="BG32" s="2" t="str">
        <f t="shared" si="10"/>
        <v/>
      </c>
      <c r="BH32" s="2" t="str">
        <f t="shared" si="10"/>
        <v/>
      </c>
      <c r="BI32" s="2" t="str">
        <f t="shared" si="10"/>
        <v/>
      </c>
      <c r="BJ32" s="2">
        <f t="shared" si="10"/>
        <v>1</v>
      </c>
      <c r="BK32" s="2" t="str">
        <f t="shared" si="10"/>
        <v/>
      </c>
      <c r="BL32" s="2" t="str">
        <f t="shared" si="10"/>
        <v/>
      </c>
      <c r="BM32" s="2" t="str">
        <f t="shared" si="10"/>
        <v/>
      </c>
      <c r="BN32" s="2" t="str">
        <f t="shared" si="10"/>
        <v/>
      </c>
      <c r="BO32" s="2" t="str">
        <f t="shared" si="10"/>
        <v/>
      </c>
      <c r="BP32" s="2" t="str">
        <f t="shared" si="10"/>
        <v/>
      </c>
      <c r="BQ32" s="2"/>
      <c r="BR32" s="2"/>
      <c r="BS32" s="2"/>
      <c r="BT32" s="2"/>
      <c r="BU32" s="12"/>
    </row>
    <row r="33" spans="2:73" x14ac:dyDescent="0.25">
      <c r="B33" s="25"/>
      <c r="C33" s="25"/>
      <c r="D33" s="30"/>
      <c r="E33" s="25"/>
      <c r="F33" s="25"/>
      <c r="G33" s="30"/>
      <c r="H33" s="25"/>
      <c r="I33" s="25"/>
      <c r="J33" s="25"/>
      <c r="K33" s="25"/>
      <c r="L33" s="25"/>
      <c r="M33" s="25"/>
      <c r="N33" s="25"/>
      <c r="O33" s="25"/>
      <c r="P33" s="25"/>
      <c r="Q33" s="26"/>
      <c r="R33" s="27"/>
      <c r="S33" s="25"/>
      <c r="T33" s="25"/>
      <c r="U33" s="25"/>
      <c r="V33" s="30"/>
      <c r="W33" s="30"/>
      <c r="X33" s="30"/>
      <c r="Y33" s="30"/>
      <c r="Z33" s="25"/>
      <c r="AA33" s="25"/>
      <c r="AB33" s="25"/>
      <c r="AC33" s="31"/>
      <c r="AD33" s="31"/>
      <c r="AE33" s="30"/>
      <c r="AF33" s="30"/>
      <c r="AG33" s="30"/>
      <c r="AH33" s="25"/>
      <c r="AI33" s="25"/>
      <c r="AJ33" s="25"/>
      <c r="AK33" s="25"/>
      <c r="AM33" s="12"/>
      <c r="AN33" s="2" t="str">
        <f t="shared" si="9"/>
        <v/>
      </c>
      <c r="AO33" s="2" t="str">
        <f t="shared" si="9"/>
        <v/>
      </c>
      <c r="AP33" s="2" t="str">
        <f t="shared" si="9"/>
        <v/>
      </c>
      <c r="AQ33" s="2" t="str">
        <f t="shared" si="9"/>
        <v/>
      </c>
      <c r="AR33" s="2" t="str">
        <f t="shared" si="9"/>
        <v/>
      </c>
      <c r="AS33" s="2" t="str">
        <f t="shared" si="9"/>
        <v/>
      </c>
      <c r="AT33" s="2" t="str">
        <f t="shared" si="9"/>
        <v/>
      </c>
      <c r="AU33" s="2" t="str">
        <f t="shared" si="9"/>
        <v/>
      </c>
      <c r="AV33" s="2" t="str">
        <f t="shared" si="9"/>
        <v/>
      </c>
      <c r="AW33" s="2" t="str">
        <f t="shared" si="9"/>
        <v/>
      </c>
      <c r="AX33" s="2" t="str">
        <f t="shared" si="9"/>
        <v/>
      </c>
      <c r="AY33" s="2" t="str">
        <f t="shared" si="9"/>
        <v/>
      </c>
      <c r="AZ33" s="2"/>
      <c r="BA33" s="2"/>
      <c r="BB33" s="2"/>
      <c r="BC33" s="2"/>
      <c r="BD33" s="10"/>
      <c r="BE33" s="2" t="str">
        <f t="shared" si="10"/>
        <v/>
      </c>
      <c r="BF33" s="2" t="str">
        <f t="shared" si="10"/>
        <v/>
      </c>
      <c r="BG33" s="2" t="str">
        <f t="shared" si="10"/>
        <v/>
      </c>
      <c r="BH33" s="2" t="str">
        <f t="shared" si="10"/>
        <v/>
      </c>
      <c r="BI33" s="2" t="str">
        <f t="shared" si="10"/>
        <v/>
      </c>
      <c r="BJ33" s="2" t="str">
        <f t="shared" si="10"/>
        <v/>
      </c>
      <c r="BK33" s="2" t="str">
        <f t="shared" si="10"/>
        <v/>
      </c>
      <c r="BL33" s="2" t="str">
        <f t="shared" si="10"/>
        <v/>
      </c>
      <c r="BM33" s="2" t="str">
        <f t="shared" si="10"/>
        <v/>
      </c>
      <c r="BN33" s="2" t="str">
        <f t="shared" si="10"/>
        <v/>
      </c>
      <c r="BO33" s="2" t="str">
        <f t="shared" si="10"/>
        <v/>
      </c>
      <c r="BP33" s="2" t="str">
        <f t="shared" si="10"/>
        <v/>
      </c>
      <c r="BQ33" s="2"/>
      <c r="BR33" s="2"/>
      <c r="BS33" s="2"/>
      <c r="BT33" s="2"/>
      <c r="BU33" s="12"/>
    </row>
    <row r="34" spans="2:73" x14ac:dyDescent="0.25">
      <c r="B34" s="25"/>
      <c r="C34" s="25"/>
      <c r="D34" s="30"/>
      <c r="E34" s="25"/>
      <c r="F34" s="25"/>
      <c r="G34" s="30"/>
      <c r="H34" s="25"/>
      <c r="I34" s="25"/>
      <c r="J34" s="25"/>
      <c r="K34" s="25"/>
      <c r="L34" s="25"/>
      <c r="M34" s="25"/>
      <c r="N34" s="25"/>
      <c r="O34" s="25"/>
      <c r="P34" s="25"/>
      <c r="Q34" s="26"/>
      <c r="R34" s="27"/>
      <c r="S34" s="25"/>
      <c r="T34" s="25"/>
      <c r="U34" s="25"/>
      <c r="V34" s="30"/>
      <c r="W34" s="30"/>
      <c r="X34" s="30"/>
      <c r="Y34" s="30"/>
      <c r="Z34" s="25"/>
      <c r="AA34" s="25"/>
      <c r="AB34" s="25"/>
      <c r="AC34" s="31"/>
      <c r="AD34" s="31"/>
      <c r="AE34" s="30"/>
      <c r="AF34" s="30"/>
      <c r="AG34" s="30"/>
      <c r="AH34" s="25"/>
      <c r="AI34" s="25"/>
      <c r="AJ34" s="25"/>
      <c r="AK34" s="25"/>
      <c r="AM34" s="12"/>
      <c r="AN34" s="2" t="str">
        <f t="shared" si="9"/>
        <v/>
      </c>
      <c r="AO34" s="2" t="str">
        <f t="shared" si="9"/>
        <v/>
      </c>
      <c r="AP34" s="2" t="str">
        <f t="shared" si="9"/>
        <v/>
      </c>
      <c r="AQ34" s="2" t="str">
        <f t="shared" si="9"/>
        <v/>
      </c>
      <c r="AR34" s="2" t="str">
        <f t="shared" si="9"/>
        <v/>
      </c>
      <c r="AS34" s="2" t="str">
        <f t="shared" si="9"/>
        <v/>
      </c>
      <c r="AT34" s="2" t="str">
        <f t="shared" si="9"/>
        <v/>
      </c>
      <c r="AU34" s="2" t="str">
        <f t="shared" si="9"/>
        <v/>
      </c>
      <c r="AV34" s="2" t="str">
        <f t="shared" si="9"/>
        <v/>
      </c>
      <c r="AW34" s="2" t="str">
        <f t="shared" si="9"/>
        <v/>
      </c>
      <c r="AX34" s="2" t="str">
        <f t="shared" si="9"/>
        <v/>
      </c>
      <c r="AY34" s="2" t="str">
        <f t="shared" si="9"/>
        <v/>
      </c>
      <c r="AZ34" s="2"/>
      <c r="BA34" s="2"/>
      <c r="BB34" s="2"/>
      <c r="BC34" s="2"/>
      <c r="BD34" s="10"/>
      <c r="BE34" s="2" t="str">
        <f t="shared" si="10"/>
        <v/>
      </c>
      <c r="BF34" s="2" t="str">
        <f t="shared" si="10"/>
        <v/>
      </c>
      <c r="BG34" s="2" t="str">
        <f t="shared" si="10"/>
        <v/>
      </c>
      <c r="BH34" s="2" t="str">
        <f t="shared" si="10"/>
        <v/>
      </c>
      <c r="BI34" s="2" t="str">
        <f t="shared" si="10"/>
        <v/>
      </c>
      <c r="BJ34" s="2" t="str">
        <f t="shared" si="10"/>
        <v/>
      </c>
      <c r="BK34" s="2" t="str">
        <f t="shared" si="10"/>
        <v/>
      </c>
      <c r="BL34" s="2" t="str">
        <f t="shared" si="10"/>
        <v/>
      </c>
      <c r="BM34" s="2" t="str">
        <f t="shared" si="10"/>
        <v/>
      </c>
      <c r="BN34" s="2" t="str">
        <f t="shared" si="10"/>
        <v/>
      </c>
      <c r="BO34" s="2" t="str">
        <f t="shared" si="10"/>
        <v/>
      </c>
      <c r="BP34" s="2" t="str">
        <f t="shared" si="10"/>
        <v/>
      </c>
      <c r="BQ34" s="2"/>
      <c r="BR34" s="2"/>
      <c r="BS34" s="2"/>
      <c r="BT34" s="2"/>
      <c r="BU34" s="12"/>
    </row>
    <row r="35" spans="2:73" x14ac:dyDescent="0.25">
      <c r="B35" s="25"/>
      <c r="C35" s="25"/>
      <c r="D35" s="30"/>
      <c r="E35" s="25"/>
      <c r="F35" s="25"/>
      <c r="G35" s="30"/>
      <c r="H35" s="25"/>
      <c r="I35" s="25"/>
      <c r="J35" s="25"/>
      <c r="K35" s="25"/>
      <c r="L35" s="25"/>
      <c r="M35" s="25"/>
      <c r="N35" s="25"/>
      <c r="O35" s="25"/>
      <c r="P35" s="25"/>
      <c r="Q35" s="26"/>
      <c r="R35" s="27"/>
      <c r="S35" s="25"/>
      <c r="T35" s="25"/>
      <c r="U35" s="25"/>
      <c r="V35" s="30"/>
      <c r="W35" s="30"/>
      <c r="X35" s="30"/>
      <c r="Y35" s="30"/>
      <c r="Z35" s="25"/>
      <c r="AA35" s="25"/>
      <c r="AB35" s="25"/>
      <c r="AC35" s="31"/>
      <c r="AD35" s="31"/>
      <c r="AE35" s="30"/>
      <c r="AF35" s="30"/>
      <c r="AG35" s="30"/>
      <c r="AH35" s="25"/>
      <c r="AI35" s="25"/>
      <c r="AJ35" s="25"/>
      <c r="AK35" s="25"/>
      <c r="AM35" s="12"/>
      <c r="AN35" s="2" t="str">
        <f t="shared" ref="AN35:AY50" si="11">IF(ISNUMBER(SEARCH(AN$3,$D35)),1,"")</f>
        <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t="str">
        <f t="shared" si="12"/>
        <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2:73" x14ac:dyDescent="0.25">
      <c r="B36" s="25"/>
      <c r="C36" s="25"/>
      <c r="D36" s="30"/>
      <c r="E36" s="25"/>
      <c r="F36" s="25"/>
      <c r="G36" s="30"/>
      <c r="H36" s="25"/>
      <c r="I36" s="25"/>
      <c r="J36" s="25"/>
      <c r="K36" s="25"/>
      <c r="L36" s="25"/>
      <c r="M36" s="25"/>
      <c r="N36" s="25"/>
      <c r="O36" s="25"/>
      <c r="P36" s="25"/>
      <c r="Q36" s="26"/>
      <c r="R36" s="27"/>
      <c r="S36" s="25"/>
      <c r="T36" s="25"/>
      <c r="U36" s="25"/>
      <c r="V36" s="30"/>
      <c r="W36" s="30"/>
      <c r="X36" s="30"/>
      <c r="Y36" s="30"/>
      <c r="Z36" s="25"/>
      <c r="AA36" s="25"/>
      <c r="AB36" s="25"/>
      <c r="AC36" s="31"/>
      <c r="AD36" s="31"/>
      <c r="AE36" s="30"/>
      <c r="AF36" s="30"/>
      <c r="AG36" s="30"/>
      <c r="AH36" s="25"/>
      <c r="AI36" s="25"/>
      <c r="AJ36" s="25"/>
      <c r="AK36" s="25"/>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2"/>
      <c r="BA36" s="2"/>
      <c r="BB36" s="2"/>
      <c r="BC36" s="2"/>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2:73" x14ac:dyDescent="0.25">
      <c r="B37" s="25"/>
      <c r="C37" s="25"/>
      <c r="D37" s="30"/>
      <c r="E37" s="25"/>
      <c r="F37" s="25"/>
      <c r="G37" s="30"/>
      <c r="H37" s="25"/>
      <c r="I37" s="25"/>
      <c r="J37" s="25"/>
      <c r="K37" s="25"/>
      <c r="L37" s="25"/>
      <c r="M37" s="25"/>
      <c r="N37" s="25"/>
      <c r="O37" s="25"/>
      <c r="P37" s="25"/>
      <c r="Q37" s="26"/>
      <c r="R37" s="27"/>
      <c r="S37" s="25"/>
      <c r="T37" s="25"/>
      <c r="U37" s="25"/>
      <c r="V37" s="30"/>
      <c r="W37" s="30"/>
      <c r="X37" s="30"/>
      <c r="Y37" s="30"/>
      <c r="Z37" s="25"/>
      <c r="AA37" s="25"/>
      <c r="AB37" s="25"/>
      <c r="AC37" s="31"/>
      <c r="AD37" s="31"/>
      <c r="AE37" s="30"/>
      <c r="AF37" s="30"/>
      <c r="AG37" s="30"/>
      <c r="AH37" s="25"/>
      <c r="AI37" s="25"/>
      <c r="AJ37" s="25"/>
      <c r="AK37" s="25"/>
      <c r="AM37" s="12"/>
      <c r="AN37" s="2" t="str">
        <f t="shared" si="11"/>
        <v/>
      </c>
      <c r="AO37" s="2" t="str">
        <f t="shared" si="11"/>
        <v/>
      </c>
      <c r="AP37" s="2" t="str">
        <f t="shared" si="11"/>
        <v/>
      </c>
      <c r="AQ37" s="2" t="str">
        <f t="shared" si="11"/>
        <v/>
      </c>
      <c r="AR37" s="2" t="str">
        <f t="shared" si="11"/>
        <v/>
      </c>
      <c r="AS37" s="2" t="str">
        <f t="shared" si="11"/>
        <v/>
      </c>
      <c r="AT37" s="2" t="str">
        <f t="shared" si="11"/>
        <v/>
      </c>
      <c r="AU37" s="2" t="str">
        <f t="shared" si="11"/>
        <v/>
      </c>
      <c r="AV37" s="2" t="str">
        <f t="shared" si="11"/>
        <v/>
      </c>
      <c r="AW37" s="2" t="str">
        <f t="shared" si="11"/>
        <v/>
      </c>
      <c r="AX37" s="2" t="str">
        <f t="shared" si="11"/>
        <v/>
      </c>
      <c r="AY37" s="2" t="str">
        <f t="shared" si="11"/>
        <v/>
      </c>
      <c r="AZ37" s="2"/>
      <c r="BA37" s="2"/>
      <c r="BB37" s="2"/>
      <c r="BC37" s="2"/>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2:73" x14ac:dyDescent="0.25">
      <c r="B38" s="25"/>
      <c r="C38" s="25"/>
      <c r="D38" s="30"/>
      <c r="E38" s="25"/>
      <c r="F38" s="25"/>
      <c r="G38" s="30"/>
      <c r="H38" s="25"/>
      <c r="I38" s="25"/>
      <c r="J38" s="25"/>
      <c r="K38" s="25"/>
      <c r="L38" s="25"/>
      <c r="M38" s="25"/>
      <c r="N38" s="25"/>
      <c r="O38" s="25"/>
      <c r="P38" s="25"/>
      <c r="Q38" s="26"/>
      <c r="R38" s="27"/>
      <c r="S38" s="25"/>
      <c r="T38" s="25"/>
      <c r="U38" s="25"/>
      <c r="V38" s="30"/>
      <c r="W38" s="30"/>
      <c r="X38" s="30"/>
      <c r="Y38" s="30"/>
      <c r="Z38" s="25"/>
      <c r="AA38" s="25"/>
      <c r="AB38" s="25"/>
      <c r="AC38" s="31"/>
      <c r="AD38" s="31"/>
      <c r="AE38" s="30"/>
      <c r="AF38" s="30"/>
      <c r="AG38" s="30"/>
      <c r="AH38" s="25"/>
      <c r="AI38" s="25"/>
      <c r="AJ38" s="25"/>
      <c r="AK38" s="25"/>
      <c r="AM38" s="12"/>
      <c r="AN38" s="2" t="str">
        <f t="shared" si="11"/>
        <v/>
      </c>
      <c r="AO38" s="2" t="str">
        <f t="shared" si="11"/>
        <v/>
      </c>
      <c r="AP38" s="2" t="str">
        <f t="shared" si="11"/>
        <v/>
      </c>
      <c r="AQ38" s="2" t="str">
        <f t="shared" si="11"/>
        <v/>
      </c>
      <c r="AR38" s="2" t="str">
        <f t="shared" si="11"/>
        <v/>
      </c>
      <c r="AS38" s="2" t="str">
        <f t="shared" si="11"/>
        <v/>
      </c>
      <c r="AT38" s="2" t="str">
        <f t="shared" si="11"/>
        <v/>
      </c>
      <c r="AU38" s="2" t="str">
        <f t="shared" si="11"/>
        <v/>
      </c>
      <c r="AV38" s="2" t="str">
        <f t="shared" si="11"/>
        <v/>
      </c>
      <c r="AW38" s="2" t="str">
        <f t="shared" si="11"/>
        <v/>
      </c>
      <c r="AX38" s="2" t="str">
        <f t="shared" si="11"/>
        <v/>
      </c>
      <c r="AY38" s="2" t="str">
        <f t="shared" si="11"/>
        <v/>
      </c>
      <c r="AZ38" s="2"/>
      <c r="BA38" s="2"/>
      <c r="BB38" s="2"/>
      <c r="BC38" s="2"/>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2:73" x14ac:dyDescent="0.25">
      <c r="B39" s="25"/>
      <c r="C39" s="25"/>
      <c r="D39" s="30"/>
      <c r="E39" s="25"/>
      <c r="F39" s="25"/>
      <c r="G39" s="30"/>
      <c r="H39" s="25"/>
      <c r="I39" s="25"/>
      <c r="J39" s="25"/>
      <c r="K39" s="25"/>
      <c r="L39" s="25"/>
      <c r="M39" s="25"/>
      <c r="N39" s="25"/>
      <c r="O39" s="25"/>
      <c r="P39" s="25"/>
      <c r="Q39" s="26"/>
      <c r="R39" s="27"/>
      <c r="S39" s="25"/>
      <c r="T39" s="25"/>
      <c r="U39" s="25"/>
      <c r="V39" s="30"/>
      <c r="W39" s="30"/>
      <c r="X39" s="30"/>
      <c r="Y39" s="30"/>
      <c r="Z39" s="25"/>
      <c r="AA39" s="25"/>
      <c r="AB39" s="25"/>
      <c r="AC39" s="31"/>
      <c r="AD39" s="31"/>
      <c r="AE39" s="30"/>
      <c r="AF39" s="30"/>
      <c r="AG39" s="30"/>
      <c r="AH39" s="25"/>
      <c r="AI39" s="25"/>
      <c r="AJ39" s="25"/>
      <c r="AK39" s="25"/>
      <c r="AM39" s="12"/>
      <c r="AN39" s="2" t="str">
        <f t="shared" si="11"/>
        <v/>
      </c>
      <c r="AO39" s="2" t="str">
        <f t="shared" si="11"/>
        <v/>
      </c>
      <c r="AP39" s="2" t="str">
        <f t="shared" si="11"/>
        <v/>
      </c>
      <c r="AQ39" s="2" t="str">
        <f t="shared" si="11"/>
        <v/>
      </c>
      <c r="AR39" s="2" t="str">
        <f t="shared" si="11"/>
        <v/>
      </c>
      <c r="AS39" s="2" t="str">
        <f t="shared" si="11"/>
        <v/>
      </c>
      <c r="AT39" s="2" t="str">
        <f t="shared" si="11"/>
        <v/>
      </c>
      <c r="AU39" s="2" t="str">
        <f t="shared" si="11"/>
        <v/>
      </c>
      <c r="AV39" s="2" t="str">
        <f t="shared" si="11"/>
        <v/>
      </c>
      <c r="AW39" s="2" t="str">
        <f t="shared" si="11"/>
        <v/>
      </c>
      <c r="AX39" s="2" t="str">
        <f t="shared" si="11"/>
        <v/>
      </c>
      <c r="AY39" s="2" t="str">
        <f t="shared" si="11"/>
        <v/>
      </c>
      <c r="AZ39" s="2"/>
      <c r="BA39" s="2"/>
      <c r="BB39" s="2"/>
      <c r="BC39" s="2"/>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2:73" x14ac:dyDescent="0.25">
      <c r="B40" s="25"/>
      <c r="C40" s="25"/>
      <c r="D40" s="30"/>
      <c r="E40" s="25"/>
      <c r="F40" s="25"/>
      <c r="G40" s="30"/>
      <c r="H40" s="25"/>
      <c r="I40" s="25"/>
      <c r="J40" s="25"/>
      <c r="K40" s="25"/>
      <c r="L40" s="25"/>
      <c r="M40" s="25"/>
      <c r="N40" s="25"/>
      <c r="O40" s="25"/>
      <c r="P40" s="25"/>
      <c r="Q40" s="26"/>
      <c r="R40" s="27"/>
      <c r="S40" s="25"/>
      <c r="T40" s="25"/>
      <c r="U40" s="25"/>
      <c r="V40" s="30"/>
      <c r="W40" s="30"/>
      <c r="X40" s="30"/>
      <c r="Y40" s="30"/>
      <c r="Z40" s="25"/>
      <c r="AA40" s="25"/>
      <c r="AB40" s="25"/>
      <c r="AC40" s="31"/>
      <c r="AD40" s="31"/>
      <c r="AE40" s="30"/>
      <c r="AF40" s="30"/>
      <c r="AG40" s="30"/>
      <c r="AH40" s="25"/>
      <c r="AI40" s="25"/>
      <c r="AJ40" s="25"/>
      <c r="AK40" s="25"/>
      <c r="AM40" s="12"/>
      <c r="AN40" s="2" t="str">
        <f t="shared" si="11"/>
        <v/>
      </c>
      <c r="AO40" s="2" t="str">
        <f t="shared" si="11"/>
        <v/>
      </c>
      <c r="AP40" s="2" t="str">
        <f t="shared" si="11"/>
        <v/>
      </c>
      <c r="AQ40" s="2" t="str">
        <f t="shared" si="11"/>
        <v/>
      </c>
      <c r="AR40" s="2" t="str">
        <f t="shared" si="11"/>
        <v/>
      </c>
      <c r="AS40" s="2" t="str">
        <f t="shared" si="11"/>
        <v/>
      </c>
      <c r="AT40" s="2" t="str">
        <f t="shared" si="11"/>
        <v/>
      </c>
      <c r="AU40" s="2" t="str">
        <f t="shared" si="11"/>
        <v/>
      </c>
      <c r="AV40" s="2" t="str">
        <f t="shared" si="11"/>
        <v/>
      </c>
      <c r="AW40" s="2" t="str">
        <f t="shared" si="11"/>
        <v/>
      </c>
      <c r="AX40" s="2" t="str">
        <f t="shared" si="11"/>
        <v/>
      </c>
      <c r="AY40" s="2" t="str">
        <f t="shared" si="11"/>
        <v/>
      </c>
      <c r="AZ40" s="2"/>
      <c r="BA40" s="2"/>
      <c r="BB40" s="2"/>
      <c r="BC40" s="2"/>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2:73" x14ac:dyDescent="0.25">
      <c r="B41" s="25"/>
      <c r="C41" s="25"/>
      <c r="D41" s="30"/>
      <c r="E41" s="25"/>
      <c r="F41" s="25"/>
      <c r="G41" s="30"/>
      <c r="H41" s="25"/>
      <c r="I41" s="25"/>
      <c r="J41" s="25"/>
      <c r="K41" s="25"/>
      <c r="L41" s="25"/>
      <c r="M41" s="25"/>
      <c r="N41" s="25"/>
      <c r="O41" s="25"/>
      <c r="P41" s="25"/>
      <c r="Q41" s="26"/>
      <c r="R41" s="27"/>
      <c r="S41" s="25"/>
      <c r="T41" s="25"/>
      <c r="U41" s="25"/>
      <c r="V41" s="30"/>
      <c r="W41" s="30"/>
      <c r="X41" s="30"/>
      <c r="Y41" s="30"/>
      <c r="Z41" s="25"/>
      <c r="AA41" s="25"/>
      <c r="AB41" s="25"/>
      <c r="AC41" s="31"/>
      <c r="AD41" s="31"/>
      <c r="AE41" s="30"/>
      <c r="AF41" s="30"/>
      <c r="AG41" s="30"/>
      <c r="AH41" s="25"/>
      <c r="AI41" s="25"/>
      <c r="AJ41" s="25"/>
      <c r="AK41" s="25"/>
      <c r="AM41" s="12"/>
      <c r="AN41" s="2" t="str">
        <f t="shared" si="11"/>
        <v/>
      </c>
      <c r="AO41" s="2" t="str">
        <f t="shared" si="11"/>
        <v/>
      </c>
      <c r="AP41" s="2" t="str">
        <f t="shared" si="11"/>
        <v/>
      </c>
      <c r="AQ41" s="2" t="str">
        <f t="shared" si="11"/>
        <v/>
      </c>
      <c r="AR41" s="2" t="str">
        <f t="shared" si="11"/>
        <v/>
      </c>
      <c r="AS41" s="2" t="str">
        <f t="shared" si="11"/>
        <v/>
      </c>
      <c r="AT41" s="2" t="str">
        <f t="shared" si="11"/>
        <v/>
      </c>
      <c r="AU41" s="2" t="str">
        <f t="shared" si="11"/>
        <v/>
      </c>
      <c r="AV41" s="2" t="str">
        <f t="shared" si="11"/>
        <v/>
      </c>
      <c r="AW41" s="2" t="str">
        <f t="shared" si="11"/>
        <v/>
      </c>
      <c r="AX41" s="2" t="str">
        <f t="shared" si="11"/>
        <v/>
      </c>
      <c r="AY41" s="2" t="str">
        <f t="shared" si="11"/>
        <v/>
      </c>
      <c r="AZ41" s="2"/>
      <c r="BA41" s="2"/>
      <c r="BB41" s="2"/>
      <c r="BC41" s="2"/>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2:73" x14ac:dyDescent="0.25">
      <c r="B42" s="25"/>
      <c r="C42" s="25"/>
      <c r="D42" s="30"/>
      <c r="E42" s="25"/>
      <c r="F42" s="25"/>
      <c r="G42" s="30"/>
      <c r="H42" s="25"/>
      <c r="I42" s="25"/>
      <c r="J42" s="25"/>
      <c r="K42" s="25"/>
      <c r="L42" s="25"/>
      <c r="M42" s="25"/>
      <c r="N42" s="25"/>
      <c r="O42" s="25"/>
      <c r="P42" s="25"/>
      <c r="Q42" s="26"/>
      <c r="R42" s="27"/>
      <c r="S42" s="25"/>
      <c r="T42" s="25"/>
      <c r="U42" s="25"/>
      <c r="V42" s="30"/>
      <c r="W42" s="30"/>
      <c r="X42" s="30"/>
      <c r="Y42" s="30"/>
      <c r="Z42" s="25"/>
      <c r="AA42" s="25"/>
      <c r="AB42" s="25"/>
      <c r="AC42" s="31"/>
      <c r="AD42" s="31"/>
      <c r="AE42" s="30"/>
      <c r="AF42" s="30"/>
      <c r="AG42" s="30"/>
      <c r="AH42" s="25"/>
      <c r="AI42" s="25"/>
      <c r="AJ42" s="25"/>
      <c r="AK42" s="25"/>
      <c r="AM42" s="12"/>
      <c r="AN42" s="2" t="str">
        <f t="shared" si="11"/>
        <v/>
      </c>
      <c r="AO42" s="2" t="str">
        <f t="shared" si="11"/>
        <v/>
      </c>
      <c r="AP42" s="2" t="str">
        <f t="shared" si="11"/>
        <v/>
      </c>
      <c r="AQ42" s="2" t="str">
        <f t="shared" si="11"/>
        <v/>
      </c>
      <c r="AR42" s="2" t="str">
        <f t="shared" si="11"/>
        <v/>
      </c>
      <c r="AS42" s="2" t="str">
        <f t="shared" si="11"/>
        <v/>
      </c>
      <c r="AT42" s="2" t="str">
        <f t="shared" si="11"/>
        <v/>
      </c>
      <c r="AU42" s="2" t="str">
        <f t="shared" si="11"/>
        <v/>
      </c>
      <c r="AV42" s="2" t="str">
        <f t="shared" si="11"/>
        <v/>
      </c>
      <c r="AW42" s="2" t="str">
        <f t="shared" si="11"/>
        <v/>
      </c>
      <c r="AX42" s="2" t="str">
        <f t="shared" si="11"/>
        <v/>
      </c>
      <c r="AY42" s="2" t="str">
        <f t="shared" si="11"/>
        <v/>
      </c>
      <c r="AZ42" s="2"/>
      <c r="BA42" s="2"/>
      <c r="BB42" s="2"/>
      <c r="BC42" s="2"/>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2:73" x14ac:dyDescent="0.25">
      <c r="B43" s="25"/>
      <c r="C43" s="25"/>
      <c r="D43" s="30"/>
      <c r="E43" s="25"/>
      <c r="F43" s="25"/>
      <c r="G43" s="30"/>
      <c r="H43" s="25"/>
      <c r="I43" s="25"/>
      <c r="J43" s="25"/>
      <c r="K43" s="25"/>
      <c r="L43" s="25"/>
      <c r="M43" s="25"/>
      <c r="N43" s="25"/>
      <c r="O43" s="25"/>
      <c r="P43" s="25"/>
      <c r="Q43" s="26"/>
      <c r="R43" s="27"/>
      <c r="S43" s="25"/>
      <c r="T43" s="25"/>
      <c r="U43" s="25"/>
      <c r="V43" s="30"/>
      <c r="W43" s="30"/>
      <c r="X43" s="30"/>
      <c r="Y43" s="30"/>
      <c r="Z43" s="25"/>
      <c r="AA43" s="25"/>
      <c r="AB43" s="25"/>
      <c r="AC43" s="31"/>
      <c r="AD43" s="31"/>
      <c r="AE43" s="30"/>
      <c r="AF43" s="30"/>
      <c r="AG43" s="30"/>
      <c r="AH43" s="25"/>
      <c r="AI43" s="25"/>
      <c r="AJ43" s="25"/>
      <c r="AK43" s="25"/>
      <c r="AM43" s="12"/>
      <c r="AN43" s="2" t="str">
        <f t="shared" si="11"/>
        <v/>
      </c>
      <c r="AO43" s="2" t="str">
        <f t="shared" si="11"/>
        <v/>
      </c>
      <c r="AP43" s="2" t="str">
        <f t="shared" si="11"/>
        <v/>
      </c>
      <c r="AQ43" s="2" t="str">
        <f t="shared" si="11"/>
        <v/>
      </c>
      <c r="AR43" s="2" t="str">
        <f t="shared" si="11"/>
        <v/>
      </c>
      <c r="AS43" s="2" t="str">
        <f t="shared" si="11"/>
        <v/>
      </c>
      <c r="AT43" s="2" t="str">
        <f t="shared" si="11"/>
        <v/>
      </c>
      <c r="AU43" s="2" t="str">
        <f t="shared" si="11"/>
        <v/>
      </c>
      <c r="AV43" s="2" t="str">
        <f t="shared" si="11"/>
        <v/>
      </c>
      <c r="AW43" s="2" t="str">
        <f t="shared" si="11"/>
        <v/>
      </c>
      <c r="AX43" s="2" t="str">
        <f t="shared" si="11"/>
        <v/>
      </c>
      <c r="AY43" s="2" t="str">
        <f t="shared" si="11"/>
        <v/>
      </c>
      <c r="AZ43" s="2"/>
      <c r="BA43" s="2"/>
      <c r="BB43" s="2"/>
      <c r="BC43" s="2"/>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2:73" x14ac:dyDescent="0.25">
      <c r="B44" s="25"/>
      <c r="C44" s="25"/>
      <c r="D44" s="30"/>
      <c r="E44" s="25"/>
      <c r="F44" s="25"/>
      <c r="G44" s="30"/>
      <c r="H44" s="25"/>
      <c r="I44" s="25"/>
      <c r="J44" s="25"/>
      <c r="K44" s="25"/>
      <c r="L44" s="25"/>
      <c r="M44" s="25"/>
      <c r="N44" s="25"/>
      <c r="O44" s="25"/>
      <c r="P44" s="25"/>
      <c r="Q44" s="26"/>
      <c r="R44" s="27"/>
      <c r="S44" s="25"/>
      <c r="T44" s="25"/>
      <c r="U44" s="25"/>
      <c r="V44" s="30"/>
      <c r="W44" s="30"/>
      <c r="X44" s="30"/>
      <c r="Y44" s="30"/>
      <c r="Z44" s="25"/>
      <c r="AA44" s="25"/>
      <c r="AB44" s="25"/>
      <c r="AC44" s="31"/>
      <c r="AD44" s="31"/>
      <c r="AE44" s="30"/>
      <c r="AF44" s="30"/>
      <c r="AG44" s="30"/>
      <c r="AH44" s="25"/>
      <c r="AI44" s="25"/>
      <c r="AJ44" s="25"/>
      <c r="AK44" s="25"/>
      <c r="AM44" s="12"/>
      <c r="AN44" s="2" t="str">
        <f t="shared" si="11"/>
        <v/>
      </c>
      <c r="AO44" s="2" t="str">
        <f t="shared" si="11"/>
        <v/>
      </c>
      <c r="AP44" s="2" t="str">
        <f t="shared" si="11"/>
        <v/>
      </c>
      <c r="AQ44" s="2" t="str">
        <f t="shared" si="11"/>
        <v/>
      </c>
      <c r="AR44" s="2" t="str">
        <f t="shared" si="11"/>
        <v/>
      </c>
      <c r="AS44" s="2" t="str">
        <f t="shared" si="11"/>
        <v/>
      </c>
      <c r="AT44" s="2" t="str">
        <f t="shared" si="11"/>
        <v/>
      </c>
      <c r="AU44" s="2" t="str">
        <f t="shared" si="11"/>
        <v/>
      </c>
      <c r="AV44" s="2" t="str">
        <f t="shared" si="11"/>
        <v/>
      </c>
      <c r="AW44" s="2" t="str">
        <f t="shared" si="11"/>
        <v/>
      </c>
      <c r="AX44" s="2" t="str">
        <f t="shared" si="11"/>
        <v/>
      </c>
      <c r="AY44" s="2" t="str">
        <f t="shared" si="11"/>
        <v/>
      </c>
      <c r="AZ44" s="2"/>
      <c r="BA44" s="2"/>
      <c r="BB44" s="2"/>
      <c r="BC44" s="2"/>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2:73" x14ac:dyDescent="0.25">
      <c r="B45" s="25"/>
      <c r="C45" s="25"/>
      <c r="D45" s="30"/>
      <c r="E45" s="25"/>
      <c r="F45" s="25"/>
      <c r="G45" s="30"/>
      <c r="H45" s="25"/>
      <c r="I45" s="25"/>
      <c r="J45" s="25"/>
      <c r="K45" s="25"/>
      <c r="L45" s="25"/>
      <c r="M45" s="25"/>
      <c r="N45" s="25"/>
      <c r="O45" s="25"/>
      <c r="P45" s="25"/>
      <c r="Q45" s="26"/>
      <c r="R45" s="27"/>
      <c r="S45" s="25"/>
      <c r="T45" s="25"/>
      <c r="U45" s="25"/>
      <c r="V45" s="30"/>
      <c r="W45" s="30"/>
      <c r="X45" s="30"/>
      <c r="Y45" s="30"/>
      <c r="Z45" s="25"/>
      <c r="AA45" s="25"/>
      <c r="AB45" s="25"/>
      <c r="AC45" s="31"/>
      <c r="AD45" s="31"/>
      <c r="AE45" s="30"/>
      <c r="AF45" s="30"/>
      <c r="AG45" s="30"/>
      <c r="AH45" s="25"/>
      <c r="AI45" s="25"/>
      <c r="AJ45" s="25"/>
      <c r="AK45" s="25"/>
      <c r="AM45" s="12"/>
      <c r="AN45" s="2" t="str">
        <f t="shared" si="11"/>
        <v/>
      </c>
      <c r="AO45" s="2" t="str">
        <f t="shared" si="11"/>
        <v/>
      </c>
      <c r="AP45" s="2" t="str">
        <f t="shared" si="11"/>
        <v/>
      </c>
      <c r="AQ45" s="2" t="str">
        <f t="shared" si="11"/>
        <v/>
      </c>
      <c r="AR45" s="2" t="str">
        <f t="shared" si="11"/>
        <v/>
      </c>
      <c r="AS45" s="2" t="str">
        <f t="shared" si="11"/>
        <v/>
      </c>
      <c r="AT45" s="2" t="str">
        <f t="shared" si="11"/>
        <v/>
      </c>
      <c r="AU45" s="2" t="str">
        <f t="shared" si="11"/>
        <v/>
      </c>
      <c r="AV45" s="2" t="str">
        <f t="shared" si="11"/>
        <v/>
      </c>
      <c r="AW45" s="2" t="str">
        <f t="shared" si="11"/>
        <v/>
      </c>
      <c r="AX45" s="2" t="str">
        <f t="shared" si="11"/>
        <v/>
      </c>
      <c r="AY45" s="2" t="str">
        <f t="shared" si="11"/>
        <v/>
      </c>
      <c r="AZ45" s="2"/>
      <c r="BA45" s="2"/>
      <c r="BB45" s="2"/>
      <c r="BC45" s="2"/>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2:73" x14ac:dyDescent="0.25">
      <c r="B46" s="25"/>
      <c r="C46" s="25"/>
      <c r="D46" s="30"/>
      <c r="E46" s="25"/>
      <c r="F46" s="25"/>
      <c r="G46" s="30"/>
      <c r="H46" s="25"/>
      <c r="I46" s="25"/>
      <c r="J46" s="25"/>
      <c r="K46" s="25"/>
      <c r="L46" s="25"/>
      <c r="M46" s="25"/>
      <c r="N46" s="25"/>
      <c r="O46" s="25"/>
      <c r="P46" s="25"/>
      <c r="Q46" s="26"/>
      <c r="R46" s="27"/>
      <c r="S46" s="25"/>
      <c r="T46" s="25"/>
      <c r="U46" s="25"/>
      <c r="V46" s="30"/>
      <c r="W46" s="30"/>
      <c r="X46" s="30"/>
      <c r="Y46" s="30"/>
      <c r="Z46" s="25"/>
      <c r="AA46" s="25"/>
      <c r="AB46" s="25"/>
      <c r="AC46" s="31"/>
      <c r="AD46" s="31"/>
      <c r="AE46" s="30"/>
      <c r="AF46" s="30"/>
      <c r="AG46" s="30"/>
      <c r="AH46" s="25"/>
      <c r="AI46" s="25"/>
      <c r="AJ46" s="25"/>
      <c r="AK46" s="25"/>
      <c r="AM46" s="12"/>
      <c r="AN46" s="2" t="str">
        <f t="shared" si="11"/>
        <v/>
      </c>
      <c r="AO46" s="2" t="str">
        <f t="shared" si="11"/>
        <v/>
      </c>
      <c r="AP46" s="2" t="str">
        <f t="shared" si="11"/>
        <v/>
      </c>
      <c r="AQ46" s="2" t="str">
        <f t="shared" si="11"/>
        <v/>
      </c>
      <c r="AR46" s="2" t="str">
        <f t="shared" si="11"/>
        <v/>
      </c>
      <c r="AS46" s="2" t="str">
        <f t="shared" si="11"/>
        <v/>
      </c>
      <c r="AT46" s="2" t="str">
        <f t="shared" si="11"/>
        <v/>
      </c>
      <c r="AU46" s="2" t="str">
        <f t="shared" si="11"/>
        <v/>
      </c>
      <c r="AV46" s="2" t="str">
        <f t="shared" si="11"/>
        <v/>
      </c>
      <c r="AW46" s="2" t="str">
        <f t="shared" si="11"/>
        <v/>
      </c>
      <c r="AX46" s="2" t="str">
        <f t="shared" si="11"/>
        <v/>
      </c>
      <c r="AY46" s="2" t="str">
        <f t="shared" si="11"/>
        <v/>
      </c>
      <c r="AZ46" s="2"/>
      <c r="BA46" s="2"/>
      <c r="BB46" s="2"/>
      <c r="BC46" s="2"/>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2:73" x14ac:dyDescent="0.25">
      <c r="B47" s="25"/>
      <c r="C47" s="25"/>
      <c r="D47" s="30"/>
      <c r="E47" s="25"/>
      <c r="F47" s="25"/>
      <c r="G47" s="30"/>
      <c r="H47" s="25"/>
      <c r="I47" s="25"/>
      <c r="J47" s="25"/>
      <c r="K47" s="25"/>
      <c r="L47" s="25"/>
      <c r="M47" s="25"/>
      <c r="N47" s="25"/>
      <c r="O47" s="25"/>
      <c r="P47" s="25"/>
      <c r="Q47" s="26"/>
      <c r="R47" s="27"/>
      <c r="S47" s="25"/>
      <c r="T47" s="25"/>
      <c r="U47" s="25"/>
      <c r="V47" s="30"/>
      <c r="W47" s="30"/>
      <c r="X47" s="30"/>
      <c r="Y47" s="30"/>
      <c r="Z47" s="25"/>
      <c r="AA47" s="25"/>
      <c r="AB47" s="25"/>
      <c r="AC47" s="31"/>
      <c r="AD47" s="31"/>
      <c r="AE47" s="30"/>
      <c r="AF47" s="30"/>
      <c r="AG47" s="30"/>
      <c r="AH47" s="25"/>
      <c r="AI47" s="25"/>
      <c r="AJ47" s="25"/>
      <c r="AK47" s="25"/>
      <c r="AM47" s="12"/>
      <c r="AN47" s="2" t="str">
        <f t="shared" si="11"/>
        <v/>
      </c>
      <c r="AO47" s="2" t="str">
        <f t="shared" si="11"/>
        <v/>
      </c>
      <c r="AP47" s="2" t="str">
        <f t="shared" si="11"/>
        <v/>
      </c>
      <c r="AQ47" s="2" t="str">
        <f t="shared" si="11"/>
        <v/>
      </c>
      <c r="AR47" s="2" t="str">
        <f t="shared" si="11"/>
        <v/>
      </c>
      <c r="AS47" s="2" t="str">
        <f t="shared" si="11"/>
        <v/>
      </c>
      <c r="AT47" s="2" t="str">
        <f t="shared" si="11"/>
        <v/>
      </c>
      <c r="AU47" s="2" t="str">
        <f t="shared" si="11"/>
        <v/>
      </c>
      <c r="AV47" s="2" t="str">
        <f t="shared" si="11"/>
        <v/>
      </c>
      <c r="AW47" s="2" t="str">
        <f t="shared" si="11"/>
        <v/>
      </c>
      <c r="AX47" s="2" t="str">
        <f t="shared" si="11"/>
        <v/>
      </c>
      <c r="AY47" s="2" t="str">
        <f t="shared" si="11"/>
        <v/>
      </c>
      <c r="AZ47" s="2"/>
      <c r="BA47" s="2"/>
      <c r="BB47" s="2"/>
      <c r="BC47" s="2"/>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2:73" x14ac:dyDescent="0.25">
      <c r="B48" s="25"/>
      <c r="C48" s="25"/>
      <c r="D48" s="30"/>
      <c r="E48" s="25"/>
      <c r="F48" s="25"/>
      <c r="G48" s="30"/>
      <c r="H48" s="25"/>
      <c r="I48" s="25"/>
      <c r="J48" s="25"/>
      <c r="K48" s="25"/>
      <c r="L48" s="25"/>
      <c r="M48" s="25"/>
      <c r="N48" s="25"/>
      <c r="O48" s="25"/>
      <c r="P48" s="25"/>
      <c r="Q48" s="26"/>
      <c r="R48" s="27"/>
      <c r="S48" s="25"/>
      <c r="T48" s="25"/>
      <c r="U48" s="25"/>
      <c r="V48" s="30"/>
      <c r="W48" s="30"/>
      <c r="X48" s="30"/>
      <c r="Y48" s="30"/>
      <c r="Z48" s="25"/>
      <c r="AA48" s="25"/>
      <c r="AB48" s="25"/>
      <c r="AC48" s="31"/>
      <c r="AD48" s="31"/>
      <c r="AE48" s="30"/>
      <c r="AF48" s="30"/>
      <c r="AG48" s="30"/>
      <c r="AH48" s="25"/>
      <c r="AI48" s="25"/>
      <c r="AJ48" s="25"/>
      <c r="AK48" s="25"/>
      <c r="AM48" s="12"/>
      <c r="AN48" s="2" t="str">
        <f t="shared" si="11"/>
        <v/>
      </c>
      <c r="AO48" s="2" t="str">
        <f t="shared" si="11"/>
        <v/>
      </c>
      <c r="AP48" s="2" t="str">
        <f t="shared" si="11"/>
        <v/>
      </c>
      <c r="AQ48" s="2" t="str">
        <f t="shared" si="11"/>
        <v/>
      </c>
      <c r="AR48" s="2" t="str">
        <f t="shared" si="11"/>
        <v/>
      </c>
      <c r="AS48" s="2" t="str">
        <f t="shared" si="11"/>
        <v/>
      </c>
      <c r="AT48" s="2" t="str">
        <f t="shared" si="11"/>
        <v/>
      </c>
      <c r="AU48" s="2" t="str">
        <f t="shared" si="11"/>
        <v/>
      </c>
      <c r="AV48" s="2" t="str">
        <f t="shared" si="11"/>
        <v/>
      </c>
      <c r="AW48" s="2" t="str">
        <f t="shared" si="11"/>
        <v/>
      </c>
      <c r="AX48" s="2" t="str">
        <f t="shared" si="11"/>
        <v/>
      </c>
      <c r="AY48" s="2" t="str">
        <f t="shared" si="11"/>
        <v/>
      </c>
      <c r="AZ48" s="2"/>
      <c r="BA48" s="2"/>
      <c r="BB48" s="2"/>
      <c r="BC48" s="2"/>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2:73" x14ac:dyDescent="0.25">
      <c r="B49" s="25"/>
      <c r="C49" s="25"/>
      <c r="D49" s="30"/>
      <c r="E49" s="25"/>
      <c r="F49" s="25"/>
      <c r="G49" s="30"/>
      <c r="H49" s="25"/>
      <c r="I49" s="25"/>
      <c r="J49" s="25"/>
      <c r="K49" s="25"/>
      <c r="L49" s="25"/>
      <c r="M49" s="25"/>
      <c r="N49" s="25"/>
      <c r="O49" s="25"/>
      <c r="P49" s="25"/>
      <c r="Q49" s="26"/>
      <c r="R49" s="27"/>
      <c r="S49" s="25"/>
      <c r="T49" s="25"/>
      <c r="U49" s="25"/>
      <c r="V49" s="30"/>
      <c r="W49" s="30"/>
      <c r="X49" s="30"/>
      <c r="Y49" s="30"/>
      <c r="Z49" s="25"/>
      <c r="AA49" s="25"/>
      <c r="AB49" s="25"/>
      <c r="AC49" s="31"/>
      <c r="AD49" s="31"/>
      <c r="AE49" s="30"/>
      <c r="AF49" s="30"/>
      <c r="AG49" s="30"/>
      <c r="AH49" s="25"/>
      <c r="AI49" s="25"/>
      <c r="AJ49" s="25"/>
      <c r="AK49" s="25"/>
      <c r="AM49" s="12"/>
      <c r="AN49" s="2" t="str">
        <f t="shared" si="11"/>
        <v/>
      </c>
      <c r="AO49" s="2" t="str">
        <f t="shared" si="11"/>
        <v/>
      </c>
      <c r="AP49" s="2" t="str">
        <f t="shared" si="11"/>
        <v/>
      </c>
      <c r="AQ49" s="2" t="str">
        <f t="shared" si="11"/>
        <v/>
      </c>
      <c r="AR49" s="2" t="str">
        <f t="shared" si="11"/>
        <v/>
      </c>
      <c r="AS49" s="2" t="str">
        <f t="shared" si="11"/>
        <v/>
      </c>
      <c r="AT49" s="2" t="str">
        <f t="shared" si="11"/>
        <v/>
      </c>
      <c r="AU49" s="2" t="str">
        <f t="shared" si="11"/>
        <v/>
      </c>
      <c r="AV49" s="2" t="str">
        <f t="shared" si="11"/>
        <v/>
      </c>
      <c r="AW49" s="2" t="str">
        <f t="shared" si="11"/>
        <v/>
      </c>
      <c r="AX49" s="2" t="str">
        <f t="shared" si="11"/>
        <v/>
      </c>
      <c r="AY49" s="2" t="str">
        <f t="shared" si="11"/>
        <v/>
      </c>
      <c r="AZ49" s="2"/>
      <c r="BA49" s="2"/>
      <c r="BB49" s="2"/>
      <c r="BC49" s="2"/>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2:73" x14ac:dyDescent="0.25">
      <c r="B50" s="25"/>
      <c r="C50" s="25"/>
      <c r="D50" s="30"/>
      <c r="E50" s="25"/>
      <c r="F50" s="25"/>
      <c r="G50" s="30"/>
      <c r="H50" s="25"/>
      <c r="I50" s="25"/>
      <c r="J50" s="25"/>
      <c r="K50" s="25"/>
      <c r="L50" s="25"/>
      <c r="M50" s="25"/>
      <c r="N50" s="25"/>
      <c r="O50" s="25"/>
      <c r="P50" s="25"/>
      <c r="Q50" s="26"/>
      <c r="R50" s="27"/>
      <c r="S50" s="25"/>
      <c r="T50" s="25"/>
      <c r="U50" s="25"/>
      <c r="V50" s="30"/>
      <c r="W50" s="30"/>
      <c r="X50" s="30"/>
      <c r="Y50" s="30"/>
      <c r="Z50" s="25"/>
      <c r="AA50" s="25"/>
      <c r="AB50" s="25"/>
      <c r="AC50" s="31"/>
      <c r="AD50" s="31"/>
      <c r="AE50" s="30"/>
      <c r="AF50" s="30"/>
      <c r="AG50" s="30"/>
      <c r="AH50" s="25"/>
      <c r="AI50" s="25"/>
      <c r="AJ50" s="25"/>
      <c r="AK50" s="25"/>
      <c r="AM50" s="12"/>
      <c r="AN50" s="2" t="str">
        <f t="shared" si="11"/>
        <v/>
      </c>
      <c r="AO50" s="2" t="str">
        <f t="shared" si="11"/>
        <v/>
      </c>
      <c r="AP50" s="2" t="str">
        <f t="shared" si="11"/>
        <v/>
      </c>
      <c r="AQ50" s="2" t="str">
        <f t="shared" si="11"/>
        <v/>
      </c>
      <c r="AR50" s="2" t="str">
        <f t="shared" si="11"/>
        <v/>
      </c>
      <c r="AS50" s="2" t="str">
        <f t="shared" si="11"/>
        <v/>
      </c>
      <c r="AT50" s="2" t="str">
        <f t="shared" si="11"/>
        <v/>
      </c>
      <c r="AU50" s="2" t="str">
        <f t="shared" si="11"/>
        <v/>
      </c>
      <c r="AV50" s="2" t="str">
        <f t="shared" si="11"/>
        <v/>
      </c>
      <c r="AW50" s="2" t="str">
        <f t="shared" si="11"/>
        <v/>
      </c>
      <c r="AX50" s="2" t="str">
        <f t="shared" si="11"/>
        <v/>
      </c>
      <c r="AY50" s="2" t="str">
        <f t="shared" si="11"/>
        <v/>
      </c>
      <c r="AZ50" s="2"/>
      <c r="BA50" s="2"/>
      <c r="BB50" s="2"/>
      <c r="BC50" s="2"/>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2:73" x14ac:dyDescent="0.25">
      <c r="B51" s="25"/>
      <c r="C51" s="25"/>
      <c r="D51" s="30"/>
      <c r="E51" s="25"/>
      <c r="F51" s="25"/>
      <c r="G51" s="30"/>
      <c r="H51" s="25"/>
      <c r="I51" s="25"/>
      <c r="J51" s="25"/>
      <c r="K51" s="25"/>
      <c r="L51" s="25"/>
      <c r="M51" s="25"/>
      <c r="N51" s="25"/>
      <c r="O51" s="25"/>
      <c r="P51" s="25"/>
      <c r="Q51" s="26"/>
      <c r="R51" s="27"/>
      <c r="S51" s="25"/>
      <c r="T51" s="25"/>
      <c r="U51" s="25"/>
      <c r="V51" s="30"/>
      <c r="W51" s="30"/>
      <c r="X51" s="30"/>
      <c r="Y51" s="30"/>
      <c r="Z51" s="25"/>
      <c r="AA51" s="25"/>
      <c r="AB51" s="25"/>
      <c r="AC51" s="31"/>
      <c r="AD51" s="31"/>
      <c r="AE51" s="30"/>
      <c r="AF51" s="30"/>
      <c r="AG51" s="30"/>
      <c r="AH51" s="25"/>
      <c r="AI51" s="25"/>
      <c r="AJ51" s="25"/>
      <c r="AK51" s="25"/>
      <c r="AM51" s="12"/>
      <c r="AN51" s="2" t="str">
        <f t="shared" ref="AN51:AY55" si="13">IF(ISNUMBER(SEARCH(AN$3,$D51)),1,"")</f>
        <v/>
      </c>
      <c r="AO51" s="2" t="str">
        <f t="shared" si="13"/>
        <v/>
      </c>
      <c r="AP51" s="2" t="str">
        <f t="shared" si="13"/>
        <v/>
      </c>
      <c r="AQ51" s="2" t="str">
        <f t="shared" si="13"/>
        <v/>
      </c>
      <c r="AR51" s="2" t="str">
        <f t="shared" si="13"/>
        <v/>
      </c>
      <c r="AS51" s="2" t="str">
        <f t="shared" si="13"/>
        <v/>
      </c>
      <c r="AT51" s="2" t="str">
        <f t="shared" si="13"/>
        <v/>
      </c>
      <c r="AU51" s="2" t="str">
        <f t="shared" si="13"/>
        <v/>
      </c>
      <c r="AV51" s="2" t="str">
        <f t="shared" si="13"/>
        <v/>
      </c>
      <c r="AW51" s="2" t="str">
        <f t="shared" si="13"/>
        <v/>
      </c>
      <c r="AX51" s="2" t="str">
        <f t="shared" si="13"/>
        <v/>
      </c>
      <c r="AY51" s="2" t="str">
        <f t="shared" si="13"/>
        <v/>
      </c>
      <c r="AZ51" s="2"/>
      <c r="BA51" s="2"/>
      <c r="BB51" s="2"/>
      <c r="BC51" s="2"/>
      <c r="BD51" s="10"/>
      <c r="BE51" s="2" t="str">
        <f t="shared" ref="BE51:BP55" si="14">IF(ISNUMBER(SEARCH(BE$3,$G51)),1,"")</f>
        <v/>
      </c>
      <c r="BF51" s="2" t="str">
        <f t="shared" si="14"/>
        <v/>
      </c>
      <c r="BG51" s="2" t="str">
        <f t="shared" si="14"/>
        <v/>
      </c>
      <c r="BH51" s="2" t="str">
        <f t="shared" si="14"/>
        <v/>
      </c>
      <c r="BI51" s="2" t="str">
        <f t="shared" si="14"/>
        <v/>
      </c>
      <c r="BJ51" s="2" t="str">
        <f t="shared" si="14"/>
        <v/>
      </c>
      <c r="BK51" s="2" t="str">
        <f t="shared" si="14"/>
        <v/>
      </c>
      <c r="BL51" s="2" t="str">
        <f t="shared" si="14"/>
        <v/>
      </c>
      <c r="BM51" s="2" t="str">
        <f t="shared" si="14"/>
        <v/>
      </c>
      <c r="BN51" s="2" t="str">
        <f t="shared" si="14"/>
        <v/>
      </c>
      <c r="BO51" s="2" t="str">
        <f t="shared" si="14"/>
        <v/>
      </c>
      <c r="BP51" s="2" t="str">
        <f t="shared" si="14"/>
        <v/>
      </c>
      <c r="BQ51" s="2"/>
      <c r="BR51" s="2"/>
      <c r="BS51" s="2"/>
      <c r="BT51" s="2"/>
      <c r="BU51" s="12"/>
    </row>
    <row r="52" spans="2:73" x14ac:dyDescent="0.25">
      <c r="B52" s="25"/>
      <c r="C52" s="25"/>
      <c r="D52" s="30"/>
      <c r="E52" s="25"/>
      <c r="F52" s="25"/>
      <c r="G52" s="30"/>
      <c r="H52" s="25"/>
      <c r="I52" s="25"/>
      <c r="J52" s="25"/>
      <c r="K52" s="25"/>
      <c r="L52" s="25"/>
      <c r="M52" s="25"/>
      <c r="N52" s="25"/>
      <c r="O52" s="25"/>
      <c r="P52" s="25"/>
      <c r="Q52" s="26"/>
      <c r="R52" s="27"/>
      <c r="S52" s="25"/>
      <c r="T52" s="25"/>
      <c r="U52" s="25"/>
      <c r="V52" s="30"/>
      <c r="W52" s="30"/>
      <c r="X52" s="30"/>
      <c r="Y52" s="30"/>
      <c r="Z52" s="25"/>
      <c r="AA52" s="25"/>
      <c r="AB52" s="25"/>
      <c r="AC52" s="31"/>
      <c r="AD52" s="31"/>
      <c r="AE52" s="30"/>
      <c r="AF52" s="30"/>
      <c r="AG52" s="30"/>
      <c r="AH52" s="25"/>
      <c r="AI52" s="25"/>
      <c r="AJ52" s="25"/>
      <c r="AK52" s="25"/>
      <c r="AM52" s="12"/>
      <c r="AN52" s="2" t="str">
        <f t="shared" si="13"/>
        <v/>
      </c>
      <c r="AO52" s="2" t="str">
        <f t="shared" si="13"/>
        <v/>
      </c>
      <c r="AP52" s="2" t="str">
        <f t="shared" si="13"/>
        <v/>
      </c>
      <c r="AQ52" s="2" t="str">
        <f t="shared" si="13"/>
        <v/>
      </c>
      <c r="AR52" s="2" t="str">
        <f t="shared" si="13"/>
        <v/>
      </c>
      <c r="AS52" s="2" t="str">
        <f t="shared" si="13"/>
        <v/>
      </c>
      <c r="AT52" s="2" t="str">
        <f t="shared" si="13"/>
        <v/>
      </c>
      <c r="AU52" s="2" t="str">
        <f t="shared" si="13"/>
        <v/>
      </c>
      <c r="AV52" s="2" t="str">
        <f t="shared" si="13"/>
        <v/>
      </c>
      <c r="AW52" s="2" t="str">
        <f t="shared" si="13"/>
        <v/>
      </c>
      <c r="AX52" s="2" t="str">
        <f t="shared" si="13"/>
        <v/>
      </c>
      <c r="AY52" s="2" t="str">
        <f t="shared" si="13"/>
        <v/>
      </c>
      <c r="AZ52" s="2"/>
      <c r="BA52" s="2"/>
      <c r="BB52" s="2"/>
      <c r="BC52" s="2"/>
      <c r="BD52" s="10"/>
      <c r="BE52" s="2" t="str">
        <f t="shared" si="14"/>
        <v/>
      </c>
      <c r="BF52" s="2" t="str">
        <f t="shared" si="14"/>
        <v/>
      </c>
      <c r="BG52" s="2" t="str">
        <f t="shared" si="14"/>
        <v/>
      </c>
      <c r="BH52" s="2" t="str">
        <f t="shared" si="14"/>
        <v/>
      </c>
      <c r="BI52" s="2" t="str">
        <f t="shared" si="14"/>
        <v/>
      </c>
      <c r="BJ52" s="2" t="str">
        <f t="shared" si="14"/>
        <v/>
      </c>
      <c r="BK52" s="2" t="str">
        <f t="shared" si="14"/>
        <v/>
      </c>
      <c r="BL52" s="2" t="str">
        <f t="shared" si="14"/>
        <v/>
      </c>
      <c r="BM52" s="2" t="str">
        <f t="shared" si="14"/>
        <v/>
      </c>
      <c r="BN52" s="2" t="str">
        <f t="shared" si="14"/>
        <v/>
      </c>
      <c r="BO52" s="2" t="str">
        <f t="shared" si="14"/>
        <v/>
      </c>
      <c r="BP52" s="2" t="str">
        <f t="shared" si="14"/>
        <v/>
      </c>
      <c r="BQ52" s="2"/>
      <c r="BR52" s="2"/>
      <c r="BS52" s="2"/>
      <c r="BT52" s="2"/>
      <c r="BU52" s="12"/>
    </row>
    <row r="53" spans="2:73" x14ac:dyDescent="0.25">
      <c r="B53" s="25"/>
      <c r="C53" s="25"/>
      <c r="D53" s="30"/>
      <c r="E53" s="25"/>
      <c r="F53" s="25"/>
      <c r="G53" s="30"/>
      <c r="H53" s="25"/>
      <c r="I53" s="25"/>
      <c r="J53" s="25"/>
      <c r="K53" s="25"/>
      <c r="L53" s="25"/>
      <c r="M53" s="25"/>
      <c r="N53" s="25"/>
      <c r="O53" s="25"/>
      <c r="P53" s="25"/>
      <c r="Q53" s="26"/>
      <c r="R53" s="27"/>
      <c r="S53" s="25"/>
      <c r="T53" s="25"/>
      <c r="U53" s="25"/>
      <c r="V53" s="30"/>
      <c r="W53" s="30"/>
      <c r="X53" s="30"/>
      <c r="Y53" s="30"/>
      <c r="Z53" s="25"/>
      <c r="AA53" s="25"/>
      <c r="AB53" s="25"/>
      <c r="AC53" s="31"/>
      <c r="AD53" s="31"/>
      <c r="AE53" s="30"/>
      <c r="AF53" s="30"/>
      <c r="AG53" s="30"/>
      <c r="AH53" s="25"/>
      <c r="AI53" s="25"/>
      <c r="AJ53" s="25"/>
      <c r="AK53" s="25"/>
      <c r="AM53" s="12"/>
      <c r="AN53" s="2" t="str">
        <f t="shared" si="13"/>
        <v/>
      </c>
      <c r="AO53" s="2" t="str">
        <f t="shared" si="13"/>
        <v/>
      </c>
      <c r="AP53" s="2" t="str">
        <f t="shared" si="13"/>
        <v/>
      </c>
      <c r="AQ53" s="2" t="str">
        <f t="shared" si="13"/>
        <v/>
      </c>
      <c r="AR53" s="2" t="str">
        <f t="shared" si="13"/>
        <v/>
      </c>
      <c r="AS53" s="2" t="str">
        <f t="shared" si="13"/>
        <v/>
      </c>
      <c r="AT53" s="2" t="str">
        <f t="shared" si="13"/>
        <v/>
      </c>
      <c r="AU53" s="2" t="str">
        <f t="shared" si="13"/>
        <v/>
      </c>
      <c r="AV53" s="2" t="str">
        <f t="shared" si="13"/>
        <v/>
      </c>
      <c r="AW53" s="2" t="str">
        <f t="shared" si="13"/>
        <v/>
      </c>
      <c r="AX53" s="2" t="str">
        <f t="shared" si="13"/>
        <v/>
      </c>
      <c r="AY53" s="2" t="str">
        <f t="shared" si="13"/>
        <v/>
      </c>
      <c r="AZ53" s="2"/>
      <c r="BA53" s="2"/>
      <c r="BB53" s="2"/>
      <c r="BC53" s="2"/>
      <c r="BD53" s="10"/>
      <c r="BE53" s="2" t="str">
        <f t="shared" si="14"/>
        <v/>
      </c>
      <c r="BF53" s="2" t="str">
        <f t="shared" si="14"/>
        <v/>
      </c>
      <c r="BG53" s="2" t="str">
        <f t="shared" si="14"/>
        <v/>
      </c>
      <c r="BH53" s="2" t="str">
        <f t="shared" si="14"/>
        <v/>
      </c>
      <c r="BI53" s="2" t="str">
        <f t="shared" si="14"/>
        <v/>
      </c>
      <c r="BJ53" s="2" t="str">
        <f t="shared" si="14"/>
        <v/>
      </c>
      <c r="BK53" s="2" t="str">
        <f t="shared" si="14"/>
        <v/>
      </c>
      <c r="BL53" s="2" t="str">
        <f t="shared" si="14"/>
        <v/>
      </c>
      <c r="BM53" s="2" t="str">
        <f t="shared" si="14"/>
        <v/>
      </c>
      <c r="BN53" s="2" t="str">
        <f t="shared" si="14"/>
        <v/>
      </c>
      <c r="BO53" s="2" t="str">
        <f t="shared" si="14"/>
        <v/>
      </c>
      <c r="BP53" s="2" t="str">
        <f t="shared" si="14"/>
        <v/>
      </c>
      <c r="BQ53" s="2"/>
      <c r="BR53" s="2"/>
      <c r="BS53" s="2"/>
      <c r="BT53" s="2"/>
      <c r="BU53" s="12"/>
    </row>
    <row r="54" spans="2:73" x14ac:dyDescent="0.25">
      <c r="B54" s="25"/>
      <c r="C54" s="25"/>
      <c r="D54" s="30"/>
      <c r="E54" s="25"/>
      <c r="F54" s="25"/>
      <c r="G54" s="30"/>
      <c r="H54" s="25"/>
      <c r="I54" s="25"/>
      <c r="J54" s="25"/>
      <c r="K54" s="25"/>
      <c r="L54" s="25"/>
      <c r="M54" s="25"/>
      <c r="N54" s="25"/>
      <c r="O54" s="25"/>
      <c r="P54" s="25"/>
      <c r="Q54" s="26"/>
      <c r="R54" s="27"/>
      <c r="S54" s="25"/>
      <c r="T54" s="25"/>
      <c r="U54" s="25"/>
      <c r="V54" s="30"/>
      <c r="W54" s="30"/>
      <c r="X54" s="30"/>
      <c r="Y54" s="30"/>
      <c r="Z54" s="25"/>
      <c r="AA54" s="25"/>
      <c r="AB54" s="25"/>
      <c r="AC54" s="31"/>
      <c r="AD54" s="31"/>
      <c r="AE54" s="30"/>
      <c r="AF54" s="30"/>
      <c r="AG54" s="30"/>
      <c r="AH54" s="25"/>
      <c r="AI54" s="25"/>
      <c r="AJ54" s="25"/>
      <c r="AK54" s="25"/>
      <c r="AM54" s="12"/>
      <c r="AN54" s="2" t="str">
        <f t="shared" si="13"/>
        <v/>
      </c>
      <c r="AO54" s="2" t="str">
        <f t="shared" si="13"/>
        <v/>
      </c>
      <c r="AP54" s="2" t="str">
        <f t="shared" si="13"/>
        <v/>
      </c>
      <c r="AQ54" s="2" t="str">
        <f t="shared" si="13"/>
        <v/>
      </c>
      <c r="AR54" s="2" t="str">
        <f t="shared" si="13"/>
        <v/>
      </c>
      <c r="AS54" s="2" t="str">
        <f t="shared" si="13"/>
        <v/>
      </c>
      <c r="AT54" s="2" t="str">
        <f t="shared" si="13"/>
        <v/>
      </c>
      <c r="AU54" s="2" t="str">
        <f t="shared" si="13"/>
        <v/>
      </c>
      <c r="AV54" s="2" t="str">
        <f t="shared" si="13"/>
        <v/>
      </c>
      <c r="AW54" s="2" t="str">
        <f t="shared" si="13"/>
        <v/>
      </c>
      <c r="AX54" s="2" t="str">
        <f t="shared" si="13"/>
        <v/>
      </c>
      <c r="AY54" s="2" t="str">
        <f t="shared" si="13"/>
        <v/>
      </c>
      <c r="AZ54" s="2"/>
      <c r="BA54" s="2"/>
      <c r="BB54" s="2"/>
      <c r="BC54" s="2"/>
      <c r="BD54" s="12"/>
      <c r="BE54" s="2" t="str">
        <f t="shared" si="14"/>
        <v/>
      </c>
      <c r="BF54" s="2" t="str">
        <f t="shared" si="14"/>
        <v/>
      </c>
      <c r="BG54" s="2" t="str">
        <f t="shared" si="14"/>
        <v/>
      </c>
      <c r="BH54" s="2" t="str">
        <f t="shared" si="14"/>
        <v/>
      </c>
      <c r="BI54" s="2" t="str">
        <f t="shared" si="14"/>
        <v/>
      </c>
      <c r="BJ54" s="2" t="str">
        <f t="shared" si="14"/>
        <v/>
      </c>
      <c r="BK54" s="2" t="str">
        <f t="shared" si="14"/>
        <v/>
      </c>
      <c r="BL54" s="2" t="str">
        <f t="shared" si="14"/>
        <v/>
      </c>
      <c r="BM54" s="2" t="str">
        <f t="shared" si="14"/>
        <v/>
      </c>
      <c r="BN54" s="2" t="str">
        <f t="shared" si="14"/>
        <v/>
      </c>
      <c r="BO54" s="2" t="str">
        <f t="shared" si="14"/>
        <v/>
      </c>
      <c r="BP54" s="2" t="str">
        <f t="shared" si="14"/>
        <v/>
      </c>
      <c r="BQ54" s="2"/>
      <c r="BR54" s="2"/>
      <c r="BS54" s="2"/>
      <c r="BT54" s="2"/>
      <c r="BU54" s="12"/>
    </row>
    <row r="55" spans="2:73" x14ac:dyDescent="0.25">
      <c r="B55" s="25"/>
      <c r="C55" s="25"/>
      <c r="D55" s="30"/>
      <c r="E55" s="25"/>
      <c r="F55" s="25"/>
      <c r="G55" s="30"/>
      <c r="H55" s="25"/>
      <c r="I55" s="25"/>
      <c r="J55" s="25"/>
      <c r="K55" s="25"/>
      <c r="L55" s="25"/>
      <c r="M55" s="25"/>
      <c r="N55" s="25"/>
      <c r="O55" s="25"/>
      <c r="P55" s="25"/>
      <c r="Q55" s="26"/>
      <c r="R55" s="27"/>
      <c r="S55" s="25"/>
      <c r="T55" s="25"/>
      <c r="U55" s="25"/>
      <c r="V55" s="30"/>
      <c r="W55" s="30"/>
      <c r="X55" s="30"/>
      <c r="Y55" s="30"/>
      <c r="Z55" s="25"/>
      <c r="AA55" s="25"/>
      <c r="AB55" s="25"/>
      <c r="AC55" s="31"/>
      <c r="AD55" s="31"/>
      <c r="AE55" s="30"/>
      <c r="AF55" s="30"/>
      <c r="AG55" s="30"/>
      <c r="AH55" s="25"/>
      <c r="AI55" s="25"/>
      <c r="AJ55" s="25"/>
      <c r="AK55" s="25"/>
      <c r="AM55" s="12"/>
      <c r="AN55" s="2" t="str">
        <f t="shared" si="13"/>
        <v/>
      </c>
      <c r="AO55" s="2" t="str">
        <f t="shared" si="13"/>
        <v/>
      </c>
      <c r="AP55" s="2" t="str">
        <f t="shared" si="13"/>
        <v/>
      </c>
      <c r="AQ55" s="2" t="str">
        <f t="shared" si="13"/>
        <v/>
      </c>
      <c r="AR55" s="2" t="str">
        <f t="shared" si="13"/>
        <v/>
      </c>
      <c r="AS55" s="2" t="str">
        <f t="shared" si="13"/>
        <v/>
      </c>
      <c r="AT55" s="2" t="str">
        <f t="shared" si="13"/>
        <v/>
      </c>
      <c r="AU55" s="2" t="str">
        <f t="shared" si="13"/>
        <v/>
      </c>
      <c r="AV55" s="2" t="str">
        <f t="shared" si="13"/>
        <v/>
      </c>
      <c r="AW55" s="2" t="str">
        <f t="shared" si="13"/>
        <v/>
      </c>
      <c r="AX55" s="2" t="str">
        <f t="shared" si="13"/>
        <v/>
      </c>
      <c r="AY55" s="2" t="str">
        <f t="shared" si="13"/>
        <v/>
      </c>
      <c r="AZ55" s="2"/>
      <c r="BA55" s="2"/>
      <c r="BB55" s="2"/>
      <c r="BC55" s="2"/>
      <c r="BD55" s="12"/>
      <c r="BE55" s="2" t="str">
        <f t="shared" si="14"/>
        <v/>
      </c>
      <c r="BF55" s="2" t="str">
        <f t="shared" si="14"/>
        <v/>
      </c>
      <c r="BG55" s="2" t="str">
        <f t="shared" si="14"/>
        <v/>
      </c>
      <c r="BH55" s="2" t="str">
        <f t="shared" si="14"/>
        <v/>
      </c>
      <c r="BI55" s="2" t="str">
        <f t="shared" si="14"/>
        <v/>
      </c>
      <c r="BJ55" s="2" t="str">
        <f t="shared" si="14"/>
        <v/>
      </c>
      <c r="BK55" s="2" t="str">
        <f t="shared" si="14"/>
        <v/>
      </c>
      <c r="BL55" s="2" t="str">
        <f t="shared" si="14"/>
        <v/>
      </c>
      <c r="BM55" s="2" t="str">
        <f t="shared" si="14"/>
        <v/>
      </c>
      <c r="BN55" s="2" t="str">
        <f t="shared" si="14"/>
        <v/>
      </c>
      <c r="BO55" s="2" t="str">
        <f t="shared" si="14"/>
        <v/>
      </c>
      <c r="BP55" s="2" t="str">
        <f t="shared" si="14"/>
        <v/>
      </c>
      <c r="BQ55" s="2"/>
      <c r="BR55" s="2"/>
      <c r="BS55" s="2"/>
      <c r="BT55" s="2"/>
      <c r="BU55" s="12"/>
    </row>
    <row r="56" spans="2:73" x14ac:dyDescent="0.25">
      <c r="AM56" s="12"/>
      <c r="AN56" s="12">
        <f>Inputs!U7</f>
        <v>5590.2071467317601</v>
      </c>
      <c r="AO56" s="12">
        <f>Inputs!V7</f>
        <v>934.15654932693815</v>
      </c>
      <c r="AP56" s="12">
        <f>Inputs!W7</f>
        <v>975.63630394130166</v>
      </c>
      <c r="AQ56" s="12">
        <f>Inputs!X7</f>
        <v>6143.214610989121</v>
      </c>
      <c r="AR56" s="12">
        <f>Inputs!Y7</f>
        <v>878.12843098113581</v>
      </c>
      <c r="AS56" s="12">
        <f>Inputs!Z7</f>
        <v>478.65695802974352</v>
      </c>
      <c r="AT56" s="12">
        <f>Inputs!AA7</f>
        <v>1557.1434358164215</v>
      </c>
      <c r="AU56" s="12">
        <f>Inputs!AB7</f>
        <v>2682.7945882448253</v>
      </c>
      <c r="AV56" s="12">
        <f>Inputs!AC7</f>
        <v>2760.0619759387532</v>
      </c>
      <c r="AW56" s="12">
        <f>Inputs!AD7</f>
        <v>2158.3361834497814</v>
      </c>
      <c r="AX56" s="12">
        <f>Inputs!AE7</f>
        <v>2011.9542027002817</v>
      </c>
      <c r="AY56" s="12">
        <f>Inputs!AF7</f>
        <v>2829.7096138499373</v>
      </c>
      <c r="AZ56" s="12"/>
      <c r="BA56" s="12"/>
      <c r="BB56" s="12"/>
      <c r="BC56" s="12"/>
      <c r="BD56" s="12"/>
      <c r="BE56" s="12">
        <f>Inputs!U7</f>
        <v>5590.2071467317601</v>
      </c>
      <c r="BF56" s="12">
        <f>Inputs!V7</f>
        <v>934.15654932693815</v>
      </c>
      <c r="BG56" s="12">
        <f>Inputs!W7</f>
        <v>975.63630394130166</v>
      </c>
      <c r="BH56" s="12">
        <f>Inputs!X7</f>
        <v>6143.214610989121</v>
      </c>
      <c r="BI56" s="12">
        <f>Inputs!Y7</f>
        <v>878.12843098113581</v>
      </c>
      <c r="BJ56" s="12">
        <f>Inputs!Z7</f>
        <v>478.65695802974352</v>
      </c>
      <c r="BK56" s="12">
        <f>Inputs!AA7</f>
        <v>1557.1434358164215</v>
      </c>
      <c r="BL56" s="12">
        <f>Inputs!AB7</f>
        <v>2682.7945882448253</v>
      </c>
      <c r="BM56" s="12">
        <f>Inputs!AC7</f>
        <v>2760.0619759387532</v>
      </c>
      <c r="BN56" s="12">
        <f>Inputs!AD7</f>
        <v>2158.3361834497814</v>
      </c>
      <c r="BO56" s="12">
        <f>Inputs!AE7</f>
        <v>2011.9542027002817</v>
      </c>
      <c r="BP56" s="12">
        <f>Inputs!AF7</f>
        <v>2829.7096138499373</v>
      </c>
      <c r="BQ56" s="12"/>
      <c r="BR56" s="12"/>
      <c r="BS56" s="12"/>
      <c r="BT56" s="12"/>
      <c r="BU56" s="12"/>
    </row>
  </sheetData>
  <sheetProtection algorithmName="SHA-512" hashValue="SwVQR+fVVVR3e/uMOuR6zYiaBmlbaYxLVs/RUQs2oBq7xyfROvvBnRWiQNQ6dQN5+2aRR/DHeZdPaZ1vUr/nIg==" saltValue="XKui4QRoQmZQvC+GyaJGbQ=="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5B09-0DA5-4D9E-9235-B31B96E6EBCE}">
  <sheetPr>
    <tabColor theme="0" tint="-0.499984740745262"/>
  </sheetPr>
  <dimension ref="A1:BU36"/>
  <sheetViews>
    <sheetView zoomScaleNormal="100" workbookViewId="0">
      <pane xSplit="2" ySplit="3" topLeftCell="G7" activePane="bottomRight" state="frozen"/>
      <selection activeCell="Q3" sqref="Q3"/>
      <selection pane="topRight" activeCell="Q3" sqref="Q3"/>
      <selection pane="bottomLeft" activeCell="Q3" sqref="Q3"/>
      <selection pane="bottomRight" activeCell="O30" sqref="O30"/>
    </sheetView>
  </sheetViews>
  <sheetFormatPr defaultRowHeight="15" x14ac:dyDescent="0.25"/>
  <cols>
    <col min="1" max="1" width="2.7109375" bestFit="1" customWidth="1"/>
    <col min="2" max="2" width="13.28515625" bestFit="1" customWidth="1"/>
    <col min="3" max="3" width="18.5703125" bestFit="1" customWidth="1"/>
    <col min="4" max="4" width="24.7109375" bestFit="1" customWidth="1"/>
    <col min="5" max="5" width="16.140625" bestFit="1" customWidth="1"/>
    <col min="6" max="6" width="13.285156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140625" customWidth="1"/>
    <col min="35" max="35" width="19" customWidth="1"/>
    <col min="36" max="36" width="4.7109375" customWidth="1"/>
    <col min="37" max="37" width="19" customWidth="1"/>
    <col min="38" max="38" width="4.710937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t="s">
        <v>28</v>
      </c>
      <c r="D4" t="s">
        <v>73</v>
      </c>
      <c r="E4" t="s">
        <v>148</v>
      </c>
      <c r="F4" s="7" t="s">
        <v>222</v>
      </c>
      <c r="G4" s="2" t="s">
        <v>232</v>
      </c>
      <c r="H4" t="s">
        <v>143</v>
      </c>
      <c r="J4">
        <f>SUMPRODUCT($AN4:$BC4,$AN$36:$BC$36)</f>
        <v>6143.214610989121</v>
      </c>
      <c r="K4">
        <f>SUMPRODUCT($BE4:$BT4,$BE$36:$BT$36)</f>
        <v>5174.0945733881854</v>
      </c>
      <c r="L4">
        <f>PRODUCT(J4:K4)</f>
        <v>31785573.381877825</v>
      </c>
      <c r="N4">
        <f>VLOOKUP(E4,Inputs!$K$12:$L$25,2,FALSE)</f>
        <v>70</v>
      </c>
      <c r="O4">
        <f>VLOOKUP(H4,Inputs!$K$12:$L$25,2,FALSE)</f>
        <v>25</v>
      </c>
      <c r="P4">
        <f>(VLOOKUP(B4,Inputs!$K$28:$L$32,2,FALSE))</f>
        <v>90</v>
      </c>
      <c r="Q4" s="6">
        <f>(SQRT(N4^2+O4^2-2*N4*O4*COS(RADIANS(P4)))/2)</f>
        <v>37.165171868296262</v>
      </c>
      <c r="R4" s="9">
        <f>((Q4/Inputs!$L$35)^Inputs!$L$36+(Q4/Inputs!$L$35)^Inputs!$L$36-((Q4/Inputs!$L$35)^Inputs!$L$36)*((Q4/Inputs!$L$35)^Inputs!$L$36))</f>
        <v>0.19924667610946173</v>
      </c>
      <c r="T4">
        <f>Inputs!$O$25</f>
        <v>0.505</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4">
        <f t="shared" ref="AC4:AC19" si="0">IF(B4="Diverging",1,(AB4/60)^(0.15/0.1))</f>
        <v>1.2601440246904174</v>
      </c>
      <c r="AD4" s="14"/>
      <c r="AI4">
        <f>PRODUCT(Z4,T4,AC4)</f>
        <v>5.0909818597492862</v>
      </c>
      <c r="AK4">
        <f>L4*R4*AI4</f>
        <v>32242052.793430004</v>
      </c>
      <c r="AM4" s="12"/>
      <c r="AN4" s="2" t="str">
        <f>IF(ISNUMBER(SEARCH(AN$3,$D4)),1,"")</f>
        <v/>
      </c>
      <c r="AO4" s="2" t="str">
        <f t="shared" ref="AO4:AY20" si="1">IF(ISNUMBER(SEARCH(AO$3,$D4)),1,"")</f>
        <v/>
      </c>
      <c r="AP4" s="2" t="str">
        <f t="shared" si="1"/>
        <v/>
      </c>
      <c r="AQ4" s="2">
        <f t="shared" si="1"/>
        <v>1</v>
      </c>
      <c r="AR4" s="2" t="str">
        <f t="shared" si="1"/>
        <v/>
      </c>
      <c r="AS4" s="2" t="str">
        <f t="shared" si="1"/>
        <v/>
      </c>
      <c r="AT4" s="2" t="str">
        <f t="shared" si="1"/>
        <v/>
      </c>
      <c r="AU4" s="2" t="str">
        <f t="shared" si="1"/>
        <v/>
      </c>
      <c r="AV4" s="2" t="str">
        <f t="shared" si="1"/>
        <v/>
      </c>
      <c r="AW4" s="2" t="str">
        <f t="shared" si="1"/>
        <v/>
      </c>
      <c r="AX4" s="2" t="str">
        <f t="shared" si="1"/>
        <v/>
      </c>
      <c r="AY4" s="2" t="str">
        <f t="shared" si="1"/>
        <v/>
      </c>
      <c r="AZ4" s="2"/>
      <c r="BA4" s="2"/>
      <c r="BB4" s="2"/>
      <c r="BC4" s="2"/>
      <c r="BD4" s="10"/>
      <c r="BE4" s="2" t="str">
        <f>IF(ISNUMBER(SEARCH(BE$3,$G4)),1,"")</f>
        <v/>
      </c>
      <c r="BF4" s="2">
        <f t="shared" ref="BF4:BP19" si="2">IF(ISNUMBER(SEARCH(BF$3,$G4)),1,"")</f>
        <v>1</v>
      </c>
      <c r="BG4" s="2" t="str">
        <f t="shared" si="2"/>
        <v/>
      </c>
      <c r="BH4" s="2" t="str">
        <f t="shared" si="2"/>
        <v/>
      </c>
      <c r="BI4" s="2" t="str">
        <f t="shared" si="2"/>
        <v/>
      </c>
      <c r="BJ4" s="2" t="str">
        <f t="shared" si="2"/>
        <v/>
      </c>
      <c r="BK4" s="2">
        <f t="shared" si="2"/>
        <v>1</v>
      </c>
      <c r="BL4" s="2">
        <f t="shared" si="2"/>
        <v>1</v>
      </c>
      <c r="BM4" s="2" t="str">
        <f t="shared" si="2"/>
        <v/>
      </c>
      <c r="BN4" s="2" t="str">
        <f t="shared" si="2"/>
        <v/>
      </c>
      <c r="BO4" s="2" t="str">
        <f t="shared" si="2"/>
        <v/>
      </c>
      <c r="BP4" s="2" t="str">
        <f t="shared" si="2"/>
        <v/>
      </c>
      <c r="BQ4" s="2"/>
      <c r="BR4" s="2"/>
      <c r="BS4" s="2"/>
      <c r="BT4" s="2"/>
      <c r="BU4" s="12"/>
    </row>
    <row r="5" spans="1:73" x14ac:dyDescent="0.25">
      <c r="A5">
        <v>2</v>
      </c>
      <c r="B5" t="s">
        <v>14</v>
      </c>
      <c r="C5" t="s">
        <v>28</v>
      </c>
      <c r="D5" t="s">
        <v>73</v>
      </c>
      <c r="E5" t="s">
        <v>148</v>
      </c>
      <c r="F5" s="7" t="s">
        <v>223</v>
      </c>
      <c r="G5" s="2" t="s">
        <v>233</v>
      </c>
      <c r="H5" t="s">
        <v>142</v>
      </c>
      <c r="J5">
        <f t="shared" ref="J5:J19" si="3">SUMPRODUCT($AN5:$BC5,$AN$36:$BC$36)</f>
        <v>6143.214610989121</v>
      </c>
      <c r="K5">
        <f t="shared" ref="K5:K19" si="4">SUMPRODUCT($BE5:$BT5,$BE$36:$BT$36)</f>
        <v>5048.4188171311989</v>
      </c>
      <c r="L5">
        <f t="shared" ref="L5:L19" si="5">PRODUCT(J5:K5)</f>
        <v>31013520.239792798</v>
      </c>
      <c r="N5">
        <f>VLOOKUP(E5,Inputs!$K$12:$L$25,2,FALSE)</f>
        <v>70</v>
      </c>
      <c r="O5">
        <f>VLOOKUP(H5,Inputs!$K$12:$L$25,2,FALSE)</f>
        <v>15</v>
      </c>
      <c r="P5">
        <f>(VLOOKUP(B5,Inputs!$K$28:$L$32,2,FALSE))</f>
        <v>90</v>
      </c>
      <c r="Q5" s="6">
        <f t="shared" ref="Q5:Q19" si="6">(SQRT(N5^2+O5^2-2*N5*O5*COS(RADIANS(P5)))/2)</f>
        <v>35.794552658190881</v>
      </c>
      <c r="R5" s="9">
        <f>((Q5/Inputs!$L$35)^Inputs!$L$36+(Q5/Inputs!$L$35)^Inputs!$L$36-((Q5/Inputs!$L$35)^Inputs!$L$36)*((Q5/Inputs!$L$35)^Inputs!$L$36))</f>
        <v>0.17404385728488758</v>
      </c>
      <c r="T5">
        <f>Inputs!$O$25</f>
        <v>0.505</v>
      </c>
      <c r="V5" s="2">
        <v>2</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v>
      </c>
      <c r="AB5">
        <f>IF(B5="Diverging","",Inputs!$L$12)</f>
        <v>70</v>
      </c>
      <c r="AC5" s="14">
        <f t="shared" si="0"/>
        <v>1.2601440246904174</v>
      </c>
      <c r="AD5" s="14"/>
      <c r="AI5">
        <f t="shared" ref="AI5:AI19" si="7">PRODUCT(Z5,T5,AC5)</f>
        <v>5.0909818597492862</v>
      </c>
      <c r="AK5">
        <f t="shared" ref="AK5:AK19" si="8">L5*R5*AI5</f>
        <v>27479657.391557861</v>
      </c>
      <c r="AM5" s="12"/>
      <c r="AN5" s="2" t="str">
        <f t="shared" ref="AN5:AY27" si="9">IF(ISNUMBER(SEARCH(AN$3,$D5)),1,"")</f>
        <v/>
      </c>
      <c r="AO5" s="2" t="str">
        <f t="shared" si="1"/>
        <v/>
      </c>
      <c r="AP5" s="2" t="str">
        <f t="shared" si="1"/>
        <v/>
      </c>
      <c r="AQ5" s="2">
        <f t="shared" si="1"/>
        <v>1</v>
      </c>
      <c r="AR5" s="2" t="str">
        <f t="shared" si="1"/>
        <v/>
      </c>
      <c r="AS5" s="2" t="str">
        <f t="shared" si="1"/>
        <v/>
      </c>
      <c r="AT5" s="2" t="str">
        <f t="shared" si="1"/>
        <v/>
      </c>
      <c r="AU5" s="2" t="str">
        <f t="shared" si="1"/>
        <v/>
      </c>
      <c r="AV5" s="2" t="str">
        <f t="shared" si="1"/>
        <v/>
      </c>
      <c r="AW5" s="2" t="str">
        <f t="shared" si="1"/>
        <v/>
      </c>
      <c r="AX5" s="2" t="str">
        <f t="shared" si="1"/>
        <v/>
      </c>
      <c r="AY5" s="2" t="str">
        <f t="shared" si="1"/>
        <v/>
      </c>
      <c r="AZ5" s="2"/>
      <c r="BA5" s="2"/>
      <c r="BB5" s="2"/>
      <c r="BC5" s="2"/>
      <c r="BD5" s="10"/>
      <c r="BE5" s="2" t="str">
        <f t="shared" ref="BE5:BP28" si="10">IF(ISNUMBER(SEARCH(BE$3,$G5)),1,"")</f>
        <v/>
      </c>
      <c r="BF5" s="2" t="str">
        <f t="shared" si="2"/>
        <v/>
      </c>
      <c r="BG5" s="2" t="str">
        <f t="shared" si="2"/>
        <v/>
      </c>
      <c r="BH5" s="2" t="str">
        <f t="shared" si="2"/>
        <v/>
      </c>
      <c r="BI5" s="2">
        <f t="shared" si="2"/>
        <v>1</v>
      </c>
      <c r="BJ5" s="2" t="str">
        <f t="shared" si="2"/>
        <v/>
      </c>
      <c r="BK5" s="2" t="str">
        <f t="shared" si="2"/>
        <v/>
      </c>
      <c r="BL5" s="2" t="str">
        <f t="shared" si="2"/>
        <v/>
      </c>
      <c r="BM5" s="2" t="str">
        <f t="shared" si="2"/>
        <v/>
      </c>
      <c r="BN5" s="2">
        <f t="shared" si="2"/>
        <v>1</v>
      </c>
      <c r="BO5" s="2">
        <f t="shared" si="2"/>
        <v>1</v>
      </c>
      <c r="BP5" s="2" t="str">
        <f t="shared" si="2"/>
        <v/>
      </c>
      <c r="BQ5" s="2"/>
      <c r="BR5" s="2"/>
      <c r="BS5" s="2"/>
      <c r="BT5" s="2"/>
      <c r="BU5" s="12"/>
    </row>
    <row r="6" spans="1:73" x14ac:dyDescent="0.25">
      <c r="A6">
        <v>3</v>
      </c>
      <c r="B6" t="s">
        <v>14</v>
      </c>
      <c r="C6" t="s">
        <v>24</v>
      </c>
      <c r="D6" t="s">
        <v>69</v>
      </c>
      <c r="E6" t="s">
        <v>148</v>
      </c>
      <c r="F6" s="7" t="s">
        <v>222</v>
      </c>
      <c r="G6" s="2" t="s">
        <v>232</v>
      </c>
      <c r="H6" t="s">
        <v>142</v>
      </c>
      <c r="J6">
        <f t="shared" si="3"/>
        <v>5590.2071467317601</v>
      </c>
      <c r="K6">
        <f t="shared" si="4"/>
        <v>5174.0945733881854</v>
      </c>
      <c r="L6">
        <f t="shared" si="5"/>
        <v>28924260.462020651</v>
      </c>
      <c r="N6">
        <f>VLOOKUP(E6,Inputs!$K$12:$L$25,2,FALSE)</f>
        <v>70</v>
      </c>
      <c r="O6">
        <f>VLOOKUP(H6,Inputs!$K$12:$L$25,2,FALSE)</f>
        <v>15</v>
      </c>
      <c r="P6">
        <f>(VLOOKUP(B6,Inputs!$K$28:$L$32,2,FALSE))</f>
        <v>90</v>
      </c>
      <c r="Q6" s="6">
        <f t="shared" si="6"/>
        <v>35.794552658190881</v>
      </c>
      <c r="R6" s="9">
        <f>((Q6/Inputs!$L$35)^Inputs!$L$36+(Q6/Inputs!$L$35)^Inputs!$L$36-((Q6/Inputs!$L$35)^Inputs!$L$36)*((Q6/Inputs!$L$35)^Inputs!$L$36))</f>
        <v>0.17404385728488758</v>
      </c>
      <c r="T6">
        <f>Inputs!$O$25</f>
        <v>0.505</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4">
        <f t="shared" si="0"/>
        <v>1.2601440246904174</v>
      </c>
      <c r="AD6" s="14"/>
      <c r="AI6">
        <f t="shared" si="7"/>
        <v>5.0909818597492862</v>
      </c>
      <c r="AK6">
        <f t="shared" si="8"/>
        <v>25628460.157214995</v>
      </c>
      <c r="AM6" s="12"/>
      <c r="AN6" s="2">
        <f t="shared" si="9"/>
        <v>1</v>
      </c>
      <c r="AO6" s="2" t="str">
        <f t="shared" si="1"/>
        <v/>
      </c>
      <c r="AP6" s="2" t="str">
        <f t="shared" si="1"/>
        <v/>
      </c>
      <c r="AQ6" s="2" t="str">
        <f t="shared" si="1"/>
        <v/>
      </c>
      <c r="AR6" s="2" t="str">
        <f t="shared" si="1"/>
        <v/>
      </c>
      <c r="AS6" s="2" t="str">
        <f t="shared" si="1"/>
        <v/>
      </c>
      <c r="AT6" s="2" t="str">
        <f t="shared" si="1"/>
        <v/>
      </c>
      <c r="AU6" s="2" t="str">
        <f t="shared" si="1"/>
        <v/>
      </c>
      <c r="AV6" s="2" t="str">
        <f t="shared" si="1"/>
        <v/>
      </c>
      <c r="AW6" s="2" t="str">
        <f t="shared" si="1"/>
        <v/>
      </c>
      <c r="AX6" s="2" t="str">
        <f t="shared" si="1"/>
        <v/>
      </c>
      <c r="AY6" s="2" t="str">
        <f t="shared" si="1"/>
        <v/>
      </c>
      <c r="AZ6" s="2"/>
      <c r="BA6" s="2"/>
      <c r="BB6" s="2"/>
      <c r="BC6" s="2"/>
      <c r="BD6" s="10"/>
      <c r="BE6" s="2" t="str">
        <f t="shared" si="10"/>
        <v/>
      </c>
      <c r="BF6" s="2">
        <f t="shared" si="2"/>
        <v>1</v>
      </c>
      <c r="BG6" s="2" t="str">
        <f t="shared" si="2"/>
        <v/>
      </c>
      <c r="BH6" s="2" t="str">
        <f t="shared" si="2"/>
        <v/>
      </c>
      <c r="BI6" s="2" t="str">
        <f t="shared" si="2"/>
        <v/>
      </c>
      <c r="BJ6" s="2" t="str">
        <f t="shared" si="2"/>
        <v/>
      </c>
      <c r="BK6" s="2">
        <f t="shared" si="2"/>
        <v>1</v>
      </c>
      <c r="BL6" s="2">
        <f t="shared" si="2"/>
        <v>1</v>
      </c>
      <c r="BM6" s="2" t="str">
        <f t="shared" si="2"/>
        <v/>
      </c>
      <c r="BN6" s="2" t="str">
        <f t="shared" si="2"/>
        <v/>
      </c>
      <c r="BO6" s="2" t="str">
        <f t="shared" si="2"/>
        <v/>
      </c>
      <c r="BP6" s="2" t="str">
        <f t="shared" si="2"/>
        <v/>
      </c>
      <c r="BQ6" s="2"/>
      <c r="BR6" s="2"/>
      <c r="BS6" s="2"/>
      <c r="BT6" s="2"/>
      <c r="BU6" s="12"/>
    </row>
    <row r="7" spans="1:73" x14ac:dyDescent="0.25">
      <c r="A7">
        <v>4</v>
      </c>
      <c r="B7" t="s">
        <v>14</v>
      </c>
      <c r="C7" t="s">
        <v>24</v>
      </c>
      <c r="D7" t="s">
        <v>69</v>
      </c>
      <c r="E7" t="s">
        <v>148</v>
      </c>
      <c r="F7" s="7" t="s">
        <v>223</v>
      </c>
      <c r="G7" s="2" t="s">
        <v>233</v>
      </c>
      <c r="H7" t="s">
        <v>143</v>
      </c>
      <c r="J7">
        <f t="shared" si="3"/>
        <v>5590.2071467317601</v>
      </c>
      <c r="K7">
        <f t="shared" si="4"/>
        <v>5048.4188171311989</v>
      </c>
      <c r="L7">
        <f t="shared" si="5"/>
        <v>28221706.951221928</v>
      </c>
      <c r="N7">
        <f>VLOOKUP(E7,Inputs!$K$12:$L$25,2,FALSE)</f>
        <v>70</v>
      </c>
      <c r="O7">
        <f>VLOOKUP(H7,Inputs!$K$12:$L$25,2,FALSE)</f>
        <v>25</v>
      </c>
      <c r="P7">
        <f>(VLOOKUP(B7,Inputs!$K$28:$L$32,2,FALSE))</f>
        <v>90</v>
      </c>
      <c r="Q7" s="6">
        <f t="shared" si="6"/>
        <v>37.165171868296262</v>
      </c>
      <c r="R7" s="9">
        <f>((Q7/Inputs!$L$35)^Inputs!$L$36+(Q7/Inputs!$L$35)^Inputs!$L$36-((Q7/Inputs!$L$35)^Inputs!$L$36)*((Q7/Inputs!$L$35)^Inputs!$L$36))</f>
        <v>0.19924667610946173</v>
      </c>
      <c r="T7">
        <f>Inputs!$O$25</f>
        <v>0.505</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4">
        <f t="shared" si="0"/>
        <v>1.2601440246904174</v>
      </c>
      <c r="AD7" s="14"/>
      <c r="AI7">
        <f t="shared" si="7"/>
        <v>5.0909818597492862</v>
      </c>
      <c r="AK7">
        <f t="shared" si="8"/>
        <v>28627004.915405788</v>
      </c>
      <c r="AM7" s="12"/>
      <c r="AN7" s="2">
        <f t="shared" si="9"/>
        <v>1</v>
      </c>
      <c r="AO7" s="2" t="str">
        <f t="shared" si="1"/>
        <v/>
      </c>
      <c r="AP7" s="2" t="str">
        <f t="shared" si="1"/>
        <v/>
      </c>
      <c r="AQ7" s="2" t="str">
        <f t="shared" si="1"/>
        <v/>
      </c>
      <c r="AR7" s="2" t="str">
        <f t="shared" si="1"/>
        <v/>
      </c>
      <c r="AS7" s="2" t="str">
        <f t="shared" si="1"/>
        <v/>
      </c>
      <c r="AT7" s="2" t="str">
        <f t="shared" si="1"/>
        <v/>
      </c>
      <c r="AU7" s="2" t="str">
        <f t="shared" si="1"/>
        <v/>
      </c>
      <c r="AV7" s="2" t="str">
        <f t="shared" si="1"/>
        <v/>
      </c>
      <c r="AW7" s="2" t="str">
        <f t="shared" si="1"/>
        <v/>
      </c>
      <c r="AX7" s="2" t="str">
        <f t="shared" si="1"/>
        <v/>
      </c>
      <c r="AY7" s="2" t="str">
        <f t="shared" si="1"/>
        <v/>
      </c>
      <c r="AZ7" s="2"/>
      <c r="BA7" s="2"/>
      <c r="BB7" s="2"/>
      <c r="BC7" s="2"/>
      <c r="BD7" s="10"/>
      <c r="BE7" s="2" t="str">
        <f t="shared" si="10"/>
        <v/>
      </c>
      <c r="BF7" s="2" t="str">
        <f t="shared" si="2"/>
        <v/>
      </c>
      <c r="BG7" s="2" t="str">
        <f t="shared" si="2"/>
        <v/>
      </c>
      <c r="BH7" s="2" t="str">
        <f t="shared" si="2"/>
        <v/>
      </c>
      <c r="BI7" s="2">
        <f t="shared" si="2"/>
        <v>1</v>
      </c>
      <c r="BJ7" s="2" t="str">
        <f t="shared" si="2"/>
        <v/>
      </c>
      <c r="BK7" s="2" t="str">
        <f t="shared" si="2"/>
        <v/>
      </c>
      <c r="BL7" s="2" t="str">
        <f t="shared" si="2"/>
        <v/>
      </c>
      <c r="BM7" s="2" t="str">
        <f t="shared" si="2"/>
        <v/>
      </c>
      <c r="BN7" s="2">
        <f t="shared" si="2"/>
        <v>1</v>
      </c>
      <c r="BO7" s="2">
        <f t="shared" si="2"/>
        <v>1</v>
      </c>
      <c r="BP7" s="2" t="str">
        <f t="shared" si="2"/>
        <v/>
      </c>
      <c r="BQ7" s="2"/>
      <c r="BR7" s="2"/>
      <c r="BS7" s="2"/>
      <c r="BT7" s="2"/>
      <c r="BU7" s="12"/>
    </row>
    <row r="8" spans="1:73" x14ac:dyDescent="0.25">
      <c r="A8">
        <v>5</v>
      </c>
      <c r="B8" t="s">
        <v>15</v>
      </c>
      <c r="C8" t="s">
        <v>218</v>
      </c>
      <c r="D8" t="s">
        <v>228</v>
      </c>
      <c r="E8" t="s">
        <v>149</v>
      </c>
      <c r="F8" s="7" t="s">
        <v>222</v>
      </c>
      <c r="G8" s="2" t="s">
        <v>232</v>
      </c>
      <c r="H8" t="s">
        <v>143</v>
      </c>
      <c r="J8">
        <f t="shared" si="3"/>
        <v>1356.7853890108793</v>
      </c>
      <c r="K8">
        <f t="shared" si="4"/>
        <v>5174.0945733881854</v>
      </c>
      <c r="L8">
        <f t="shared" si="5"/>
        <v>7020135.9185335683</v>
      </c>
      <c r="N8">
        <f>VLOOKUP(E8,Inputs!$K$12:$L$25,2,FALSE)</f>
        <v>15</v>
      </c>
      <c r="O8">
        <f>VLOOKUP(H8,Inputs!$K$12:$L$25,2,FALSE)</f>
        <v>25</v>
      </c>
      <c r="P8">
        <f>(VLOOKUP(B8,Inputs!$K$28:$L$32,2,FALSE))</f>
        <v>45</v>
      </c>
      <c r="Q8" s="6">
        <f t="shared" si="6"/>
        <v>8.9396576292116645</v>
      </c>
      <c r="R8" s="9">
        <f>((Q8/Inputs!$L$35)^Inputs!$L$36+(Q8/Inputs!$L$35)^Inputs!$L$36-((Q8/Inputs!$L$35)^Inputs!$L$36)*((Q8/Inputs!$L$35)^Inputs!$L$36))</f>
        <v>9.432995959267502E-4</v>
      </c>
      <c r="T8">
        <f>Inputs!$O$25</f>
        <v>0.505</v>
      </c>
      <c r="V8" s="2">
        <v>2</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8</v>
      </c>
      <c r="AB8">
        <f>IF(B8="Diverging","",Inputs!$L$12)</f>
        <v>70</v>
      </c>
      <c r="AC8" s="14">
        <f t="shared" si="0"/>
        <v>1.2601440246904174</v>
      </c>
      <c r="AD8" s="14"/>
      <c r="AI8">
        <f t="shared" si="7"/>
        <v>5.0909818597492862</v>
      </c>
      <c r="AK8">
        <f t="shared" si="8"/>
        <v>33712.947065272732</v>
      </c>
      <c r="AM8" s="12"/>
      <c r="AN8" s="2" t="str">
        <f t="shared" si="9"/>
        <v/>
      </c>
      <c r="AO8" s="2" t="str">
        <f t="shared" si="1"/>
        <v/>
      </c>
      <c r="AP8" s="2" t="str">
        <f t="shared" si="1"/>
        <v/>
      </c>
      <c r="AQ8" s="2" t="str">
        <f t="shared" si="1"/>
        <v/>
      </c>
      <c r="AR8" s="2">
        <f t="shared" si="1"/>
        <v>1</v>
      </c>
      <c r="AS8" s="2">
        <f t="shared" si="1"/>
        <v>1</v>
      </c>
      <c r="AT8" s="2" t="str">
        <f t="shared" si="1"/>
        <v/>
      </c>
      <c r="AU8" s="2" t="str">
        <f t="shared" si="1"/>
        <v/>
      </c>
      <c r="AV8" s="2" t="str">
        <f t="shared" si="1"/>
        <v/>
      </c>
      <c r="AW8" s="2" t="str">
        <f t="shared" si="1"/>
        <v/>
      </c>
      <c r="AX8" s="2" t="str">
        <f t="shared" si="1"/>
        <v/>
      </c>
      <c r="AY8" s="2" t="str">
        <f t="shared" si="1"/>
        <v/>
      </c>
      <c r="AZ8" s="2"/>
      <c r="BA8" s="2"/>
      <c r="BB8" s="2"/>
      <c r="BC8" s="2"/>
      <c r="BD8" s="10"/>
      <c r="BE8" s="2" t="str">
        <f t="shared" si="10"/>
        <v/>
      </c>
      <c r="BF8" s="2">
        <f t="shared" si="2"/>
        <v>1</v>
      </c>
      <c r="BG8" s="2" t="str">
        <f t="shared" si="2"/>
        <v/>
      </c>
      <c r="BH8" s="2" t="str">
        <f t="shared" si="2"/>
        <v/>
      </c>
      <c r="BI8" s="2" t="str">
        <f t="shared" si="2"/>
        <v/>
      </c>
      <c r="BJ8" s="2" t="str">
        <f t="shared" si="2"/>
        <v/>
      </c>
      <c r="BK8" s="2">
        <f t="shared" si="2"/>
        <v>1</v>
      </c>
      <c r="BL8" s="2">
        <f t="shared" si="2"/>
        <v>1</v>
      </c>
      <c r="BM8" s="2" t="str">
        <f t="shared" si="2"/>
        <v/>
      </c>
      <c r="BN8" s="2" t="str">
        <f t="shared" si="2"/>
        <v/>
      </c>
      <c r="BO8" s="2" t="str">
        <f t="shared" si="2"/>
        <v/>
      </c>
      <c r="BP8" s="2" t="str">
        <f t="shared" si="2"/>
        <v/>
      </c>
      <c r="BQ8" s="2"/>
      <c r="BR8" s="2"/>
      <c r="BS8" s="2"/>
      <c r="BT8" s="2"/>
      <c r="BU8" s="12"/>
    </row>
    <row r="9" spans="1:73" x14ac:dyDescent="0.25">
      <c r="A9">
        <v>6</v>
      </c>
      <c r="B9" t="s">
        <v>15</v>
      </c>
      <c r="C9" t="s">
        <v>219</v>
      </c>
      <c r="D9" t="s">
        <v>229</v>
      </c>
      <c r="E9" t="s">
        <v>149</v>
      </c>
      <c r="F9" s="7" t="s">
        <v>223</v>
      </c>
      <c r="G9" s="2" t="s">
        <v>233</v>
      </c>
      <c r="H9" t="s">
        <v>143</v>
      </c>
      <c r="J9">
        <f t="shared" si="3"/>
        <v>1909.7928532682399</v>
      </c>
      <c r="K9">
        <f t="shared" si="4"/>
        <v>5048.4188171311989</v>
      </c>
      <c r="L9">
        <f t="shared" si="5"/>
        <v>9641434.1772620659</v>
      </c>
      <c r="N9">
        <f>VLOOKUP(E9,Inputs!$K$12:$L$25,2,FALSE)</f>
        <v>15</v>
      </c>
      <c r="O9">
        <f>VLOOKUP(H9,Inputs!$K$12:$L$25,2,FALSE)</f>
        <v>25</v>
      </c>
      <c r="P9">
        <f>(VLOOKUP(B9,Inputs!$K$28:$L$32,2,FALSE))</f>
        <v>45</v>
      </c>
      <c r="Q9" s="6">
        <f t="shared" si="6"/>
        <v>8.9396576292116645</v>
      </c>
      <c r="R9" s="9">
        <f>((Q9/Inputs!$L$35)^Inputs!$L$36+(Q9/Inputs!$L$35)^Inputs!$L$36-((Q9/Inputs!$L$35)^Inputs!$L$36)*((Q9/Inputs!$L$35)^Inputs!$L$36))</f>
        <v>9.432995959267502E-4</v>
      </c>
      <c r="T9">
        <f>Inputs!$O$25</f>
        <v>0.505</v>
      </c>
      <c r="V9" s="2">
        <v>2</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v>
      </c>
      <c r="AB9">
        <f>IF(B9="Diverging","",Inputs!$L$12)</f>
        <v>70</v>
      </c>
      <c r="AC9" s="14">
        <f t="shared" si="0"/>
        <v>1.2601440246904174</v>
      </c>
      <c r="AD9" s="14"/>
      <c r="AI9">
        <f t="shared" si="7"/>
        <v>5.0909818597492862</v>
      </c>
      <c r="AK9">
        <f t="shared" si="8"/>
        <v>46301.263084268743</v>
      </c>
      <c r="AM9" s="12"/>
      <c r="AN9" s="2" t="str">
        <f t="shared" si="9"/>
        <v/>
      </c>
      <c r="AO9" s="2">
        <f t="shared" si="1"/>
        <v>1</v>
      </c>
      <c r="AP9" s="2">
        <f t="shared" si="1"/>
        <v>1</v>
      </c>
      <c r="AQ9" s="2" t="str">
        <f t="shared" si="1"/>
        <v/>
      </c>
      <c r="AR9" s="2" t="str">
        <f t="shared" si="1"/>
        <v/>
      </c>
      <c r="AS9" s="2" t="str">
        <f t="shared" si="1"/>
        <v/>
      </c>
      <c r="AT9" s="2" t="str">
        <f t="shared" si="1"/>
        <v/>
      </c>
      <c r="AU9" s="2" t="str">
        <f t="shared" si="1"/>
        <v/>
      </c>
      <c r="AV9" s="2" t="str">
        <f t="shared" si="1"/>
        <v/>
      </c>
      <c r="AW9" s="2" t="str">
        <f t="shared" si="1"/>
        <v/>
      </c>
      <c r="AX9" s="2" t="str">
        <f t="shared" si="1"/>
        <v/>
      </c>
      <c r="AY9" s="2" t="str">
        <f t="shared" si="1"/>
        <v/>
      </c>
      <c r="AZ9" s="2"/>
      <c r="BA9" s="2"/>
      <c r="BB9" s="2"/>
      <c r="BC9" s="2"/>
      <c r="BD9" s="10"/>
      <c r="BE9" s="2" t="str">
        <f t="shared" si="10"/>
        <v/>
      </c>
      <c r="BF9" s="2" t="str">
        <f t="shared" si="2"/>
        <v/>
      </c>
      <c r="BG9" s="2" t="str">
        <f t="shared" si="2"/>
        <v/>
      </c>
      <c r="BH9" s="2" t="str">
        <f t="shared" si="2"/>
        <v/>
      </c>
      <c r="BI9" s="2">
        <f t="shared" si="2"/>
        <v>1</v>
      </c>
      <c r="BJ9" s="2" t="str">
        <f t="shared" si="2"/>
        <v/>
      </c>
      <c r="BK9" s="2" t="str">
        <f t="shared" si="2"/>
        <v/>
      </c>
      <c r="BL9" s="2" t="str">
        <f t="shared" si="2"/>
        <v/>
      </c>
      <c r="BM9" s="2" t="str">
        <f t="shared" si="2"/>
        <v/>
      </c>
      <c r="BN9" s="2">
        <f t="shared" si="2"/>
        <v>1</v>
      </c>
      <c r="BO9" s="2">
        <f t="shared" si="2"/>
        <v>1</v>
      </c>
      <c r="BP9" s="2" t="str">
        <f t="shared" si="2"/>
        <v/>
      </c>
      <c r="BQ9" s="2"/>
      <c r="BR9" s="2"/>
      <c r="BS9" s="2"/>
      <c r="BT9" s="2"/>
      <c r="BU9" s="12"/>
    </row>
    <row r="10" spans="1:73" x14ac:dyDescent="0.25">
      <c r="A10">
        <v>7</v>
      </c>
      <c r="B10" t="s">
        <v>15</v>
      </c>
      <c r="C10" t="s">
        <v>24</v>
      </c>
      <c r="D10" t="s">
        <v>69</v>
      </c>
      <c r="E10" t="s">
        <v>148</v>
      </c>
      <c r="F10" s="7" t="s">
        <v>226</v>
      </c>
      <c r="G10" s="2" t="s">
        <v>236</v>
      </c>
      <c r="H10" t="s">
        <v>142</v>
      </c>
      <c r="J10">
        <f t="shared" si="3"/>
        <v>5590.2071467317601</v>
      </c>
      <c r="K10">
        <f t="shared" si="4"/>
        <v>4772.0161786390345</v>
      </c>
      <c r="L10">
        <f t="shared" si="5"/>
        <v>26676558.946147513</v>
      </c>
      <c r="N10">
        <f>VLOOKUP(E10,Inputs!$K$12:$L$25,2,FALSE)</f>
        <v>70</v>
      </c>
      <c r="O10">
        <f>VLOOKUP(H10,Inputs!$K$12:$L$25,2,FALSE)</f>
        <v>15</v>
      </c>
      <c r="P10">
        <f>(VLOOKUP(B10,Inputs!$K$28:$L$32,2,FALSE))</f>
        <v>45</v>
      </c>
      <c r="Q10" s="6">
        <f t="shared" si="6"/>
        <v>30.166520181768771</v>
      </c>
      <c r="R10" s="9">
        <f>((Q10/Inputs!$L$35)^Inputs!$L$36+(Q10/Inputs!$L$35)^Inputs!$L$36-((Q10/Inputs!$L$35)^Inputs!$L$36)*((Q10/Inputs!$L$35)^Inputs!$L$36))</f>
        <v>9.3014969639737849E-2</v>
      </c>
      <c r="T10">
        <f>Inputs!$O$25</f>
        <v>0.505</v>
      </c>
      <c r="X10" s="2">
        <v>1</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2.75</v>
      </c>
      <c r="AB10">
        <f>IF(B10="Diverging","",Inputs!$L$12)</f>
        <v>70</v>
      </c>
      <c r="AC10" s="14">
        <f t="shared" si="0"/>
        <v>1.2601440246904174</v>
      </c>
      <c r="AD10" s="14"/>
      <c r="AI10">
        <f t="shared" si="7"/>
        <v>1.7500250142888172</v>
      </c>
      <c r="AK10">
        <f t="shared" si="8"/>
        <v>4342370.8792581586</v>
      </c>
      <c r="AM10" s="12"/>
      <c r="AN10" s="2">
        <f t="shared" si="9"/>
        <v>1</v>
      </c>
      <c r="AO10" s="2" t="str">
        <f t="shared" si="1"/>
        <v/>
      </c>
      <c r="AP10" s="2" t="str">
        <f t="shared" si="1"/>
        <v/>
      </c>
      <c r="AQ10" s="2" t="str">
        <f t="shared" si="1"/>
        <v/>
      </c>
      <c r="AR10" s="2" t="str">
        <f t="shared" si="1"/>
        <v/>
      </c>
      <c r="AS10" s="2" t="str">
        <f t="shared" si="1"/>
        <v/>
      </c>
      <c r="AT10" s="2" t="str">
        <f t="shared" si="1"/>
        <v/>
      </c>
      <c r="AU10" s="2" t="str">
        <f t="shared" si="1"/>
        <v/>
      </c>
      <c r="AV10" s="2" t="str">
        <f t="shared" si="1"/>
        <v/>
      </c>
      <c r="AW10" s="2" t="str">
        <f t="shared" si="1"/>
        <v/>
      </c>
      <c r="AX10" s="2" t="str">
        <f t="shared" si="1"/>
        <v/>
      </c>
      <c r="AY10" s="2" t="str">
        <f t="shared" si="1"/>
        <v/>
      </c>
      <c r="AZ10" s="2"/>
      <c r="BA10" s="2"/>
      <c r="BB10" s="2"/>
      <c r="BC10" s="2"/>
      <c r="BD10" s="10"/>
      <c r="BE10" s="2" t="str">
        <f t="shared" si="10"/>
        <v/>
      </c>
      <c r="BF10" s="2" t="str">
        <f t="shared" si="2"/>
        <v/>
      </c>
      <c r="BG10" s="2" t="str">
        <f t="shared" si="2"/>
        <v/>
      </c>
      <c r="BH10" s="2" t="str">
        <f t="shared" si="2"/>
        <v/>
      </c>
      <c r="BI10" s="2" t="str">
        <f t="shared" si="2"/>
        <v/>
      </c>
      <c r="BJ10" s="2" t="str">
        <f t="shared" si="2"/>
        <v/>
      </c>
      <c r="BK10" s="2" t="str">
        <f t="shared" si="2"/>
        <v/>
      </c>
      <c r="BL10" s="2" t="str">
        <f t="shared" si="2"/>
        <v/>
      </c>
      <c r="BM10" s="2">
        <f t="shared" si="2"/>
        <v>1</v>
      </c>
      <c r="BN10" s="2" t="str">
        <f t="shared" si="2"/>
        <v/>
      </c>
      <c r="BO10" s="2">
        <f t="shared" si="2"/>
        <v>1</v>
      </c>
      <c r="BP10" s="2" t="str">
        <f t="shared" si="2"/>
        <v/>
      </c>
      <c r="BQ10" s="2"/>
      <c r="BR10" s="2"/>
      <c r="BS10" s="2"/>
      <c r="BT10" s="2"/>
      <c r="BU10" s="12"/>
    </row>
    <row r="11" spans="1:73" x14ac:dyDescent="0.25">
      <c r="A11">
        <v>8</v>
      </c>
      <c r="B11" t="s">
        <v>15</v>
      </c>
      <c r="C11" t="s">
        <v>28</v>
      </c>
      <c r="D11" t="s">
        <v>73</v>
      </c>
      <c r="E11" t="s">
        <v>148</v>
      </c>
      <c r="F11" s="7" t="s">
        <v>227</v>
      </c>
      <c r="G11" s="2" t="s">
        <v>237</v>
      </c>
      <c r="H11" t="s">
        <v>142</v>
      </c>
      <c r="J11">
        <f t="shared" si="3"/>
        <v>6143.214610989121</v>
      </c>
      <c r="K11">
        <f t="shared" si="4"/>
        <v>5512.5042020947621</v>
      </c>
      <c r="L11">
        <f t="shared" si="5"/>
        <v>33864496.357447468</v>
      </c>
      <c r="N11">
        <f>VLOOKUP(E11,Inputs!$K$12:$L$25,2,FALSE)</f>
        <v>70</v>
      </c>
      <c r="O11">
        <f>VLOOKUP(H11,Inputs!$K$12:$L$25,2,FALSE)</f>
        <v>15</v>
      </c>
      <c r="P11">
        <f>(VLOOKUP(B11,Inputs!$K$28:$L$32,2,FALSE))</f>
        <v>45</v>
      </c>
      <c r="Q11" s="6">
        <f t="shared" si="6"/>
        <v>30.166520181768771</v>
      </c>
      <c r="R11" s="9">
        <f>((Q11/Inputs!$L$35)^Inputs!$L$36+(Q11/Inputs!$L$35)^Inputs!$L$36-((Q11/Inputs!$L$35)^Inputs!$L$36)*((Q11/Inputs!$L$35)^Inputs!$L$36))</f>
        <v>9.3014969639737849E-2</v>
      </c>
      <c r="T11">
        <f>Inputs!$O$25</f>
        <v>0.505</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2.75</v>
      </c>
      <c r="AB11">
        <f>IF(B11="Diverging","",Inputs!$L$12)</f>
        <v>70</v>
      </c>
      <c r="AC11" s="14">
        <f t="shared" si="0"/>
        <v>1.2601440246904174</v>
      </c>
      <c r="AD11" s="14"/>
      <c r="AI11">
        <f t="shared" si="7"/>
        <v>1.7500250142888172</v>
      </c>
      <c r="AK11">
        <f t="shared" si="8"/>
        <v>5512412.7186036631</v>
      </c>
      <c r="AM11" s="12"/>
      <c r="AN11" s="2" t="str">
        <f t="shared" si="9"/>
        <v/>
      </c>
      <c r="AO11" s="2" t="str">
        <f t="shared" si="1"/>
        <v/>
      </c>
      <c r="AP11" s="2" t="str">
        <f t="shared" si="1"/>
        <v/>
      </c>
      <c r="AQ11" s="2">
        <f t="shared" si="1"/>
        <v>1</v>
      </c>
      <c r="AR11" s="2" t="str">
        <f t="shared" si="1"/>
        <v/>
      </c>
      <c r="AS11" s="2" t="str">
        <f t="shared" si="1"/>
        <v/>
      </c>
      <c r="AT11" s="2" t="str">
        <f t="shared" si="1"/>
        <v/>
      </c>
      <c r="AU11" s="2" t="str">
        <f t="shared" si="1"/>
        <v/>
      </c>
      <c r="AV11" s="2" t="str">
        <f t="shared" si="1"/>
        <v/>
      </c>
      <c r="AW11" s="2" t="str">
        <f t="shared" si="1"/>
        <v/>
      </c>
      <c r="AX11" s="2" t="str">
        <f t="shared" si="1"/>
        <v/>
      </c>
      <c r="AY11" s="2" t="str">
        <f t="shared" si="1"/>
        <v/>
      </c>
      <c r="AZ11" s="2"/>
      <c r="BA11" s="2"/>
      <c r="BB11" s="2"/>
      <c r="BC11" s="2"/>
      <c r="BD11" s="10"/>
      <c r="BE11" s="2" t="str">
        <f t="shared" si="10"/>
        <v/>
      </c>
      <c r="BF11" s="2" t="str">
        <f t="shared" si="2"/>
        <v/>
      </c>
      <c r="BG11" s="2" t="str">
        <f t="shared" si="2"/>
        <v/>
      </c>
      <c r="BH11" s="2" t="str">
        <f t="shared" si="2"/>
        <v/>
      </c>
      <c r="BI11" s="2" t="str">
        <f t="shared" si="2"/>
        <v/>
      </c>
      <c r="BJ11" s="2" t="str">
        <f t="shared" si="2"/>
        <v/>
      </c>
      <c r="BK11" s="2" t="str">
        <f t="shared" si="2"/>
        <v/>
      </c>
      <c r="BL11" s="2">
        <f t="shared" si="2"/>
        <v>1</v>
      </c>
      <c r="BM11" s="2" t="str">
        <f t="shared" si="2"/>
        <v/>
      </c>
      <c r="BN11" s="2" t="str">
        <f t="shared" si="2"/>
        <v/>
      </c>
      <c r="BO11" s="2" t="str">
        <f t="shared" si="2"/>
        <v/>
      </c>
      <c r="BP11" s="2">
        <f t="shared" si="2"/>
        <v>1</v>
      </c>
      <c r="BQ11" s="2"/>
      <c r="BR11" s="2"/>
      <c r="BS11" s="2"/>
      <c r="BT11" s="2"/>
      <c r="BU11" s="12"/>
    </row>
    <row r="12" spans="1:73" x14ac:dyDescent="0.25">
      <c r="A12">
        <v>9</v>
      </c>
      <c r="B12" t="s">
        <v>15</v>
      </c>
      <c r="C12" t="s">
        <v>220</v>
      </c>
      <c r="D12" t="s">
        <v>230</v>
      </c>
      <c r="E12" t="s">
        <v>109</v>
      </c>
      <c r="F12" s="7" t="s">
        <v>68</v>
      </c>
      <c r="G12" s="2" t="s">
        <v>95</v>
      </c>
      <c r="H12" t="s">
        <v>110</v>
      </c>
      <c r="J12">
        <f t="shared" si="3"/>
        <v>3560.9230192259611</v>
      </c>
      <c r="K12">
        <f t="shared" si="4"/>
        <v>7000.0000000000009</v>
      </c>
      <c r="L12">
        <f t="shared" si="5"/>
        <v>24926461.13458173</v>
      </c>
      <c r="N12">
        <f>VLOOKUP(E12,Inputs!$K$12:$L$25,2,FALSE)</f>
        <v>25</v>
      </c>
      <c r="O12">
        <f>VLOOKUP(H12,Inputs!$K$12:$L$25,2,FALSE)</f>
        <v>20</v>
      </c>
      <c r="P12">
        <f>(VLOOKUP(B12,Inputs!$K$28:$L$32,2,FALSE))</f>
        <v>45</v>
      </c>
      <c r="Q12" s="6">
        <f t="shared" si="6"/>
        <v>8.9147801264732891</v>
      </c>
      <c r="R12" s="9">
        <f>((Q12/Inputs!$L$35)^Inputs!$L$36+(Q12/Inputs!$L$35)^Inputs!$L$36-((Q12/Inputs!$L$35)^Inputs!$L$36)*((Q12/Inputs!$L$35)^Inputs!$L$36))</f>
        <v>9.3337987230879336E-4</v>
      </c>
      <c r="T12">
        <v>1</v>
      </c>
      <c r="Y12" s="2">
        <v>1</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1.75</v>
      </c>
      <c r="AB12">
        <f>IF(B12="Diverging","",Inputs!$L$12)</f>
        <v>70</v>
      </c>
      <c r="AC12" s="14">
        <f t="shared" si="0"/>
        <v>1.2601440246904174</v>
      </c>
      <c r="AD12" s="14"/>
      <c r="AI12">
        <f t="shared" si="7"/>
        <v>2.2052520432082305</v>
      </c>
      <c r="AK12">
        <f t="shared" si="8"/>
        <v>51307.078930816184</v>
      </c>
      <c r="AM12" s="12"/>
      <c r="AN12" s="2" t="str">
        <f t="shared" si="9"/>
        <v/>
      </c>
      <c r="AO12" s="2" t="str">
        <f t="shared" si="1"/>
        <v/>
      </c>
      <c r="AP12" s="2" t="str">
        <f t="shared" si="1"/>
        <v/>
      </c>
      <c r="AQ12" s="2" t="str">
        <f t="shared" si="1"/>
        <v/>
      </c>
      <c r="AR12" s="2">
        <f t="shared" si="1"/>
        <v>1</v>
      </c>
      <c r="AS12" s="2" t="str">
        <f t="shared" si="1"/>
        <v/>
      </c>
      <c r="AT12" s="2" t="str">
        <f t="shared" si="1"/>
        <v/>
      </c>
      <c r="AU12" s="2">
        <f t="shared" si="1"/>
        <v>1</v>
      </c>
      <c r="AV12" s="2" t="str">
        <f t="shared" si="1"/>
        <v/>
      </c>
      <c r="AW12" s="2" t="str">
        <f t="shared" si="1"/>
        <v/>
      </c>
      <c r="AX12" s="2" t="str">
        <f t="shared" si="1"/>
        <v/>
      </c>
      <c r="AY12" s="2" t="str">
        <f t="shared" si="1"/>
        <v/>
      </c>
      <c r="AZ12" s="2"/>
      <c r="BA12" s="2"/>
      <c r="BB12" s="2"/>
      <c r="BC12" s="2"/>
      <c r="BD12" s="10"/>
      <c r="BE12" s="2" t="str">
        <f t="shared" si="10"/>
        <v/>
      </c>
      <c r="BF12" s="2" t="str">
        <f t="shared" si="2"/>
        <v/>
      </c>
      <c r="BG12" s="2" t="str">
        <f t="shared" si="2"/>
        <v/>
      </c>
      <c r="BH12" s="2" t="str">
        <f t="shared" si="2"/>
        <v/>
      </c>
      <c r="BI12" s="2" t="str">
        <f t="shared" si="2"/>
        <v/>
      </c>
      <c r="BJ12" s="2" t="str">
        <f t="shared" si="2"/>
        <v/>
      </c>
      <c r="BK12" s="2" t="str">
        <f t="shared" si="2"/>
        <v/>
      </c>
      <c r="BL12" s="2" t="str">
        <f t="shared" si="2"/>
        <v/>
      </c>
      <c r="BM12" s="2" t="str">
        <f t="shared" si="2"/>
        <v/>
      </c>
      <c r="BN12" s="2">
        <f t="shared" si="2"/>
        <v>1</v>
      </c>
      <c r="BO12" s="2">
        <f t="shared" si="2"/>
        <v>1</v>
      </c>
      <c r="BP12" s="2">
        <f t="shared" si="2"/>
        <v>1</v>
      </c>
      <c r="BQ12" s="2"/>
      <c r="BR12" s="2"/>
      <c r="BS12" s="2"/>
      <c r="BT12" s="2"/>
      <c r="BU12" s="12"/>
    </row>
    <row r="13" spans="1:73" x14ac:dyDescent="0.25">
      <c r="A13">
        <v>10</v>
      </c>
      <c r="B13" t="s">
        <v>15</v>
      </c>
      <c r="C13" t="s">
        <v>221</v>
      </c>
      <c r="D13" t="s">
        <v>231</v>
      </c>
      <c r="E13" t="s">
        <v>109</v>
      </c>
      <c r="F13" s="7" t="s">
        <v>65</v>
      </c>
      <c r="G13" s="2" t="s">
        <v>94</v>
      </c>
      <c r="H13" t="s">
        <v>110</v>
      </c>
      <c r="J13">
        <f t="shared" si="3"/>
        <v>2946.1107520272199</v>
      </c>
      <c r="K13">
        <f t="shared" si="4"/>
        <v>7000</v>
      </c>
      <c r="L13">
        <f t="shared" si="5"/>
        <v>20622775.26419054</v>
      </c>
      <c r="N13">
        <f>VLOOKUP(E13,Inputs!$K$12:$L$25,2,FALSE)</f>
        <v>25</v>
      </c>
      <c r="O13">
        <f>VLOOKUP(H13,Inputs!$K$12:$L$25,2,FALSE)</f>
        <v>20</v>
      </c>
      <c r="P13">
        <f>(VLOOKUP(B13,Inputs!$K$28:$L$32,2,FALSE))</f>
        <v>45</v>
      </c>
      <c r="Q13" s="6">
        <f t="shared" si="6"/>
        <v>8.9147801264732891</v>
      </c>
      <c r="R13" s="9">
        <f>((Q13/Inputs!$L$35)^Inputs!$L$36+(Q13/Inputs!$L$35)^Inputs!$L$36-((Q13/Inputs!$L$35)^Inputs!$L$36)*((Q13/Inputs!$L$35)^Inputs!$L$36))</f>
        <v>9.3337987230879336E-4</v>
      </c>
      <c r="T13">
        <v>1</v>
      </c>
      <c r="Y13" s="2">
        <v>1</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1.75</v>
      </c>
      <c r="AB13">
        <f>IF(B13="Diverging","",Inputs!$L$12)</f>
        <v>70</v>
      </c>
      <c r="AC13" s="14">
        <f t="shared" si="0"/>
        <v>1.2601440246904174</v>
      </c>
      <c r="AD13" s="14"/>
      <c r="AI13">
        <f t="shared" si="7"/>
        <v>2.2052520432082305</v>
      </c>
      <c r="AK13">
        <f t="shared" si="8"/>
        <v>42448.639321061113</v>
      </c>
      <c r="AM13" s="12"/>
      <c r="AN13" s="2" t="str">
        <f t="shared" si="9"/>
        <v/>
      </c>
      <c r="AO13" s="2">
        <f t="shared" si="1"/>
        <v>1</v>
      </c>
      <c r="AP13" s="2" t="str">
        <f t="shared" si="1"/>
        <v/>
      </c>
      <c r="AQ13" s="2" t="str">
        <f t="shared" si="1"/>
        <v/>
      </c>
      <c r="AR13" s="2" t="str">
        <f t="shared" si="1"/>
        <v/>
      </c>
      <c r="AS13" s="2" t="str">
        <f t="shared" si="1"/>
        <v/>
      </c>
      <c r="AT13" s="2" t="str">
        <f t="shared" si="1"/>
        <v/>
      </c>
      <c r="AU13" s="2" t="str">
        <f t="shared" si="1"/>
        <v/>
      </c>
      <c r="AV13" s="2" t="str">
        <f t="shared" si="1"/>
        <v/>
      </c>
      <c r="AW13" s="2" t="str">
        <f t="shared" si="1"/>
        <v/>
      </c>
      <c r="AX13" s="2">
        <f t="shared" si="1"/>
        <v>1</v>
      </c>
      <c r="AY13" s="2" t="str">
        <f t="shared" si="1"/>
        <v/>
      </c>
      <c r="AZ13" s="2"/>
      <c r="BA13" s="2"/>
      <c r="BB13" s="2"/>
      <c r="BC13" s="2"/>
      <c r="BD13" s="10"/>
      <c r="BE13" s="2" t="str">
        <f t="shared" si="10"/>
        <v/>
      </c>
      <c r="BF13" s="2" t="str">
        <f t="shared" si="2"/>
        <v/>
      </c>
      <c r="BG13" s="2" t="str">
        <f t="shared" si="2"/>
        <v/>
      </c>
      <c r="BH13" s="2" t="str">
        <f t="shared" si="2"/>
        <v/>
      </c>
      <c r="BI13" s="2" t="str">
        <f t="shared" si="2"/>
        <v/>
      </c>
      <c r="BJ13" s="2" t="str">
        <f t="shared" si="2"/>
        <v/>
      </c>
      <c r="BK13" s="2">
        <f t="shared" si="2"/>
        <v>1</v>
      </c>
      <c r="BL13" s="2">
        <f t="shared" si="2"/>
        <v>1</v>
      </c>
      <c r="BM13" s="2">
        <f t="shared" si="2"/>
        <v>1</v>
      </c>
      <c r="BN13" s="2" t="str">
        <f t="shared" si="2"/>
        <v/>
      </c>
      <c r="BO13" s="2" t="str">
        <f t="shared" si="2"/>
        <v/>
      </c>
      <c r="BP13" s="2" t="str">
        <f t="shared" si="2"/>
        <v/>
      </c>
      <c r="BQ13" s="2"/>
      <c r="BR13" s="2"/>
      <c r="BS13" s="2"/>
      <c r="BT13" s="2"/>
      <c r="BU13" s="12"/>
    </row>
    <row r="14" spans="1:73" x14ac:dyDescent="0.25">
      <c r="A14">
        <v>11</v>
      </c>
      <c r="B14" t="s">
        <v>16</v>
      </c>
      <c r="C14" t="s">
        <v>28</v>
      </c>
      <c r="D14" t="s">
        <v>73</v>
      </c>
      <c r="E14" t="s">
        <v>148</v>
      </c>
      <c r="F14" t="s">
        <v>218</v>
      </c>
      <c r="G14" s="2" t="s">
        <v>228</v>
      </c>
      <c r="H14" t="s">
        <v>149</v>
      </c>
      <c r="J14">
        <f t="shared" si="3"/>
        <v>6143.214610989121</v>
      </c>
      <c r="K14">
        <f t="shared" si="4"/>
        <v>1356.7853890108793</v>
      </c>
      <c r="L14">
        <f t="shared" si="5"/>
        <v>8335023.8257481921</v>
      </c>
      <c r="N14">
        <f>VLOOKUP(E14,Inputs!$K$12:$L$25,2,FALSE)</f>
        <v>70</v>
      </c>
      <c r="O14">
        <f>VLOOKUP(H14,Inputs!$K$12:$L$25,2,FALSE)</f>
        <v>15</v>
      </c>
      <c r="P14">
        <f>(VLOOKUP(B14,Inputs!$K$28:$L$32,2,FALSE))</f>
        <v>10</v>
      </c>
      <c r="Q14" s="6">
        <f t="shared" si="6"/>
        <v>27.644636544338773</v>
      </c>
      <c r="R14" s="9">
        <f>((Q14/Inputs!$L$35)^Inputs!$L$36+(Q14/Inputs!$L$35)^Inputs!$L$36-((Q14/Inputs!$L$35)^Inputs!$L$36)*((Q14/Inputs!$L$35)^Inputs!$L$36))</f>
        <v>6.7245791629199622E-2</v>
      </c>
      <c r="T14">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1</v>
      </c>
      <c r="AB14" t="str">
        <f>IF(B14="Diverging","",Inputs!$L$12)</f>
        <v/>
      </c>
      <c r="AC14" s="14">
        <f t="shared" si="0"/>
        <v>1</v>
      </c>
      <c r="AD14" s="14"/>
      <c r="AI14">
        <f t="shared" si="7"/>
        <v>1</v>
      </c>
      <c r="AK14">
        <f t="shared" si="8"/>
        <v>560495.27541067719</v>
      </c>
      <c r="AM14" s="12"/>
      <c r="AN14" s="2" t="str">
        <f t="shared" si="9"/>
        <v/>
      </c>
      <c r="AO14" s="2" t="str">
        <f t="shared" si="1"/>
        <v/>
      </c>
      <c r="AP14" s="2" t="str">
        <f t="shared" si="1"/>
        <v/>
      </c>
      <c r="AQ14" s="2">
        <f t="shared" si="1"/>
        <v>1</v>
      </c>
      <c r="AR14" s="2" t="str">
        <f t="shared" si="1"/>
        <v/>
      </c>
      <c r="AS14" s="2" t="str">
        <f t="shared" si="1"/>
        <v/>
      </c>
      <c r="AT14" s="2" t="str">
        <f t="shared" si="1"/>
        <v/>
      </c>
      <c r="AU14" s="2" t="str">
        <f t="shared" si="1"/>
        <v/>
      </c>
      <c r="AV14" s="2" t="str">
        <f t="shared" si="1"/>
        <v/>
      </c>
      <c r="AW14" s="2" t="str">
        <f t="shared" si="1"/>
        <v/>
      </c>
      <c r="AX14" s="2" t="str">
        <f t="shared" si="1"/>
        <v/>
      </c>
      <c r="AY14" s="2" t="str">
        <f t="shared" si="1"/>
        <v/>
      </c>
      <c r="AZ14" s="2"/>
      <c r="BA14" s="2"/>
      <c r="BB14" s="2"/>
      <c r="BC14" s="2"/>
      <c r="BD14" s="10"/>
      <c r="BE14" s="2" t="str">
        <f t="shared" si="10"/>
        <v/>
      </c>
      <c r="BF14" s="2" t="str">
        <f t="shared" si="2"/>
        <v/>
      </c>
      <c r="BG14" s="2" t="str">
        <f t="shared" si="2"/>
        <v/>
      </c>
      <c r="BH14" s="2" t="str">
        <f t="shared" si="2"/>
        <v/>
      </c>
      <c r="BI14" s="2">
        <f t="shared" si="2"/>
        <v>1</v>
      </c>
      <c r="BJ14" s="2">
        <f t="shared" si="2"/>
        <v>1</v>
      </c>
      <c r="BK14" s="2" t="str">
        <f t="shared" si="2"/>
        <v/>
      </c>
      <c r="BL14" s="2" t="str">
        <f t="shared" si="2"/>
        <v/>
      </c>
      <c r="BM14" s="2" t="str">
        <f t="shared" si="2"/>
        <v/>
      </c>
      <c r="BN14" s="2" t="str">
        <f t="shared" si="2"/>
        <v/>
      </c>
      <c r="BO14" s="2" t="str">
        <f t="shared" si="2"/>
        <v/>
      </c>
      <c r="BP14" s="2" t="str">
        <f t="shared" si="2"/>
        <v/>
      </c>
      <c r="BQ14" s="2"/>
      <c r="BR14" s="2"/>
      <c r="BS14" s="2"/>
      <c r="BT14" s="2"/>
      <c r="BU14" s="12"/>
    </row>
    <row r="15" spans="1:73" x14ac:dyDescent="0.25">
      <c r="A15">
        <v>12</v>
      </c>
      <c r="B15" t="s">
        <v>16</v>
      </c>
      <c r="C15" t="s">
        <v>24</v>
      </c>
      <c r="D15" t="s">
        <v>69</v>
      </c>
      <c r="E15" t="s">
        <v>148</v>
      </c>
      <c r="F15" t="s">
        <v>219</v>
      </c>
      <c r="G15" s="2" t="s">
        <v>229</v>
      </c>
      <c r="H15" t="s">
        <v>149</v>
      </c>
      <c r="J15">
        <f t="shared" si="3"/>
        <v>5590.2071467317601</v>
      </c>
      <c r="K15">
        <f t="shared" si="4"/>
        <v>1909.7928532682399</v>
      </c>
      <c r="L15">
        <f t="shared" si="5"/>
        <v>10676137.657117354</v>
      </c>
      <c r="N15">
        <f>VLOOKUP(E15,Inputs!$K$12:$L$25,2,FALSE)</f>
        <v>70</v>
      </c>
      <c r="O15">
        <f>VLOOKUP(H15,Inputs!$K$12:$L$25,2,FALSE)</f>
        <v>15</v>
      </c>
      <c r="P15">
        <f>(VLOOKUP(B15,Inputs!$K$28:$L$32,2,FALSE))</f>
        <v>10</v>
      </c>
      <c r="Q15" s="6">
        <f t="shared" si="6"/>
        <v>27.644636544338773</v>
      </c>
      <c r="R15" s="9">
        <f>((Q15/Inputs!$L$35)^Inputs!$L$36+(Q15/Inputs!$L$35)^Inputs!$L$36-((Q15/Inputs!$L$35)^Inputs!$L$36)*((Q15/Inputs!$L$35)^Inputs!$L$36))</f>
        <v>6.7245791629199622E-2</v>
      </c>
      <c r="T15">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1</v>
      </c>
      <c r="AB15" t="str">
        <f>IF(B15="Diverging","",Inputs!$L$12)</f>
        <v/>
      </c>
      <c r="AC15" s="14">
        <f t="shared" si="0"/>
        <v>1</v>
      </c>
      <c r="AD15" s="14"/>
      <c r="AI15">
        <f t="shared" si="7"/>
        <v>1</v>
      </c>
      <c r="AK15">
        <f t="shared" si="8"/>
        <v>717925.32829516497</v>
      </c>
      <c r="AM15" s="12"/>
      <c r="AN15" s="2">
        <f t="shared" si="9"/>
        <v>1</v>
      </c>
      <c r="AO15" s="2" t="str">
        <f t="shared" si="1"/>
        <v/>
      </c>
      <c r="AP15" s="2" t="str">
        <f t="shared" si="1"/>
        <v/>
      </c>
      <c r="AQ15" s="2" t="str">
        <f t="shared" si="1"/>
        <v/>
      </c>
      <c r="AR15" s="2" t="str">
        <f t="shared" si="1"/>
        <v/>
      </c>
      <c r="AS15" s="2" t="str">
        <f t="shared" si="1"/>
        <v/>
      </c>
      <c r="AT15" s="2" t="str">
        <f t="shared" si="1"/>
        <v/>
      </c>
      <c r="AU15" s="2" t="str">
        <f t="shared" si="1"/>
        <v/>
      </c>
      <c r="AV15" s="2" t="str">
        <f t="shared" si="1"/>
        <v/>
      </c>
      <c r="AW15" s="2" t="str">
        <f t="shared" si="1"/>
        <v/>
      </c>
      <c r="AX15" s="2" t="str">
        <f t="shared" si="1"/>
        <v/>
      </c>
      <c r="AY15" s="2" t="str">
        <f t="shared" si="1"/>
        <v/>
      </c>
      <c r="AZ15" s="2"/>
      <c r="BA15" s="2"/>
      <c r="BB15" s="2"/>
      <c r="BC15" s="2"/>
      <c r="BD15" s="10"/>
      <c r="BE15" s="2" t="str">
        <f t="shared" si="10"/>
        <v/>
      </c>
      <c r="BF15" s="2">
        <f t="shared" si="2"/>
        <v>1</v>
      </c>
      <c r="BG15" s="2">
        <f t="shared" si="2"/>
        <v>1</v>
      </c>
      <c r="BH15" s="2" t="str">
        <f t="shared" si="2"/>
        <v/>
      </c>
      <c r="BI15" s="2" t="str">
        <f t="shared" si="2"/>
        <v/>
      </c>
      <c r="BJ15" s="2" t="str">
        <f t="shared" si="2"/>
        <v/>
      </c>
      <c r="BK15" s="2" t="str">
        <f t="shared" si="2"/>
        <v/>
      </c>
      <c r="BL15" s="2" t="str">
        <f t="shared" si="2"/>
        <v/>
      </c>
      <c r="BM15" s="2" t="str">
        <f t="shared" si="2"/>
        <v/>
      </c>
      <c r="BN15" s="2" t="str">
        <f t="shared" si="2"/>
        <v/>
      </c>
      <c r="BO15" s="2" t="str">
        <f t="shared" si="2"/>
        <v/>
      </c>
      <c r="BP15" s="2" t="str">
        <f t="shared" si="2"/>
        <v/>
      </c>
      <c r="BQ15" s="2"/>
      <c r="BR15" s="2"/>
      <c r="BS15" s="2"/>
      <c r="BT15" s="2"/>
      <c r="BU15" s="12"/>
    </row>
    <row r="16" spans="1:73" x14ac:dyDescent="0.25">
      <c r="A16">
        <v>13</v>
      </c>
      <c r="B16" t="s">
        <v>16</v>
      </c>
      <c r="C16" t="s">
        <v>222</v>
      </c>
      <c r="D16" s="2" t="s">
        <v>232</v>
      </c>
      <c r="E16" t="s">
        <v>142</v>
      </c>
      <c r="F16" t="s">
        <v>226</v>
      </c>
      <c r="G16" s="2" t="s">
        <v>236</v>
      </c>
      <c r="H16" t="s">
        <v>142</v>
      </c>
      <c r="J16">
        <f t="shared" si="3"/>
        <v>5174.0945733881854</v>
      </c>
      <c r="K16">
        <f t="shared" si="4"/>
        <v>4772.0161786390345</v>
      </c>
      <c r="L16">
        <f t="shared" si="5"/>
        <v>24690863.014016856</v>
      </c>
      <c r="N16">
        <f>VLOOKUP(E16,Inputs!$K$12:$L$25,2,FALSE)</f>
        <v>15</v>
      </c>
      <c r="O16">
        <f>VLOOKUP(H16,Inputs!$K$12:$L$25,2,FALSE)</f>
        <v>15</v>
      </c>
      <c r="P16">
        <f>(VLOOKUP(B16,Inputs!$K$28:$L$32,2,FALSE))</f>
        <v>10</v>
      </c>
      <c r="Q16" s="6">
        <f t="shared" si="6"/>
        <v>1.3073361412148754</v>
      </c>
      <c r="R16" s="9">
        <f>((Q16/Inputs!$L$35)^Inputs!$L$36+(Q16/Inputs!$L$35)^Inputs!$L$36-((Q16/Inputs!$L$35)^Inputs!$L$36)*((Q16/Inputs!$L$35)^Inputs!$L$36))</f>
        <v>6.4061388075216188E-7</v>
      </c>
      <c r="T16">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1</v>
      </c>
      <c r="AB16" t="str">
        <f>IF(B16="Diverging","",Inputs!$L$12)</f>
        <v/>
      </c>
      <c r="AC16" s="14">
        <f t="shared" si="0"/>
        <v>1</v>
      </c>
      <c r="AD16" s="14"/>
      <c r="AI16">
        <f t="shared" si="7"/>
        <v>1</v>
      </c>
      <c r="AK16">
        <f t="shared" si="8"/>
        <v>15.817309574529357</v>
      </c>
      <c r="AM16" s="12"/>
      <c r="AN16" s="2" t="str">
        <f t="shared" si="9"/>
        <v/>
      </c>
      <c r="AO16" s="2">
        <f t="shared" si="1"/>
        <v>1</v>
      </c>
      <c r="AP16" s="2" t="str">
        <f t="shared" si="1"/>
        <v/>
      </c>
      <c r="AQ16" s="2" t="str">
        <f t="shared" si="1"/>
        <v/>
      </c>
      <c r="AR16" s="2" t="str">
        <f t="shared" si="1"/>
        <v/>
      </c>
      <c r="AS16" s="2" t="str">
        <f t="shared" si="1"/>
        <v/>
      </c>
      <c r="AT16" s="2">
        <f t="shared" si="1"/>
        <v>1</v>
      </c>
      <c r="AU16" s="2">
        <f t="shared" si="1"/>
        <v>1</v>
      </c>
      <c r="AV16" s="2" t="str">
        <f t="shared" si="1"/>
        <v/>
      </c>
      <c r="AW16" s="2" t="str">
        <f t="shared" si="1"/>
        <v/>
      </c>
      <c r="AX16" s="2" t="str">
        <f t="shared" si="1"/>
        <v/>
      </c>
      <c r="AY16" s="2" t="str">
        <f t="shared" si="1"/>
        <v/>
      </c>
      <c r="AZ16" s="2"/>
      <c r="BA16" s="2"/>
      <c r="BB16" s="2"/>
      <c r="BC16" s="2"/>
      <c r="BD16" s="10"/>
      <c r="BE16" s="2" t="str">
        <f t="shared" si="10"/>
        <v/>
      </c>
      <c r="BF16" s="2" t="str">
        <f t="shared" si="2"/>
        <v/>
      </c>
      <c r="BG16" s="2" t="str">
        <f t="shared" si="2"/>
        <v/>
      </c>
      <c r="BH16" s="2" t="str">
        <f t="shared" si="2"/>
        <v/>
      </c>
      <c r="BI16" s="2" t="str">
        <f t="shared" si="2"/>
        <v/>
      </c>
      <c r="BJ16" s="2" t="str">
        <f t="shared" si="2"/>
        <v/>
      </c>
      <c r="BK16" s="2" t="str">
        <f t="shared" si="2"/>
        <v/>
      </c>
      <c r="BL16" s="2" t="str">
        <f t="shared" si="2"/>
        <v/>
      </c>
      <c r="BM16" s="2">
        <f t="shared" si="2"/>
        <v>1</v>
      </c>
      <c r="BN16" s="2" t="str">
        <f t="shared" si="2"/>
        <v/>
      </c>
      <c r="BO16" s="2">
        <f t="shared" si="2"/>
        <v>1</v>
      </c>
      <c r="BP16" s="2" t="str">
        <f t="shared" si="2"/>
        <v/>
      </c>
      <c r="BQ16" s="2"/>
      <c r="BR16" s="2"/>
      <c r="BS16" s="2"/>
      <c r="BT16" s="2"/>
      <c r="BU16" s="12"/>
    </row>
    <row r="17" spans="1:73" x14ac:dyDescent="0.25">
      <c r="A17">
        <v>14</v>
      </c>
      <c r="B17" t="s">
        <v>16</v>
      </c>
      <c r="C17" t="s">
        <v>223</v>
      </c>
      <c r="D17" s="2" t="s">
        <v>233</v>
      </c>
      <c r="E17" t="s">
        <v>142</v>
      </c>
      <c r="F17" t="s">
        <v>227</v>
      </c>
      <c r="G17" s="2" t="s">
        <v>237</v>
      </c>
      <c r="H17" t="s">
        <v>142</v>
      </c>
      <c r="J17">
        <f t="shared" si="3"/>
        <v>5048.4188171311989</v>
      </c>
      <c r="K17">
        <f t="shared" si="4"/>
        <v>5512.5042020947621</v>
      </c>
      <c r="L17">
        <f t="shared" si="5"/>
        <v>27829429.943370003</v>
      </c>
      <c r="N17">
        <f>VLOOKUP(E17,Inputs!$K$12:$L$25,2,FALSE)</f>
        <v>15</v>
      </c>
      <c r="O17">
        <f>VLOOKUP(H17,Inputs!$K$12:$L$25,2,FALSE)</f>
        <v>15</v>
      </c>
      <c r="P17">
        <f>(VLOOKUP(B17,Inputs!$K$28:$L$32,2,FALSE))</f>
        <v>10</v>
      </c>
      <c r="Q17" s="6">
        <f t="shared" si="6"/>
        <v>1.3073361412148754</v>
      </c>
      <c r="R17" s="9">
        <f>((Q17/Inputs!$L$35)^Inputs!$L$36+(Q17/Inputs!$L$35)^Inputs!$L$36-((Q17/Inputs!$L$35)^Inputs!$L$36)*((Q17/Inputs!$L$35)^Inputs!$L$36))</f>
        <v>6.4061388075216188E-7</v>
      </c>
      <c r="T17">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1</v>
      </c>
      <c r="AB17" t="str">
        <f>IF(B17="Diverging","",Inputs!$L$12)</f>
        <v/>
      </c>
      <c r="AC17" s="14">
        <f t="shared" si="0"/>
        <v>1</v>
      </c>
      <c r="AD17" s="14"/>
      <c r="AI17">
        <f t="shared" si="7"/>
        <v>1</v>
      </c>
      <c r="AK17">
        <f t="shared" si="8"/>
        <v>17.827919115142674</v>
      </c>
      <c r="AM17" s="12"/>
      <c r="AN17" s="2" t="str">
        <f t="shared" si="9"/>
        <v/>
      </c>
      <c r="AO17" s="2" t="str">
        <f t="shared" si="1"/>
        <v/>
      </c>
      <c r="AP17" s="2" t="str">
        <f t="shared" si="1"/>
        <v/>
      </c>
      <c r="AQ17" s="2" t="str">
        <f t="shared" si="1"/>
        <v/>
      </c>
      <c r="AR17" s="2">
        <f t="shared" si="1"/>
        <v>1</v>
      </c>
      <c r="AS17" s="2" t="str">
        <f t="shared" si="1"/>
        <v/>
      </c>
      <c r="AT17" s="2" t="str">
        <f t="shared" si="1"/>
        <v/>
      </c>
      <c r="AU17" s="2" t="str">
        <f t="shared" si="1"/>
        <v/>
      </c>
      <c r="AV17" s="2" t="str">
        <f t="shared" si="1"/>
        <v/>
      </c>
      <c r="AW17" s="2">
        <f t="shared" si="1"/>
        <v>1</v>
      </c>
      <c r="AX17" s="2">
        <f t="shared" si="1"/>
        <v>1</v>
      </c>
      <c r="AY17" s="2" t="str">
        <f t="shared" si="1"/>
        <v/>
      </c>
      <c r="AZ17" s="2"/>
      <c r="BA17" s="2"/>
      <c r="BB17" s="2"/>
      <c r="BC17" s="2"/>
      <c r="BD17" s="10"/>
      <c r="BE17" s="2" t="str">
        <f t="shared" si="10"/>
        <v/>
      </c>
      <c r="BF17" s="2" t="str">
        <f t="shared" si="2"/>
        <v/>
      </c>
      <c r="BG17" s="2" t="str">
        <f t="shared" si="2"/>
        <v/>
      </c>
      <c r="BH17" s="2" t="str">
        <f t="shared" si="2"/>
        <v/>
      </c>
      <c r="BI17" s="2" t="str">
        <f t="shared" si="2"/>
        <v/>
      </c>
      <c r="BJ17" s="2" t="str">
        <f t="shared" si="2"/>
        <v/>
      </c>
      <c r="BK17" s="2" t="str">
        <f t="shared" si="2"/>
        <v/>
      </c>
      <c r="BL17" s="2">
        <f t="shared" si="2"/>
        <v>1</v>
      </c>
      <c r="BM17" s="2" t="str">
        <f t="shared" si="2"/>
        <v/>
      </c>
      <c r="BN17" s="2" t="str">
        <f t="shared" si="2"/>
        <v/>
      </c>
      <c r="BO17" s="2" t="str">
        <f t="shared" si="2"/>
        <v/>
      </c>
      <c r="BP17" s="2">
        <f t="shared" si="2"/>
        <v>1</v>
      </c>
      <c r="BQ17" s="2"/>
      <c r="BR17" s="2"/>
      <c r="BS17" s="2"/>
      <c r="BT17" s="2"/>
      <c r="BU17" s="12"/>
    </row>
    <row r="18" spans="1:73" x14ac:dyDescent="0.25">
      <c r="A18">
        <v>15</v>
      </c>
      <c r="B18" t="s">
        <v>16</v>
      </c>
      <c r="C18" t="s">
        <v>224</v>
      </c>
      <c r="D18" s="2" t="s">
        <v>234</v>
      </c>
      <c r="E18" t="s">
        <v>111</v>
      </c>
      <c r="F18" t="s">
        <v>220</v>
      </c>
      <c r="G18" s="2" t="s">
        <v>230</v>
      </c>
      <c r="H18" t="s">
        <v>109</v>
      </c>
      <c r="J18">
        <f t="shared" si="3"/>
        <v>2969.9569431731034</v>
      </c>
      <c r="K18">
        <f t="shared" si="4"/>
        <v>3560.9230192259611</v>
      </c>
      <c r="L18">
        <f t="shared" si="5"/>
        <v>10575788.045055073</v>
      </c>
      <c r="N18">
        <f>VLOOKUP(E18,Inputs!$K$12:$L$25,2,FALSE)</f>
        <v>30</v>
      </c>
      <c r="O18">
        <f>VLOOKUP(H18,Inputs!$K$12:$L$25,2,FALSE)</f>
        <v>25</v>
      </c>
      <c r="P18">
        <f>(VLOOKUP(B18,Inputs!$K$28:$L$32,2,FALSE))</f>
        <v>10</v>
      </c>
      <c r="Q18" s="6">
        <f t="shared" si="6"/>
        <v>3.4564566568122888</v>
      </c>
      <c r="R18" s="9">
        <f>((Q18/Inputs!$L$35)^Inputs!$L$36+(Q18/Inputs!$L$35)^Inputs!$L$36-((Q18/Inputs!$L$35)^Inputs!$L$36)*((Q18/Inputs!$L$35)^Inputs!$L$36))</f>
        <v>2.5632912055290725E-5</v>
      </c>
      <c r="T18">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1</v>
      </c>
      <c r="AB18" t="str">
        <f>IF(B18="Diverging","",Inputs!$L$12)</f>
        <v/>
      </c>
      <c r="AC18" s="14">
        <f t="shared" si="0"/>
        <v>1</v>
      </c>
      <c r="AD18" s="14"/>
      <c r="AI18">
        <f t="shared" si="7"/>
        <v>1</v>
      </c>
      <c r="AK18">
        <f t="shared" si="8"/>
        <v>271.08824487429172</v>
      </c>
      <c r="AM18" s="12"/>
      <c r="AN18" s="2" t="str">
        <f t="shared" si="9"/>
        <v/>
      </c>
      <c r="AO18" s="2">
        <f t="shared" si="1"/>
        <v>1</v>
      </c>
      <c r="AP18" s="2" t="str">
        <f t="shared" si="1"/>
        <v/>
      </c>
      <c r="AQ18" s="2" t="str">
        <f t="shared" si="1"/>
        <v/>
      </c>
      <c r="AR18" s="2" t="str">
        <f t="shared" si="1"/>
        <v/>
      </c>
      <c r="AS18" s="2">
        <f t="shared" si="1"/>
        <v>1</v>
      </c>
      <c r="AT18" s="2">
        <f t="shared" si="1"/>
        <v>1</v>
      </c>
      <c r="AU18" s="2" t="str">
        <f t="shared" si="1"/>
        <v/>
      </c>
      <c r="AV18" s="2" t="str">
        <f t="shared" si="1"/>
        <v/>
      </c>
      <c r="AW18" s="2" t="str">
        <f t="shared" si="1"/>
        <v/>
      </c>
      <c r="AX18" s="2" t="str">
        <f t="shared" si="1"/>
        <v/>
      </c>
      <c r="AY18" s="2" t="str">
        <f t="shared" si="1"/>
        <v/>
      </c>
      <c r="AZ18" s="2"/>
      <c r="BA18" s="2"/>
      <c r="BB18" s="2"/>
      <c r="BC18" s="2"/>
      <c r="BD18" s="10"/>
      <c r="BE18" s="2" t="str">
        <f t="shared" si="10"/>
        <v/>
      </c>
      <c r="BF18" s="2" t="str">
        <f t="shared" si="2"/>
        <v/>
      </c>
      <c r="BG18" s="2" t="str">
        <f t="shared" si="2"/>
        <v/>
      </c>
      <c r="BH18" s="2" t="str">
        <f t="shared" si="2"/>
        <v/>
      </c>
      <c r="BI18" s="2">
        <f t="shared" si="2"/>
        <v>1</v>
      </c>
      <c r="BJ18" s="2" t="str">
        <f t="shared" si="2"/>
        <v/>
      </c>
      <c r="BK18" s="2" t="str">
        <f t="shared" si="2"/>
        <v/>
      </c>
      <c r="BL18" s="2">
        <f t="shared" si="2"/>
        <v>1</v>
      </c>
      <c r="BM18" s="2" t="str">
        <f t="shared" si="2"/>
        <v/>
      </c>
      <c r="BN18" s="2" t="str">
        <f t="shared" si="2"/>
        <v/>
      </c>
      <c r="BO18" s="2" t="str">
        <f t="shared" si="2"/>
        <v/>
      </c>
      <c r="BP18" s="2" t="str">
        <f t="shared" si="2"/>
        <v/>
      </c>
      <c r="BQ18" s="2"/>
      <c r="BR18" s="2"/>
      <c r="BS18" s="2"/>
      <c r="BT18" s="2"/>
      <c r="BU18" s="12"/>
    </row>
    <row r="19" spans="1:73" x14ac:dyDescent="0.25">
      <c r="A19">
        <v>16</v>
      </c>
      <c r="B19" t="s">
        <v>16</v>
      </c>
      <c r="C19" t="s">
        <v>225</v>
      </c>
      <c r="D19" s="2" t="s">
        <v>235</v>
      </c>
      <c r="E19" t="s">
        <v>111</v>
      </c>
      <c r="F19" t="s">
        <v>221</v>
      </c>
      <c r="G19" s="2" t="s">
        <v>231</v>
      </c>
      <c r="H19" t="s">
        <v>109</v>
      </c>
      <c r="J19">
        <f t="shared" si="3"/>
        <v>4012.100918372219</v>
      </c>
      <c r="K19">
        <f t="shared" si="4"/>
        <v>2946.1107520272199</v>
      </c>
      <c r="L19">
        <f t="shared" si="5"/>
        <v>11820093.653834678</v>
      </c>
      <c r="N19">
        <f>VLOOKUP(E19,Inputs!$K$12:$L$25,2,FALSE)</f>
        <v>30</v>
      </c>
      <c r="O19">
        <f>VLOOKUP(H19,Inputs!$K$12:$L$25,2,FALSE)</f>
        <v>25</v>
      </c>
      <c r="P19">
        <f>(VLOOKUP(B19,Inputs!$K$28:$L$32,2,FALSE))</f>
        <v>10</v>
      </c>
      <c r="Q19" s="6">
        <f t="shared" si="6"/>
        <v>3.4564566568122888</v>
      </c>
      <c r="R19" s="9">
        <f>((Q19/Inputs!$L$35)^Inputs!$L$36+(Q19/Inputs!$L$35)^Inputs!$L$36-((Q19/Inputs!$L$35)^Inputs!$L$36)*((Q19/Inputs!$L$35)^Inputs!$L$36))</f>
        <v>2.5632912055290725E-5</v>
      </c>
      <c r="T19">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1</v>
      </c>
      <c r="AB19" t="str">
        <f>IF(B19="Diverging","",Inputs!$L$12)</f>
        <v/>
      </c>
      <c r="AC19" s="14">
        <f t="shared" si="0"/>
        <v>1</v>
      </c>
      <c r="AD19" s="14"/>
      <c r="AI19">
        <f t="shared" si="7"/>
        <v>1</v>
      </c>
      <c r="AK19">
        <f t="shared" si="8"/>
        <v>302.98342111404435</v>
      </c>
      <c r="AM19" s="12"/>
      <c r="AN19" s="2" t="str">
        <f t="shared" si="9"/>
        <v/>
      </c>
      <c r="AO19" s="2" t="str">
        <f t="shared" si="1"/>
        <v/>
      </c>
      <c r="AP19" s="2">
        <f t="shared" si="1"/>
        <v>1</v>
      </c>
      <c r="AQ19" s="2" t="str">
        <f t="shared" si="1"/>
        <v/>
      </c>
      <c r="AR19" s="2">
        <f t="shared" si="1"/>
        <v>1</v>
      </c>
      <c r="AS19" s="2" t="str">
        <f t="shared" si="1"/>
        <v/>
      </c>
      <c r="AT19" s="2" t="str">
        <f t="shared" si="1"/>
        <v/>
      </c>
      <c r="AU19" s="2" t="str">
        <f t="shared" si="1"/>
        <v/>
      </c>
      <c r="AV19" s="2" t="str">
        <f t="shared" si="1"/>
        <v/>
      </c>
      <c r="AW19" s="2">
        <f t="shared" si="1"/>
        <v>1</v>
      </c>
      <c r="AX19" s="2" t="str">
        <f t="shared" si="1"/>
        <v/>
      </c>
      <c r="AY19" s="2" t="str">
        <f t="shared" si="1"/>
        <v/>
      </c>
      <c r="AZ19" s="2"/>
      <c r="BA19" s="2"/>
      <c r="BB19" s="2"/>
      <c r="BC19" s="2"/>
      <c r="BD19" s="10"/>
      <c r="BE19" s="2" t="str">
        <f t="shared" si="10"/>
        <v/>
      </c>
      <c r="BF19" s="2">
        <f t="shared" si="2"/>
        <v>1</v>
      </c>
      <c r="BG19" s="2" t="str">
        <f t="shared" si="2"/>
        <v/>
      </c>
      <c r="BH19" s="2" t="str">
        <f t="shared" si="2"/>
        <v/>
      </c>
      <c r="BI19" s="2" t="str">
        <f t="shared" si="2"/>
        <v/>
      </c>
      <c r="BJ19" s="2" t="str">
        <f t="shared" si="2"/>
        <v/>
      </c>
      <c r="BK19" s="2" t="str">
        <f t="shared" si="2"/>
        <v/>
      </c>
      <c r="BL19" s="2" t="str">
        <f t="shared" si="2"/>
        <v/>
      </c>
      <c r="BM19" s="2" t="str">
        <f t="shared" si="2"/>
        <v/>
      </c>
      <c r="BN19" s="2" t="str">
        <f t="shared" si="2"/>
        <v/>
      </c>
      <c r="BO19" s="2">
        <f t="shared" si="2"/>
        <v>1</v>
      </c>
      <c r="BP19" s="2" t="str">
        <f t="shared" si="2"/>
        <v/>
      </c>
      <c r="BQ19" s="2"/>
      <c r="BR19" s="2"/>
      <c r="BS19" s="2"/>
      <c r="BT19" s="2"/>
      <c r="BU19" s="12"/>
    </row>
    <row r="20" spans="1:73" x14ac:dyDescent="0.25">
      <c r="B20" s="25"/>
      <c r="C20" s="25"/>
      <c r="D20" s="30"/>
      <c r="E20" s="25"/>
      <c r="F20" s="25"/>
      <c r="G20" s="30"/>
      <c r="H20" s="25"/>
      <c r="I20" s="25"/>
      <c r="J20" s="25"/>
      <c r="K20" s="25"/>
      <c r="L20" s="25"/>
      <c r="M20" s="25"/>
      <c r="N20" s="25"/>
      <c r="O20" s="25"/>
      <c r="P20" s="25"/>
      <c r="Q20" s="26"/>
      <c r="R20" s="27"/>
      <c r="S20" s="25"/>
      <c r="T20" s="25"/>
      <c r="U20" s="25"/>
      <c r="V20" s="30"/>
      <c r="W20" s="30"/>
      <c r="X20" s="30"/>
      <c r="Y20" s="30"/>
      <c r="Z20" s="25"/>
      <c r="AA20" s="25"/>
      <c r="AB20" s="25"/>
      <c r="AC20" s="31"/>
      <c r="AD20" s="31"/>
      <c r="AH20" s="25"/>
      <c r="AI20" s="25"/>
      <c r="AJ20" s="25"/>
      <c r="AK20" s="25"/>
      <c r="AM20" s="12"/>
      <c r="AN20" s="2" t="str">
        <f t="shared" si="9"/>
        <v/>
      </c>
      <c r="AO20" s="2" t="str">
        <f t="shared" si="1"/>
        <v/>
      </c>
      <c r="AP20" s="2" t="str">
        <f t="shared" si="1"/>
        <v/>
      </c>
      <c r="AQ20" s="2" t="str">
        <f t="shared" si="1"/>
        <v/>
      </c>
      <c r="AR20" s="2" t="str">
        <f t="shared" si="1"/>
        <v/>
      </c>
      <c r="AS20" s="2" t="str">
        <f t="shared" si="1"/>
        <v/>
      </c>
      <c r="AT20" s="2" t="str">
        <f t="shared" si="1"/>
        <v/>
      </c>
      <c r="AU20" s="2" t="str">
        <f t="shared" si="1"/>
        <v/>
      </c>
      <c r="AV20" s="2" t="str">
        <f t="shared" si="1"/>
        <v/>
      </c>
      <c r="AW20" s="2" t="str">
        <f t="shared" si="1"/>
        <v/>
      </c>
      <c r="AX20" s="2" t="str">
        <f t="shared" si="1"/>
        <v/>
      </c>
      <c r="AY20" s="2" t="str">
        <f t="shared" si="1"/>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t="str">
        <f t="shared" si="10"/>
        <v/>
      </c>
      <c r="BP20" s="2" t="str">
        <f t="shared" si="10"/>
        <v/>
      </c>
      <c r="BQ20" s="2"/>
      <c r="BR20" s="2"/>
      <c r="BS20" s="2"/>
      <c r="BT20" s="2"/>
      <c r="BU20" s="12"/>
    </row>
    <row r="21" spans="1:73" x14ac:dyDescent="0.25">
      <c r="B21" s="25"/>
      <c r="C21" s="25"/>
      <c r="D21" s="30"/>
      <c r="E21" s="25"/>
      <c r="F21" s="25"/>
      <c r="G21" s="30"/>
      <c r="H21" s="25"/>
      <c r="I21" s="25"/>
      <c r="J21" s="25"/>
      <c r="K21" s="25"/>
      <c r="L21" s="25"/>
      <c r="M21" s="25"/>
      <c r="N21" s="25"/>
      <c r="O21" s="25"/>
      <c r="P21" s="25"/>
      <c r="Q21" s="26"/>
      <c r="R21" s="27"/>
      <c r="S21" s="25"/>
      <c r="T21" s="25"/>
      <c r="U21" s="25"/>
      <c r="V21" s="30"/>
      <c r="W21" s="30"/>
      <c r="X21" s="30"/>
      <c r="Y21" s="30"/>
      <c r="Z21" s="25"/>
      <c r="AA21" s="25"/>
      <c r="AB21" s="25"/>
      <c r="AC21" s="31"/>
      <c r="AD21" s="31"/>
      <c r="AE21" s="25"/>
      <c r="AF21" s="30"/>
      <c r="AG21" s="30"/>
      <c r="AH21" s="25"/>
      <c r="AI21" s="25"/>
      <c r="AJ21" s="25"/>
      <c r="AK21" s="25"/>
      <c r="AM21" s="12"/>
      <c r="AN21" s="2" t="str">
        <f t="shared" si="9"/>
        <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t="str">
        <f t="shared" si="10"/>
        <v/>
      </c>
      <c r="BP21" s="2" t="str">
        <f t="shared" si="10"/>
        <v/>
      </c>
      <c r="BQ21" s="2"/>
      <c r="BR21" s="2"/>
      <c r="BS21" s="2"/>
      <c r="BT21" s="2"/>
      <c r="BU21" s="12"/>
    </row>
    <row r="22" spans="1:73" x14ac:dyDescent="0.25">
      <c r="B22" s="25"/>
      <c r="C22" s="25"/>
      <c r="D22" s="30"/>
      <c r="E22" s="25"/>
      <c r="F22" s="25"/>
      <c r="G22" s="30"/>
      <c r="H22" s="25"/>
      <c r="I22" s="25"/>
      <c r="J22" s="25"/>
      <c r="K22" s="25"/>
      <c r="L22" s="25"/>
      <c r="M22" s="25"/>
      <c r="N22" s="25"/>
      <c r="O22" s="25"/>
      <c r="P22" s="25"/>
      <c r="Q22" s="26"/>
      <c r="R22" s="27"/>
      <c r="S22" s="25"/>
      <c r="T22" s="25"/>
      <c r="U22" s="25"/>
      <c r="V22" s="30"/>
      <c r="W22" s="30"/>
      <c r="X22" s="30"/>
      <c r="Y22" s="30"/>
      <c r="Z22" s="25"/>
      <c r="AA22" s="25"/>
      <c r="AB22" s="25"/>
      <c r="AC22" s="31"/>
      <c r="AD22" s="31"/>
      <c r="AE22" s="25"/>
      <c r="AF22" s="30"/>
      <c r="AG22" s="30"/>
      <c r="AH22" s="25"/>
      <c r="AI22" s="25"/>
      <c r="AJ22" s="25"/>
      <c r="AK22" s="25"/>
      <c r="AM22" s="12"/>
      <c r="AN22" s="2" t="str">
        <f t="shared" si="9"/>
        <v/>
      </c>
      <c r="AO22" s="2" t="str">
        <f t="shared" si="9"/>
        <v/>
      </c>
      <c r="AP22" s="2" t="str">
        <f t="shared" si="9"/>
        <v/>
      </c>
      <c r="AQ22" s="2" t="str">
        <f t="shared" si="9"/>
        <v/>
      </c>
      <c r="AR22" s="2" t="str">
        <f t="shared" si="9"/>
        <v/>
      </c>
      <c r="AS22" s="2" t="str">
        <f t="shared" si="9"/>
        <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B23" s="25"/>
      <c r="C23" s="25"/>
      <c r="D23" s="30"/>
      <c r="E23" s="25"/>
      <c r="F23" s="25"/>
      <c r="G23" s="30"/>
      <c r="H23" s="25"/>
      <c r="I23" s="25"/>
      <c r="J23" s="25"/>
      <c r="K23" s="25"/>
      <c r="L23" s="25"/>
      <c r="M23" s="25"/>
      <c r="N23" s="25"/>
      <c r="O23" s="25"/>
      <c r="P23" s="25"/>
      <c r="Q23" s="26"/>
      <c r="R23" s="27"/>
      <c r="S23" s="25"/>
      <c r="T23" s="25"/>
      <c r="U23" s="25"/>
      <c r="V23" s="30"/>
      <c r="W23" s="30"/>
      <c r="X23" s="30"/>
      <c r="Y23" s="30"/>
      <c r="Z23" s="25"/>
      <c r="AA23" s="25"/>
      <c r="AB23" s="25"/>
      <c r="AC23" s="31"/>
      <c r="AD23" s="31"/>
      <c r="AE23" s="25"/>
      <c r="AF23" s="30"/>
      <c r="AG23" s="30"/>
      <c r="AH23" s="25"/>
      <c r="AI23" s="25"/>
      <c r="AJ23" s="25"/>
      <c r="AK23" s="25"/>
      <c r="AM23" s="12"/>
      <c r="AN23" s="2" t="str">
        <f t="shared" si="9"/>
        <v/>
      </c>
      <c r="AO23" s="2" t="str">
        <f t="shared" si="9"/>
        <v/>
      </c>
      <c r="AP23" s="2" t="str">
        <f t="shared" si="9"/>
        <v/>
      </c>
      <c r="AQ23" s="2" t="str">
        <f t="shared" si="9"/>
        <v/>
      </c>
      <c r="AR23" s="2" t="str">
        <f t="shared" si="9"/>
        <v/>
      </c>
      <c r="AS23" s="2" t="str">
        <f t="shared" si="9"/>
        <v/>
      </c>
      <c r="AT23" s="2" t="str">
        <f t="shared" si="9"/>
        <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t="str">
        <f t="shared" si="10"/>
        <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B24" s="25"/>
      <c r="C24" s="25"/>
      <c r="D24" s="30"/>
      <c r="E24" s="25"/>
      <c r="F24" s="25"/>
      <c r="G24" s="30"/>
      <c r="H24" s="25"/>
      <c r="I24" s="25"/>
      <c r="J24" s="25"/>
      <c r="K24" s="25"/>
      <c r="L24" s="25"/>
      <c r="M24" s="25"/>
      <c r="N24" s="25"/>
      <c r="O24" s="25"/>
      <c r="P24" s="25"/>
      <c r="Q24" s="26"/>
      <c r="R24" s="27"/>
      <c r="S24" s="25"/>
      <c r="T24" s="25"/>
      <c r="U24" s="25"/>
      <c r="V24" s="30"/>
      <c r="W24" s="30"/>
      <c r="X24" s="30"/>
      <c r="Y24" s="30"/>
      <c r="Z24" s="25"/>
      <c r="AA24" s="25"/>
      <c r="AB24" s="25"/>
      <c r="AC24" s="31"/>
      <c r="AD24" s="31"/>
      <c r="AE24" s="25"/>
      <c r="AF24" s="30"/>
      <c r="AG24" s="30"/>
      <c r="AH24" s="25"/>
      <c r="AI24" s="25"/>
      <c r="AJ24" s="25"/>
      <c r="AK24" s="25"/>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B25" s="25"/>
      <c r="C25" s="25"/>
      <c r="D25" s="30"/>
      <c r="E25" s="25"/>
      <c r="F25" s="25"/>
      <c r="G25" s="30"/>
      <c r="H25" s="25"/>
      <c r="I25" s="25"/>
      <c r="J25" s="25"/>
      <c r="K25" s="25"/>
      <c r="L25" s="25"/>
      <c r="M25" s="25"/>
      <c r="N25" s="25"/>
      <c r="O25" s="25"/>
      <c r="P25" s="25"/>
      <c r="Q25" s="26"/>
      <c r="R25" s="27"/>
      <c r="S25" s="25"/>
      <c r="T25" s="25"/>
      <c r="U25" s="25"/>
      <c r="V25" s="30"/>
      <c r="W25" s="30"/>
      <c r="X25" s="30"/>
      <c r="Y25" s="30"/>
      <c r="Z25" s="25"/>
      <c r="AA25" s="25"/>
      <c r="AB25" s="25"/>
      <c r="AC25" s="31"/>
      <c r="AD25" s="31"/>
      <c r="AE25" s="30"/>
      <c r="AF25" s="30"/>
      <c r="AG25" s="30"/>
      <c r="AH25" s="25"/>
      <c r="AI25" s="25"/>
      <c r="AJ25" s="25"/>
      <c r="AK25" s="25"/>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B26" s="25"/>
      <c r="C26" s="25"/>
      <c r="D26" s="30"/>
      <c r="E26" s="25"/>
      <c r="F26" s="25"/>
      <c r="G26" s="30"/>
      <c r="H26" s="25"/>
      <c r="I26" s="25"/>
      <c r="J26" s="25"/>
      <c r="K26" s="25"/>
      <c r="L26" s="25"/>
      <c r="M26" s="25"/>
      <c r="N26" s="25"/>
      <c r="O26" s="25"/>
      <c r="P26" s="25"/>
      <c r="Q26" s="26"/>
      <c r="R26" s="27"/>
      <c r="S26" s="25"/>
      <c r="T26" s="25"/>
      <c r="U26" s="25"/>
      <c r="V26" s="30"/>
      <c r="W26" s="30"/>
      <c r="X26" s="30"/>
      <c r="Y26" s="30"/>
      <c r="Z26" s="25"/>
      <c r="AA26" s="25"/>
      <c r="AB26" s="25"/>
      <c r="AC26" s="31"/>
      <c r="AD26" s="31"/>
      <c r="AE26" s="30"/>
      <c r="AF26" s="30"/>
      <c r="AG26" s="30"/>
      <c r="AH26" s="25"/>
      <c r="AI26" s="25"/>
      <c r="AJ26" s="25"/>
      <c r="AK26" s="25"/>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B27" s="25"/>
      <c r="C27" s="25"/>
      <c r="D27" s="30"/>
      <c r="E27" s="25"/>
      <c r="F27" s="25"/>
      <c r="G27" s="30"/>
      <c r="H27" s="25"/>
      <c r="I27" s="25"/>
      <c r="J27" s="25"/>
      <c r="K27" s="25"/>
      <c r="L27" s="25"/>
      <c r="M27" s="25"/>
      <c r="N27" s="25"/>
      <c r="O27" s="25"/>
      <c r="P27" s="25"/>
      <c r="Q27" s="26"/>
      <c r="R27" s="27"/>
      <c r="S27" s="25"/>
      <c r="T27" s="25"/>
      <c r="U27" s="25"/>
      <c r="V27" s="30"/>
      <c r="W27" s="30"/>
      <c r="X27" s="30"/>
      <c r="Y27" s="30"/>
      <c r="Z27" s="25"/>
      <c r="AA27" s="25"/>
      <c r="AB27" s="25"/>
      <c r="AC27" s="31"/>
      <c r="AD27" s="31"/>
      <c r="AE27" s="30"/>
      <c r="AF27" s="30"/>
      <c r="AG27" s="30"/>
      <c r="AH27" s="25"/>
      <c r="AI27" s="25"/>
      <c r="AJ27" s="25"/>
      <c r="AK27" s="25"/>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B28" s="25"/>
      <c r="C28" s="25"/>
      <c r="D28" s="30"/>
      <c r="E28" s="25"/>
      <c r="F28" s="25"/>
      <c r="G28" s="30"/>
      <c r="H28" s="25"/>
      <c r="I28" s="25"/>
      <c r="J28" s="25"/>
      <c r="K28" s="25"/>
      <c r="L28" s="25"/>
      <c r="M28" s="25"/>
      <c r="N28" s="25"/>
      <c r="O28" s="25"/>
      <c r="P28" s="25"/>
      <c r="Q28" s="26"/>
      <c r="R28" s="27"/>
      <c r="S28" s="25"/>
      <c r="T28" s="25"/>
      <c r="U28" s="25"/>
      <c r="V28" s="30"/>
      <c r="W28" s="30"/>
      <c r="X28" s="30"/>
      <c r="Y28" s="30"/>
      <c r="Z28" s="25"/>
      <c r="AA28" s="25"/>
      <c r="AB28" s="25"/>
      <c r="AC28" s="31"/>
      <c r="AD28" s="25"/>
      <c r="AE28" s="25"/>
      <c r="AF28" s="25"/>
      <c r="AG28" s="30"/>
      <c r="AH28" s="25"/>
      <c r="AI28" s="25"/>
      <c r="AJ28" s="25"/>
      <c r="AK28" s="25"/>
      <c r="AM28" s="12"/>
      <c r="AN28" s="2" t="str">
        <f t="shared" ref="AN28:AY35" si="11">IF(ISNUMBER(SEARCH(AN$3,$D28)),1,"")</f>
        <v/>
      </c>
      <c r="AO28" s="2" t="str">
        <f t="shared" si="11"/>
        <v/>
      </c>
      <c r="AP28" s="2" t="str">
        <f t="shared" si="11"/>
        <v/>
      </c>
      <c r="AQ28" s="2" t="str">
        <f t="shared" si="11"/>
        <v/>
      </c>
      <c r="AR28" s="2" t="str">
        <f t="shared" si="11"/>
        <v/>
      </c>
      <c r="AS28" s="2" t="str">
        <f t="shared" si="11"/>
        <v/>
      </c>
      <c r="AT28" s="2" t="str">
        <f t="shared" si="11"/>
        <v/>
      </c>
      <c r="AU28" s="2" t="str">
        <f t="shared" si="11"/>
        <v/>
      </c>
      <c r="AV28" s="2" t="str">
        <f t="shared" si="11"/>
        <v/>
      </c>
      <c r="AW28" s="2" t="str">
        <f t="shared" si="11"/>
        <v/>
      </c>
      <c r="AX28" s="2" t="str">
        <f t="shared" si="11"/>
        <v/>
      </c>
      <c r="AY28" s="2" t="str">
        <f t="shared" si="11"/>
        <v/>
      </c>
      <c r="AZ28" s="2"/>
      <c r="BA28" s="2"/>
      <c r="BB28" s="2"/>
      <c r="BC28" s="2"/>
      <c r="BD28" s="12"/>
      <c r="BE28" s="2" t="str">
        <f t="shared" si="10"/>
        <v/>
      </c>
      <c r="BF28" s="2" t="str">
        <f t="shared" si="10"/>
        <v/>
      </c>
      <c r="BG28" s="2" t="str">
        <f t="shared" si="10"/>
        <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B29" s="25"/>
      <c r="C29" s="25"/>
      <c r="D29" s="30"/>
      <c r="E29" s="25"/>
      <c r="F29" s="25"/>
      <c r="G29" s="30"/>
      <c r="H29" s="25"/>
      <c r="I29" s="25"/>
      <c r="J29" s="25"/>
      <c r="K29" s="25"/>
      <c r="L29" s="25"/>
      <c r="M29" s="25"/>
      <c r="N29" s="25"/>
      <c r="O29" s="25"/>
      <c r="P29" s="25"/>
      <c r="Q29" s="26"/>
      <c r="R29" s="27"/>
      <c r="S29" s="25"/>
      <c r="T29" s="25"/>
      <c r="U29" s="25"/>
      <c r="V29" s="30"/>
      <c r="W29" s="30"/>
      <c r="X29" s="30"/>
      <c r="Y29" s="30"/>
      <c r="Z29" s="25"/>
      <c r="AA29" s="25"/>
      <c r="AB29" s="25"/>
      <c r="AC29" s="31"/>
      <c r="AD29" s="25"/>
      <c r="AE29" s="25"/>
      <c r="AF29" s="25"/>
      <c r="AG29" s="30"/>
      <c r="AH29" s="25"/>
      <c r="AI29" s="25"/>
      <c r="AJ29" s="25"/>
      <c r="AK29" s="25"/>
      <c r="AM29" s="12"/>
      <c r="AN29" s="2" t="str">
        <f t="shared" si="11"/>
        <v/>
      </c>
      <c r="AO29" s="2" t="str">
        <f t="shared" si="11"/>
        <v/>
      </c>
      <c r="AP29" s="2" t="str">
        <f t="shared" si="11"/>
        <v/>
      </c>
      <c r="AQ29" s="2" t="str">
        <f t="shared" si="11"/>
        <v/>
      </c>
      <c r="AR29" s="2" t="str">
        <f t="shared" si="11"/>
        <v/>
      </c>
      <c r="AS29" s="2" t="str">
        <f t="shared" si="11"/>
        <v/>
      </c>
      <c r="AT29" s="2" t="str">
        <f t="shared" si="11"/>
        <v/>
      </c>
      <c r="AU29" s="2" t="str">
        <f t="shared" si="11"/>
        <v/>
      </c>
      <c r="AV29" s="2" t="str">
        <f t="shared" si="11"/>
        <v/>
      </c>
      <c r="AW29" s="2" t="str">
        <f t="shared" si="11"/>
        <v/>
      </c>
      <c r="AX29" s="2" t="str">
        <f t="shared" si="11"/>
        <v/>
      </c>
      <c r="AY29" s="2" t="str">
        <f t="shared" si="11"/>
        <v/>
      </c>
      <c r="AZ29" s="2"/>
      <c r="BA29" s="2"/>
      <c r="BB29" s="2"/>
      <c r="BC29" s="2"/>
      <c r="BD29" s="12"/>
      <c r="BE29" s="2" t="str">
        <f t="shared" ref="BE29:BP35" si="12">IF(ISNUMBER(SEARCH(BE$3,$G29)),1,"")</f>
        <v/>
      </c>
      <c r="BF29" s="2" t="str">
        <f t="shared" si="12"/>
        <v/>
      </c>
      <c r="BG29" s="2" t="str">
        <f t="shared" si="12"/>
        <v/>
      </c>
      <c r="BH29" s="2" t="str">
        <f t="shared" si="12"/>
        <v/>
      </c>
      <c r="BI29" s="2" t="str">
        <f t="shared" si="12"/>
        <v/>
      </c>
      <c r="BJ29" s="2" t="str">
        <f t="shared" si="12"/>
        <v/>
      </c>
      <c r="BK29" s="2" t="str">
        <f t="shared" si="12"/>
        <v/>
      </c>
      <c r="BL29" s="2" t="str">
        <f t="shared" si="12"/>
        <v/>
      </c>
      <c r="BM29" s="2" t="str">
        <f t="shared" si="12"/>
        <v/>
      </c>
      <c r="BN29" s="2" t="str">
        <f t="shared" si="12"/>
        <v/>
      </c>
      <c r="BO29" s="2" t="str">
        <f t="shared" si="12"/>
        <v/>
      </c>
      <c r="BP29" s="2" t="str">
        <f t="shared" si="12"/>
        <v/>
      </c>
      <c r="BQ29" s="2"/>
      <c r="BR29" s="2"/>
      <c r="BS29" s="2"/>
      <c r="BT29" s="2"/>
      <c r="BU29" s="12"/>
    </row>
    <row r="30" spans="1:73" x14ac:dyDescent="0.25">
      <c r="B30" s="25"/>
      <c r="C30" s="25"/>
      <c r="D30" s="30"/>
      <c r="E30" s="25"/>
      <c r="F30" s="25"/>
      <c r="G30" s="30"/>
      <c r="H30" s="25"/>
      <c r="I30" s="25"/>
      <c r="J30" s="25"/>
      <c r="K30" s="25"/>
      <c r="L30" s="25"/>
      <c r="M30" s="25"/>
      <c r="N30" s="25"/>
      <c r="O30" s="25"/>
      <c r="P30" s="25"/>
      <c r="Q30" s="26"/>
      <c r="R30" s="27"/>
      <c r="S30" s="25"/>
      <c r="T30" s="25"/>
      <c r="U30" s="25"/>
      <c r="V30" s="30"/>
      <c r="W30" s="30"/>
      <c r="X30" s="30"/>
      <c r="Y30" s="30"/>
      <c r="Z30" s="25"/>
      <c r="AA30" s="25"/>
      <c r="AB30" s="25"/>
      <c r="AC30" s="31"/>
      <c r="AD30" s="25"/>
      <c r="AE30" s="25"/>
      <c r="AF30" s="25"/>
      <c r="AG30" s="30"/>
      <c r="AH30" s="25"/>
      <c r="AI30" s="25"/>
      <c r="AJ30" s="25"/>
      <c r="AK30" s="25"/>
      <c r="AM30" s="12"/>
      <c r="AN30" s="2" t="str">
        <f t="shared" si="11"/>
        <v/>
      </c>
      <c r="AO30" s="2" t="str">
        <f t="shared" si="11"/>
        <v/>
      </c>
      <c r="AP30" s="2" t="str">
        <f t="shared" si="11"/>
        <v/>
      </c>
      <c r="AQ30" s="2" t="str">
        <f t="shared" si="11"/>
        <v/>
      </c>
      <c r="AR30" s="2" t="str">
        <f t="shared" si="11"/>
        <v/>
      </c>
      <c r="AS30" s="2" t="str">
        <f t="shared" si="11"/>
        <v/>
      </c>
      <c r="AT30" s="2" t="str">
        <f t="shared" si="11"/>
        <v/>
      </c>
      <c r="AU30" s="2" t="str">
        <f t="shared" si="11"/>
        <v/>
      </c>
      <c r="AV30" s="2" t="str">
        <f t="shared" si="11"/>
        <v/>
      </c>
      <c r="AW30" s="2" t="str">
        <f t="shared" si="11"/>
        <v/>
      </c>
      <c r="AX30" s="2" t="str">
        <f t="shared" si="11"/>
        <v/>
      </c>
      <c r="AY30" s="2" t="str">
        <f t="shared" si="11"/>
        <v/>
      </c>
      <c r="AZ30" s="2"/>
      <c r="BA30" s="2"/>
      <c r="BB30" s="2"/>
      <c r="BC30" s="2"/>
      <c r="BD30" s="12"/>
      <c r="BE30" s="2" t="str">
        <f t="shared" si="12"/>
        <v/>
      </c>
      <c r="BF30" s="2" t="str">
        <f t="shared" si="12"/>
        <v/>
      </c>
      <c r="BG30" s="2" t="str">
        <f t="shared" si="12"/>
        <v/>
      </c>
      <c r="BH30" s="2" t="str">
        <f t="shared" si="12"/>
        <v/>
      </c>
      <c r="BI30" s="2" t="str">
        <f t="shared" si="12"/>
        <v/>
      </c>
      <c r="BJ30" s="2" t="str">
        <f t="shared" si="12"/>
        <v/>
      </c>
      <c r="BK30" s="2" t="str">
        <f t="shared" si="12"/>
        <v/>
      </c>
      <c r="BL30" s="2" t="str">
        <f t="shared" si="12"/>
        <v/>
      </c>
      <c r="BM30" s="2" t="str">
        <f t="shared" si="12"/>
        <v/>
      </c>
      <c r="BN30" s="2" t="str">
        <f t="shared" si="12"/>
        <v/>
      </c>
      <c r="BO30" s="2" t="str">
        <f t="shared" si="12"/>
        <v/>
      </c>
      <c r="BP30" s="2" t="str">
        <f t="shared" si="12"/>
        <v/>
      </c>
      <c r="BQ30" s="2"/>
      <c r="BR30" s="2"/>
      <c r="BS30" s="2"/>
      <c r="BT30" s="2"/>
      <c r="BU30" s="12"/>
    </row>
    <row r="31" spans="1:73" x14ac:dyDescent="0.25">
      <c r="B31" s="25"/>
      <c r="C31" s="25"/>
      <c r="D31" s="30"/>
      <c r="E31" s="25"/>
      <c r="F31" s="25"/>
      <c r="G31" s="30"/>
      <c r="H31" s="25"/>
      <c r="I31" s="25"/>
      <c r="J31" s="25"/>
      <c r="K31" s="25"/>
      <c r="L31" s="25"/>
      <c r="M31" s="25"/>
      <c r="N31" s="25"/>
      <c r="O31" s="25"/>
      <c r="P31" s="25"/>
      <c r="Q31" s="26"/>
      <c r="R31" s="27"/>
      <c r="S31" s="25"/>
      <c r="T31" s="25"/>
      <c r="U31" s="25"/>
      <c r="V31" s="30"/>
      <c r="W31" s="30"/>
      <c r="X31" s="30"/>
      <c r="Y31" s="30"/>
      <c r="Z31" s="25"/>
      <c r="AA31" s="25"/>
      <c r="AB31" s="25"/>
      <c r="AC31" s="31"/>
      <c r="AD31" s="25"/>
      <c r="AE31" s="25"/>
      <c r="AF31" s="25"/>
      <c r="AG31" s="30"/>
      <c r="AH31" s="25"/>
      <c r="AI31" s="25"/>
      <c r="AJ31" s="25"/>
      <c r="AK31" s="25"/>
      <c r="AM31" s="12"/>
      <c r="AN31" s="2" t="str">
        <f t="shared" si="11"/>
        <v/>
      </c>
      <c r="AO31" s="2" t="str">
        <f t="shared" si="11"/>
        <v/>
      </c>
      <c r="AP31" s="2" t="str">
        <f t="shared" si="11"/>
        <v/>
      </c>
      <c r="AQ31" s="2" t="str">
        <f t="shared" si="11"/>
        <v/>
      </c>
      <c r="AR31" s="2" t="str">
        <f t="shared" si="11"/>
        <v/>
      </c>
      <c r="AS31" s="2" t="str">
        <f t="shared" si="11"/>
        <v/>
      </c>
      <c r="AT31" s="2" t="str">
        <f t="shared" si="11"/>
        <v/>
      </c>
      <c r="AU31" s="2" t="str">
        <f t="shared" si="11"/>
        <v/>
      </c>
      <c r="AV31" s="2" t="str">
        <f t="shared" si="11"/>
        <v/>
      </c>
      <c r="AW31" s="2" t="str">
        <f t="shared" si="11"/>
        <v/>
      </c>
      <c r="AX31" s="2" t="str">
        <f t="shared" si="11"/>
        <v/>
      </c>
      <c r="AY31" s="2" t="str">
        <f t="shared" si="11"/>
        <v/>
      </c>
      <c r="AZ31" s="2"/>
      <c r="BA31" s="2"/>
      <c r="BB31" s="2"/>
      <c r="BC31" s="2"/>
      <c r="BD31" s="12"/>
      <c r="BE31" s="2" t="str">
        <f t="shared" si="12"/>
        <v/>
      </c>
      <c r="BF31" s="2" t="str">
        <f t="shared" si="12"/>
        <v/>
      </c>
      <c r="BG31" s="2" t="str">
        <f t="shared" si="12"/>
        <v/>
      </c>
      <c r="BH31" s="2" t="str">
        <f t="shared" si="12"/>
        <v/>
      </c>
      <c r="BI31" s="2" t="str">
        <f t="shared" si="12"/>
        <v/>
      </c>
      <c r="BJ31" s="2" t="str">
        <f t="shared" si="12"/>
        <v/>
      </c>
      <c r="BK31" s="2" t="str">
        <f t="shared" si="12"/>
        <v/>
      </c>
      <c r="BL31" s="2" t="str">
        <f t="shared" si="12"/>
        <v/>
      </c>
      <c r="BM31" s="2" t="str">
        <f t="shared" si="12"/>
        <v/>
      </c>
      <c r="BN31" s="2" t="str">
        <f t="shared" si="12"/>
        <v/>
      </c>
      <c r="BO31" s="2" t="str">
        <f t="shared" si="12"/>
        <v/>
      </c>
      <c r="BP31" s="2" t="str">
        <f t="shared" si="12"/>
        <v/>
      </c>
      <c r="BQ31" s="2"/>
      <c r="BR31" s="2"/>
      <c r="BS31" s="2"/>
      <c r="BT31" s="2"/>
      <c r="BU31" s="12"/>
    </row>
    <row r="32" spans="1:73" x14ac:dyDescent="0.25">
      <c r="B32" s="25"/>
      <c r="C32" s="25"/>
      <c r="D32" s="30"/>
      <c r="E32" s="25"/>
      <c r="F32" s="25"/>
      <c r="G32" s="30"/>
      <c r="H32" s="25"/>
      <c r="I32" s="25"/>
      <c r="J32" s="25"/>
      <c r="K32" s="25"/>
      <c r="L32" s="25"/>
      <c r="M32" s="25"/>
      <c r="N32" s="25"/>
      <c r="O32" s="25"/>
      <c r="P32" s="25"/>
      <c r="Q32" s="26"/>
      <c r="R32" s="27"/>
      <c r="S32" s="25"/>
      <c r="T32" s="25"/>
      <c r="U32" s="25"/>
      <c r="V32" s="30"/>
      <c r="W32" s="30"/>
      <c r="X32" s="30"/>
      <c r="Y32" s="30"/>
      <c r="Z32" s="25"/>
      <c r="AA32" s="25"/>
      <c r="AB32" s="25"/>
      <c r="AC32" s="31"/>
      <c r="AD32" s="25"/>
      <c r="AE32" s="25"/>
      <c r="AF32" s="25"/>
      <c r="AG32" s="30"/>
      <c r="AH32" s="25"/>
      <c r="AI32" s="25"/>
      <c r="AJ32" s="25"/>
      <c r="AK32" s="25"/>
      <c r="AM32" s="12"/>
      <c r="AN32" s="2" t="str">
        <f t="shared" si="11"/>
        <v/>
      </c>
      <c r="AO32" s="2" t="str">
        <f t="shared" si="11"/>
        <v/>
      </c>
      <c r="AP32" s="2" t="str">
        <f t="shared" si="11"/>
        <v/>
      </c>
      <c r="AQ32" s="2" t="str">
        <f t="shared" si="11"/>
        <v/>
      </c>
      <c r="AR32" s="2" t="str">
        <f t="shared" si="11"/>
        <v/>
      </c>
      <c r="AS32" s="2" t="str">
        <f t="shared" si="11"/>
        <v/>
      </c>
      <c r="AT32" s="2" t="str">
        <f t="shared" si="11"/>
        <v/>
      </c>
      <c r="AU32" s="2" t="str">
        <f t="shared" si="11"/>
        <v/>
      </c>
      <c r="AV32" s="2" t="str">
        <f t="shared" si="11"/>
        <v/>
      </c>
      <c r="AW32" s="2" t="str">
        <f t="shared" si="11"/>
        <v/>
      </c>
      <c r="AX32" s="2" t="str">
        <f t="shared" si="11"/>
        <v/>
      </c>
      <c r="AY32" s="2" t="str">
        <f t="shared" si="11"/>
        <v/>
      </c>
      <c r="AZ32" s="2"/>
      <c r="BA32" s="2"/>
      <c r="BB32" s="2"/>
      <c r="BC32" s="2"/>
      <c r="BD32" s="12"/>
      <c r="BE32" s="2" t="str">
        <f t="shared" si="12"/>
        <v/>
      </c>
      <c r="BF32" s="2" t="str">
        <f t="shared" si="12"/>
        <v/>
      </c>
      <c r="BG32" s="2" t="str">
        <f t="shared" si="12"/>
        <v/>
      </c>
      <c r="BH32" s="2" t="str">
        <f t="shared" si="12"/>
        <v/>
      </c>
      <c r="BI32" s="2" t="str">
        <f t="shared" si="12"/>
        <v/>
      </c>
      <c r="BJ32" s="2" t="str">
        <f t="shared" si="12"/>
        <v/>
      </c>
      <c r="BK32" s="2" t="str">
        <f t="shared" si="12"/>
        <v/>
      </c>
      <c r="BL32" s="2" t="str">
        <f t="shared" si="12"/>
        <v/>
      </c>
      <c r="BM32" s="2" t="str">
        <f t="shared" si="12"/>
        <v/>
      </c>
      <c r="BN32" s="2" t="str">
        <f t="shared" si="12"/>
        <v/>
      </c>
      <c r="BO32" s="2" t="str">
        <f t="shared" si="12"/>
        <v/>
      </c>
      <c r="BP32" s="2" t="str">
        <f t="shared" si="12"/>
        <v/>
      </c>
      <c r="BQ32" s="2"/>
      <c r="BR32" s="2"/>
      <c r="BS32" s="2"/>
      <c r="BT32" s="2"/>
      <c r="BU32" s="12"/>
    </row>
    <row r="33" spans="2:73" x14ac:dyDescent="0.25">
      <c r="B33" s="25"/>
      <c r="C33" s="25"/>
      <c r="D33" s="30"/>
      <c r="E33" s="25"/>
      <c r="F33" s="25"/>
      <c r="G33" s="30"/>
      <c r="H33" s="25"/>
      <c r="I33" s="25"/>
      <c r="J33" s="25"/>
      <c r="K33" s="25"/>
      <c r="L33" s="25"/>
      <c r="M33" s="25"/>
      <c r="N33" s="25"/>
      <c r="O33" s="25"/>
      <c r="P33" s="25"/>
      <c r="Q33" s="26"/>
      <c r="R33" s="27"/>
      <c r="S33" s="25"/>
      <c r="T33" s="25"/>
      <c r="U33" s="25"/>
      <c r="V33" s="30"/>
      <c r="W33" s="30"/>
      <c r="X33" s="30"/>
      <c r="Y33" s="30"/>
      <c r="Z33" s="25"/>
      <c r="AA33" s="25"/>
      <c r="AB33" s="25"/>
      <c r="AC33" s="31"/>
      <c r="AD33" s="25"/>
      <c r="AE33" s="25"/>
      <c r="AF33" s="25"/>
      <c r="AG33" s="30"/>
      <c r="AH33" s="25"/>
      <c r="AI33" s="25"/>
      <c r="AJ33" s="25"/>
      <c r="AK33" s="25"/>
      <c r="AM33" s="12"/>
      <c r="AN33" s="2" t="str">
        <f t="shared" si="11"/>
        <v/>
      </c>
      <c r="AO33" s="2" t="str">
        <f t="shared" si="11"/>
        <v/>
      </c>
      <c r="AP33" s="2" t="str">
        <f t="shared" si="11"/>
        <v/>
      </c>
      <c r="AQ33" s="2" t="str">
        <f t="shared" si="11"/>
        <v/>
      </c>
      <c r="AR33" s="2" t="str">
        <f t="shared" si="11"/>
        <v/>
      </c>
      <c r="AS33" s="2" t="str">
        <f t="shared" si="11"/>
        <v/>
      </c>
      <c r="AT33" s="2" t="str">
        <f t="shared" si="11"/>
        <v/>
      </c>
      <c r="AU33" s="2" t="str">
        <f t="shared" si="11"/>
        <v/>
      </c>
      <c r="AV33" s="2" t="str">
        <f t="shared" si="11"/>
        <v/>
      </c>
      <c r="AW33" s="2" t="str">
        <f t="shared" si="11"/>
        <v/>
      </c>
      <c r="AX33" s="2" t="str">
        <f t="shared" si="11"/>
        <v/>
      </c>
      <c r="AY33" s="2" t="str">
        <f t="shared" si="11"/>
        <v/>
      </c>
      <c r="AZ33" s="2"/>
      <c r="BA33" s="2"/>
      <c r="BB33" s="2"/>
      <c r="BC33" s="2"/>
      <c r="BD33" s="12"/>
      <c r="BE33" s="2" t="str">
        <f t="shared" si="12"/>
        <v/>
      </c>
      <c r="BF33" s="2" t="str">
        <f t="shared" si="12"/>
        <v/>
      </c>
      <c r="BG33" s="2" t="str">
        <f t="shared" si="12"/>
        <v/>
      </c>
      <c r="BH33" s="2" t="str">
        <f t="shared" si="12"/>
        <v/>
      </c>
      <c r="BI33" s="2" t="str">
        <f t="shared" si="12"/>
        <v/>
      </c>
      <c r="BJ33" s="2" t="str">
        <f t="shared" si="12"/>
        <v/>
      </c>
      <c r="BK33" s="2" t="str">
        <f t="shared" si="12"/>
        <v/>
      </c>
      <c r="BL33" s="2" t="str">
        <f t="shared" si="12"/>
        <v/>
      </c>
      <c r="BM33" s="2" t="str">
        <f t="shared" si="12"/>
        <v/>
      </c>
      <c r="BN33" s="2" t="str">
        <f t="shared" si="12"/>
        <v/>
      </c>
      <c r="BO33" s="2" t="str">
        <f t="shared" si="12"/>
        <v/>
      </c>
      <c r="BP33" s="2" t="str">
        <f t="shared" si="12"/>
        <v/>
      </c>
      <c r="BQ33" s="2"/>
      <c r="BR33" s="2"/>
      <c r="BS33" s="2"/>
      <c r="BT33" s="2"/>
      <c r="BU33" s="12"/>
    </row>
    <row r="34" spans="2:73" x14ac:dyDescent="0.25">
      <c r="B34" s="25"/>
      <c r="C34" s="25"/>
      <c r="D34" s="30"/>
      <c r="E34" s="25"/>
      <c r="F34" s="25"/>
      <c r="G34" s="30"/>
      <c r="H34" s="25"/>
      <c r="I34" s="25"/>
      <c r="J34" s="25"/>
      <c r="K34" s="25"/>
      <c r="L34" s="25"/>
      <c r="M34" s="25"/>
      <c r="N34" s="25"/>
      <c r="O34" s="25"/>
      <c r="P34" s="25"/>
      <c r="Q34" s="26"/>
      <c r="R34" s="27"/>
      <c r="S34" s="25"/>
      <c r="T34" s="25"/>
      <c r="U34" s="25"/>
      <c r="V34" s="30"/>
      <c r="W34" s="30"/>
      <c r="X34" s="30"/>
      <c r="Y34" s="30"/>
      <c r="Z34" s="25"/>
      <c r="AA34" s="25"/>
      <c r="AB34" s="25"/>
      <c r="AC34" s="31"/>
      <c r="AD34" s="25"/>
      <c r="AE34" s="25"/>
      <c r="AF34" s="25"/>
      <c r="AG34" s="30"/>
      <c r="AH34" s="25"/>
      <c r="AI34" s="25"/>
      <c r="AJ34" s="25"/>
      <c r="AK34" s="25"/>
      <c r="AM34" s="12"/>
      <c r="AN34" s="2" t="str">
        <f t="shared" si="11"/>
        <v/>
      </c>
      <c r="AO34" s="2" t="str">
        <f t="shared" si="11"/>
        <v/>
      </c>
      <c r="AP34" s="2" t="str">
        <f t="shared" si="11"/>
        <v/>
      </c>
      <c r="AQ34" s="2" t="str">
        <f t="shared" si="11"/>
        <v/>
      </c>
      <c r="AR34" s="2" t="str">
        <f t="shared" si="11"/>
        <v/>
      </c>
      <c r="AS34" s="2" t="str">
        <f t="shared" si="11"/>
        <v/>
      </c>
      <c r="AT34" s="2" t="str">
        <f t="shared" si="11"/>
        <v/>
      </c>
      <c r="AU34" s="2" t="str">
        <f t="shared" si="11"/>
        <v/>
      </c>
      <c r="AV34" s="2" t="str">
        <f t="shared" si="11"/>
        <v/>
      </c>
      <c r="AW34" s="2" t="str">
        <f t="shared" si="11"/>
        <v/>
      </c>
      <c r="AX34" s="2" t="str">
        <f t="shared" si="11"/>
        <v/>
      </c>
      <c r="AY34" s="2" t="str">
        <f t="shared" si="11"/>
        <v/>
      </c>
      <c r="AZ34" s="2"/>
      <c r="BA34" s="2"/>
      <c r="BB34" s="2"/>
      <c r="BC34" s="2"/>
      <c r="BD34" s="12"/>
      <c r="BE34" s="2" t="str">
        <f t="shared" si="12"/>
        <v/>
      </c>
      <c r="BF34" s="2" t="str">
        <f t="shared" si="12"/>
        <v/>
      </c>
      <c r="BG34" s="2" t="str">
        <f t="shared" si="12"/>
        <v/>
      </c>
      <c r="BH34" s="2" t="str">
        <f t="shared" si="12"/>
        <v/>
      </c>
      <c r="BI34" s="2" t="str">
        <f t="shared" si="12"/>
        <v/>
      </c>
      <c r="BJ34" s="2" t="str">
        <f t="shared" si="12"/>
        <v/>
      </c>
      <c r="BK34" s="2" t="str">
        <f t="shared" si="12"/>
        <v/>
      </c>
      <c r="BL34" s="2" t="str">
        <f t="shared" si="12"/>
        <v/>
      </c>
      <c r="BM34" s="2" t="str">
        <f t="shared" si="12"/>
        <v/>
      </c>
      <c r="BN34" s="2" t="str">
        <f t="shared" si="12"/>
        <v/>
      </c>
      <c r="BO34" s="2" t="str">
        <f t="shared" si="12"/>
        <v/>
      </c>
      <c r="BP34" s="2" t="str">
        <f t="shared" si="12"/>
        <v/>
      </c>
      <c r="BQ34" s="2"/>
      <c r="BR34" s="2"/>
      <c r="BS34" s="2"/>
      <c r="BT34" s="2"/>
      <c r="BU34" s="12"/>
    </row>
    <row r="35" spans="2:73" x14ac:dyDescent="0.25">
      <c r="B35" s="25"/>
      <c r="C35" s="25"/>
      <c r="D35" s="30"/>
      <c r="E35" s="25"/>
      <c r="F35" s="25"/>
      <c r="G35" s="30"/>
      <c r="H35" s="25"/>
      <c r="I35" s="25"/>
      <c r="J35" s="25"/>
      <c r="K35" s="25"/>
      <c r="L35" s="25"/>
      <c r="M35" s="25"/>
      <c r="N35" s="25"/>
      <c r="O35" s="25"/>
      <c r="P35" s="25"/>
      <c r="Q35" s="26"/>
      <c r="R35" s="27"/>
      <c r="S35" s="25"/>
      <c r="T35" s="25"/>
      <c r="U35" s="25"/>
      <c r="V35" s="30"/>
      <c r="W35" s="30"/>
      <c r="X35" s="30"/>
      <c r="Y35" s="30"/>
      <c r="Z35" s="25"/>
      <c r="AA35" s="25"/>
      <c r="AB35" s="25"/>
      <c r="AC35" s="31"/>
      <c r="AD35" s="25"/>
      <c r="AE35" s="25"/>
      <c r="AF35" s="25"/>
      <c r="AG35" s="30"/>
      <c r="AH35" s="25"/>
      <c r="AI35" s="25"/>
      <c r="AJ35" s="25"/>
      <c r="AK35" s="25"/>
      <c r="AM35" s="12"/>
      <c r="AN35" s="2" t="str">
        <f t="shared" si="11"/>
        <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2"/>
      <c r="BE35" s="2" t="str">
        <f t="shared" si="12"/>
        <v/>
      </c>
      <c r="BF35" s="2" t="str">
        <f t="shared" si="12"/>
        <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2:73" x14ac:dyDescent="0.25">
      <c r="AM36" s="12"/>
      <c r="AN36" s="12">
        <f>Inputs!U7</f>
        <v>5590.2071467317601</v>
      </c>
      <c r="AO36" s="12">
        <f>Inputs!V7</f>
        <v>934.15654932693815</v>
      </c>
      <c r="AP36" s="12">
        <f>Inputs!W7</f>
        <v>975.63630394130166</v>
      </c>
      <c r="AQ36" s="12">
        <f>Inputs!X7</f>
        <v>6143.214610989121</v>
      </c>
      <c r="AR36" s="12">
        <f>Inputs!Y7</f>
        <v>878.12843098113581</v>
      </c>
      <c r="AS36" s="12">
        <f>Inputs!Z7</f>
        <v>478.65695802974352</v>
      </c>
      <c r="AT36" s="12">
        <f>Inputs!AA7</f>
        <v>1557.1434358164215</v>
      </c>
      <c r="AU36" s="12">
        <f>Inputs!AB7</f>
        <v>2682.7945882448253</v>
      </c>
      <c r="AV36" s="12">
        <f>Inputs!AC7</f>
        <v>2760.0619759387532</v>
      </c>
      <c r="AW36" s="12">
        <f>Inputs!AD7</f>
        <v>2158.3361834497814</v>
      </c>
      <c r="AX36" s="12">
        <f>Inputs!AE7</f>
        <v>2011.9542027002817</v>
      </c>
      <c r="AY36" s="12">
        <f>Inputs!AF7</f>
        <v>2829.7096138499373</v>
      </c>
      <c r="AZ36" s="12"/>
      <c r="BA36" s="12"/>
      <c r="BB36" s="12"/>
      <c r="BC36" s="12"/>
      <c r="BD36" s="12"/>
      <c r="BE36" s="12">
        <f>Inputs!U7</f>
        <v>5590.2071467317601</v>
      </c>
      <c r="BF36" s="12">
        <f>Inputs!V7</f>
        <v>934.15654932693815</v>
      </c>
      <c r="BG36" s="12">
        <f>Inputs!W7</f>
        <v>975.63630394130166</v>
      </c>
      <c r="BH36" s="12">
        <f>Inputs!X7</f>
        <v>6143.214610989121</v>
      </c>
      <c r="BI36" s="12">
        <f>Inputs!Y7</f>
        <v>878.12843098113581</v>
      </c>
      <c r="BJ36" s="12">
        <f>Inputs!Z7</f>
        <v>478.65695802974352</v>
      </c>
      <c r="BK36" s="12">
        <f>Inputs!AA7</f>
        <v>1557.1434358164215</v>
      </c>
      <c r="BL36" s="12">
        <f>Inputs!AB7</f>
        <v>2682.7945882448253</v>
      </c>
      <c r="BM36" s="12">
        <f>Inputs!AC7</f>
        <v>2760.0619759387532</v>
      </c>
      <c r="BN36" s="12">
        <f>Inputs!AD7</f>
        <v>2158.3361834497814</v>
      </c>
      <c r="BO36" s="12">
        <f>Inputs!AE7</f>
        <v>2011.9542027002817</v>
      </c>
      <c r="BP36" s="12">
        <f>Inputs!AF7</f>
        <v>2829.7096138499373</v>
      </c>
      <c r="BQ36" s="12"/>
      <c r="BR36" s="12"/>
      <c r="BS36" s="12"/>
      <c r="BT36" s="12"/>
      <c r="BU36" s="12"/>
    </row>
  </sheetData>
  <sheetProtection algorithmName="SHA-512" hashValue="IlDaFBCrv0n8BnY9r4uF+IZ3eLElxzu5TsvRVY3yqrxLi3qyi+mFEvLFqkQGzXV2USJS6LBZGgze3GrJjv7ECQ==" saltValue="nO6j6LlMfvwoS+MzS/4evA=="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ADAA-9EC6-434D-9BFF-5C5DBE96707F}">
  <dimension ref="A1:D16"/>
  <sheetViews>
    <sheetView workbookViewId="0">
      <selection sqref="A1:C1"/>
    </sheetView>
  </sheetViews>
  <sheetFormatPr defaultColWidth="0" defaultRowHeight="14.45" customHeight="1" zeroHeight="1" x14ac:dyDescent="0.25"/>
  <cols>
    <col min="1" max="3" width="52.85546875" customWidth="1"/>
    <col min="4" max="4" width="8.85546875" style="35" customWidth="1"/>
    <col min="5" max="16384" width="8.85546875" hidden="1"/>
  </cols>
  <sheetData>
    <row r="1" spans="1:3" ht="24" thickBot="1" x14ac:dyDescent="0.4">
      <c r="A1" s="165" t="s">
        <v>273</v>
      </c>
      <c r="B1" s="166"/>
      <c r="C1" s="167"/>
    </row>
    <row r="2" spans="1:3" ht="15" x14ac:dyDescent="0.25">
      <c r="A2" s="168" t="s">
        <v>274</v>
      </c>
      <c r="B2" s="169"/>
      <c r="C2" s="170"/>
    </row>
    <row r="3" spans="1:3" ht="15" x14ac:dyDescent="0.25">
      <c r="A3" s="171" t="s">
        <v>275</v>
      </c>
      <c r="B3" s="172"/>
      <c r="C3" s="173"/>
    </row>
    <row r="4" spans="1:3" ht="15.75" thickBot="1" x14ac:dyDescent="0.3">
      <c r="A4" s="174" t="s">
        <v>276</v>
      </c>
      <c r="B4" s="175"/>
      <c r="C4" s="176"/>
    </row>
    <row r="5" spans="1:3" ht="15" x14ac:dyDescent="0.25">
      <c r="A5" s="171"/>
      <c r="B5" s="172"/>
      <c r="C5" s="172"/>
    </row>
    <row r="6" spans="1:3" ht="15" hidden="1" x14ac:dyDescent="0.25"/>
    <row r="7" spans="1:3" ht="15" hidden="1" x14ac:dyDescent="0.25"/>
    <row r="8" spans="1:3" ht="15" hidden="1" x14ac:dyDescent="0.25"/>
    <row r="9" spans="1:3" ht="15" hidden="1" x14ac:dyDescent="0.25"/>
    <row r="10" spans="1:3" ht="15" hidden="1" x14ac:dyDescent="0.25"/>
    <row r="11" spans="1:3" ht="15" hidden="1" x14ac:dyDescent="0.25"/>
    <row r="12" spans="1:3" ht="15" hidden="1" x14ac:dyDescent="0.25"/>
    <row r="13" spans="1:3" ht="15" hidden="1" x14ac:dyDescent="0.25"/>
    <row r="14" spans="1:3" ht="15" hidden="1" x14ac:dyDescent="0.25"/>
    <row r="15" spans="1:3" ht="15" hidden="1" x14ac:dyDescent="0.25"/>
    <row r="16" spans="1:3" ht="15" hidden="1" x14ac:dyDescent="0.25"/>
  </sheetData>
  <sheetProtection algorithmName="SHA-512" hashValue="PAoprdFZAAxSNHkaKM34QnZf0xdwIKmsYa+YUc8jicf3OWvejEoURxcCuLKuisuGsZwoCgc6TjtHYA+nkhXIaQ==" saltValue="heZ0T/J8W7qERJfdQ8xlyQ==" spinCount="100000" sheet="1" objects="1" scenarios="1"/>
  <mergeCells count="5">
    <mergeCell ref="A1:C1"/>
    <mergeCell ref="A2:C2"/>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258F-0EA8-45DB-9D6B-C8DC0A73B899}">
  <sheetPr>
    <tabColor theme="4" tint="0.59999389629810485"/>
  </sheetPr>
  <dimension ref="A1:AQ76"/>
  <sheetViews>
    <sheetView zoomScaleNormal="100" workbookViewId="0">
      <selection activeCell="C3" sqref="C3"/>
    </sheetView>
  </sheetViews>
  <sheetFormatPr defaultColWidth="0" defaultRowHeight="15" zeroHeight="1" x14ac:dyDescent="0.25"/>
  <cols>
    <col min="1" max="1" width="4.7109375" style="35" customWidth="1"/>
    <col min="2" max="2" width="43.5703125" style="35" bestFit="1" customWidth="1"/>
    <col min="3" max="8" width="9.140625" style="35" customWidth="1"/>
    <col min="9" max="9" width="11.140625" style="35" customWidth="1"/>
    <col min="10" max="10" width="4.5703125" style="35" customWidth="1"/>
    <col min="11" max="11" width="35.7109375" style="35" bestFit="1" customWidth="1"/>
    <col min="12" max="12" width="8.7109375" style="35" customWidth="1"/>
    <col min="13" max="13" width="3.7109375" style="35" customWidth="1"/>
    <col min="14" max="14" width="42.7109375" style="35" bestFit="1" customWidth="1"/>
    <col min="15" max="15" width="18.85546875" style="35" customWidth="1"/>
    <col min="16" max="16" width="2.7109375" style="35" customWidth="1"/>
    <col min="17" max="17" width="8.28515625" style="36" customWidth="1"/>
    <col min="18" max="18" width="6.28515625" style="35" bestFit="1" customWidth="1"/>
    <col min="19" max="19" width="6.140625" style="35" customWidth="1"/>
    <col min="20" max="32" width="7.7109375" style="35" customWidth="1"/>
    <col min="33" max="33" width="8" style="35" customWidth="1"/>
    <col min="34" max="34" width="8" style="35" hidden="1" customWidth="1"/>
    <col min="35" max="36" width="8.28515625" style="35" hidden="1" customWidth="1"/>
    <col min="37" max="37" width="6.42578125" style="35" hidden="1" customWidth="1"/>
    <col min="38" max="38" width="6.28515625" style="35" hidden="1" customWidth="1"/>
    <col min="39" max="39" width="6.5703125" style="35" hidden="1" customWidth="1"/>
    <col min="40" max="41" width="8" style="35" hidden="1" customWidth="1"/>
    <col min="42" max="43" width="8.28515625" style="35" hidden="1" customWidth="1"/>
    <col min="44" max="16384" width="9.140625" style="35" hidden="1"/>
  </cols>
  <sheetData>
    <row r="1" spans="2:36" ht="24" thickBot="1" x14ac:dyDescent="0.4">
      <c r="B1" s="187" t="s">
        <v>260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2:36" x14ac:dyDescent="0.25">
      <c r="B2" s="66" t="s">
        <v>51</v>
      </c>
      <c r="C2" s="67" t="s">
        <v>261</v>
      </c>
    </row>
    <row r="3" spans="2:36" x14ac:dyDescent="0.25">
      <c r="B3" s="68" t="s">
        <v>158</v>
      </c>
      <c r="C3" s="64">
        <v>4</v>
      </c>
      <c r="D3" s="36"/>
    </row>
    <row r="4" spans="2:36" ht="15.75" thickBot="1" x14ac:dyDescent="0.3">
      <c r="B4" s="69" t="s">
        <v>159</v>
      </c>
      <c r="C4" s="65">
        <v>2</v>
      </c>
    </row>
    <row r="5" spans="2:36" ht="15.75" thickBot="1" x14ac:dyDescent="0.3"/>
    <row r="6" spans="2:36" ht="18.75" x14ac:dyDescent="0.25">
      <c r="B6" s="186" t="s">
        <v>12</v>
      </c>
      <c r="C6" s="186"/>
      <c r="D6" s="186"/>
      <c r="E6" s="186"/>
      <c r="F6" s="186"/>
      <c r="G6" s="186"/>
      <c r="H6" s="186"/>
      <c r="I6" s="186"/>
      <c r="J6"/>
      <c r="K6" s="186" t="s">
        <v>13</v>
      </c>
      <c r="L6" s="186"/>
      <c r="N6" s="186" t="s">
        <v>187</v>
      </c>
      <c r="O6" s="186"/>
      <c r="Q6" s="78" t="s">
        <v>52</v>
      </c>
      <c r="R6" s="79" t="s">
        <v>97</v>
      </c>
      <c r="T6" s="82" t="s">
        <v>52</v>
      </c>
      <c r="U6" s="83" t="s">
        <v>69</v>
      </c>
      <c r="V6" s="83" t="s">
        <v>71</v>
      </c>
      <c r="W6" s="83" t="s">
        <v>70</v>
      </c>
      <c r="X6" s="83" t="s">
        <v>73</v>
      </c>
      <c r="Y6" s="83" t="s">
        <v>74</v>
      </c>
      <c r="Z6" s="83" t="s">
        <v>72</v>
      </c>
      <c r="AA6" s="83" t="s">
        <v>76</v>
      </c>
      <c r="AB6" s="83" t="s">
        <v>75</v>
      </c>
      <c r="AC6" s="83" t="s">
        <v>77</v>
      </c>
      <c r="AD6" s="83" t="s">
        <v>79</v>
      </c>
      <c r="AE6" s="83" t="s">
        <v>80</v>
      </c>
      <c r="AF6" s="84" t="s">
        <v>78</v>
      </c>
      <c r="AG6" s="46"/>
      <c r="AH6" s="46"/>
      <c r="AI6" s="46"/>
      <c r="AJ6" s="46"/>
    </row>
    <row r="7" spans="2:36" ht="15.75" thickBot="1" x14ac:dyDescent="0.3">
      <c r="C7" s="36"/>
      <c r="Q7" s="80" t="s">
        <v>69</v>
      </c>
      <c r="R7" s="81">
        <f>$C$9*$C$13*(1-SUM($C$44:$C$45))</f>
        <v>5590.2071467317601</v>
      </c>
      <c r="T7" s="126" t="s">
        <v>97</v>
      </c>
      <c r="U7" s="127">
        <f>$C$9*$C$13*(1-SUM($C$44:$C$45))</f>
        <v>5590.2071467317601</v>
      </c>
      <c r="V7" s="127">
        <f>$C$9*$C$13*$C$44</f>
        <v>934.15654932693815</v>
      </c>
      <c r="W7" s="127">
        <f>$C$9*$C$13*$C$45</f>
        <v>975.63630394130166</v>
      </c>
      <c r="X7" s="127">
        <f>$C$9*$C$13*(1-SUM($C$47:$C$48))</f>
        <v>6143.214610989121</v>
      </c>
      <c r="Y7" s="127">
        <f>$C$9*$C$13*$C$47</f>
        <v>878.12843098113581</v>
      </c>
      <c r="Z7" s="127">
        <f>$C$9*$C$13*$C$48</f>
        <v>478.65695802974352</v>
      </c>
      <c r="AA7" s="127">
        <f>$C$10*$C$14*(1-SUM($C$50:$C$51))</f>
        <v>1557.1434358164215</v>
      </c>
      <c r="AB7" s="127">
        <f>$C$10*$C$14*$C$50</f>
        <v>2682.7945882448253</v>
      </c>
      <c r="AC7" s="127">
        <f>$C$10*$C$14*$C$51</f>
        <v>2760.0619759387532</v>
      </c>
      <c r="AD7" s="127">
        <f>$C$10*$C$14*(1-SUM($C$53:$C$54))</f>
        <v>2158.3361834497814</v>
      </c>
      <c r="AE7" s="127">
        <f>$C$10*$C$14*$C$53</f>
        <v>2011.9542027002817</v>
      </c>
      <c r="AF7" s="77">
        <f>$C$10*$C$14*$C$54</f>
        <v>2829.7096138499373</v>
      </c>
      <c r="AG7" s="41"/>
      <c r="AH7" s="41"/>
      <c r="AI7" s="41"/>
      <c r="AJ7" s="41"/>
    </row>
    <row r="8" spans="2:36" ht="14.65" customHeight="1" x14ac:dyDescent="0.25">
      <c r="B8" s="42" t="s">
        <v>2</v>
      </c>
      <c r="C8" s="48" t="s">
        <v>128</v>
      </c>
      <c r="E8" s="177" t="s">
        <v>256</v>
      </c>
      <c r="F8" s="178"/>
      <c r="G8" s="178"/>
      <c r="H8" s="178"/>
      <c r="I8" s="179"/>
      <c r="K8" s="42" t="s">
        <v>50</v>
      </c>
      <c r="L8" s="3" t="s">
        <v>19</v>
      </c>
      <c r="N8" s="42" t="s">
        <v>106</v>
      </c>
      <c r="O8" s="3" t="s">
        <v>20</v>
      </c>
      <c r="Q8" s="80" t="s">
        <v>71</v>
      </c>
      <c r="R8" s="81">
        <f>$C$9*$C$13*$C$44</f>
        <v>934.15654932693815</v>
      </c>
    </row>
    <row r="9" spans="2:36" x14ac:dyDescent="0.25">
      <c r="B9" s="37" t="s">
        <v>0</v>
      </c>
      <c r="C9" s="70">
        <v>15000</v>
      </c>
      <c r="E9" s="180"/>
      <c r="F9" s="181"/>
      <c r="G9" s="181"/>
      <c r="H9" s="181"/>
      <c r="I9" s="182"/>
      <c r="K9" s="37" t="s">
        <v>162</v>
      </c>
      <c r="L9" s="64">
        <v>70</v>
      </c>
      <c r="N9" s="37" t="s">
        <v>172</v>
      </c>
      <c r="O9" s="76">
        <v>1</v>
      </c>
      <c r="Q9" s="80" t="s">
        <v>70</v>
      </c>
      <c r="R9" s="81">
        <f>$C$9*$C$13*$C$45</f>
        <v>975.63630394130166</v>
      </c>
    </row>
    <row r="10" spans="2:36" x14ac:dyDescent="0.25">
      <c r="B10" s="37" t="s">
        <v>1</v>
      </c>
      <c r="C10" s="70">
        <v>14000</v>
      </c>
      <c r="E10" s="180"/>
      <c r="F10" s="181"/>
      <c r="G10" s="181"/>
      <c r="H10" s="181"/>
      <c r="I10" s="182"/>
      <c r="K10" s="37" t="s">
        <v>163</v>
      </c>
      <c r="L10" s="64">
        <v>55</v>
      </c>
      <c r="N10" s="37" t="s">
        <v>155</v>
      </c>
      <c r="O10" s="76">
        <v>0.85</v>
      </c>
      <c r="Q10" s="80" t="s">
        <v>73</v>
      </c>
      <c r="R10" s="81">
        <f>$C$9*$C$13*(1-SUM($C$47:$C$48))</f>
        <v>6143.214610989121</v>
      </c>
    </row>
    <row r="11" spans="2:36" x14ac:dyDescent="0.25">
      <c r="B11" s="37"/>
      <c r="C11" s="49"/>
      <c r="E11" s="180"/>
      <c r="F11" s="181"/>
      <c r="G11" s="181"/>
      <c r="H11" s="181"/>
      <c r="I11" s="182"/>
      <c r="K11" s="37"/>
      <c r="L11" s="13"/>
      <c r="N11" s="37" t="s">
        <v>156</v>
      </c>
      <c r="O11" s="76">
        <v>0.01</v>
      </c>
      <c r="Q11" s="80" t="s">
        <v>74</v>
      </c>
      <c r="R11" s="81">
        <f>$C$9*$C$13*$C$47</f>
        <v>878.12843098113581</v>
      </c>
    </row>
    <row r="12" spans="2:36" x14ac:dyDescent="0.25">
      <c r="B12" s="43" t="s">
        <v>39</v>
      </c>
      <c r="C12" s="50" t="s">
        <v>20</v>
      </c>
      <c r="E12" s="180"/>
      <c r="F12" s="181"/>
      <c r="G12" s="181"/>
      <c r="H12" s="181"/>
      <c r="I12" s="182"/>
      <c r="K12" s="37" t="s">
        <v>148</v>
      </c>
      <c r="L12" s="75">
        <f>$L$9</f>
        <v>70</v>
      </c>
      <c r="N12" s="37" t="s">
        <v>157</v>
      </c>
      <c r="O12" s="76">
        <v>0.45</v>
      </c>
      <c r="Q12" s="80" t="s">
        <v>72</v>
      </c>
      <c r="R12" s="81">
        <f>$C$9*$C$13*$C$48</f>
        <v>478.65695802974352</v>
      </c>
    </row>
    <row r="13" spans="2:36" x14ac:dyDescent="0.25">
      <c r="B13" s="37" t="s">
        <v>0</v>
      </c>
      <c r="C13" s="71">
        <v>0.5</v>
      </c>
      <c r="E13" s="180"/>
      <c r="F13" s="181"/>
      <c r="G13" s="181"/>
      <c r="H13" s="181"/>
      <c r="I13" s="182"/>
      <c r="K13" s="37" t="s">
        <v>147</v>
      </c>
      <c r="L13" s="76">
        <v>20</v>
      </c>
      <c r="N13" s="37"/>
      <c r="O13" s="4"/>
      <c r="Q13" s="80" t="s">
        <v>76</v>
      </c>
      <c r="R13" s="81">
        <f>$C$10*$C$14*(1-SUM($C$50:$C$51))</f>
        <v>1557.1434358164215</v>
      </c>
    </row>
    <row r="14" spans="2:36" x14ac:dyDescent="0.25">
      <c r="B14" s="37" t="s">
        <v>1</v>
      </c>
      <c r="C14" s="71">
        <v>0.5</v>
      </c>
      <c r="E14" s="180"/>
      <c r="F14" s="181"/>
      <c r="G14" s="181"/>
      <c r="H14" s="181"/>
      <c r="I14" s="182"/>
      <c r="K14" s="37" t="s">
        <v>149</v>
      </c>
      <c r="L14" s="76">
        <v>15</v>
      </c>
      <c r="N14" s="37" t="s">
        <v>173</v>
      </c>
      <c r="O14" s="76">
        <v>0.5</v>
      </c>
      <c r="Q14" s="80" t="s">
        <v>75</v>
      </c>
      <c r="R14" s="81">
        <f>$C$10*$C$14*$C$50</f>
        <v>2682.7945882448253</v>
      </c>
    </row>
    <row r="15" spans="2:36" ht="15.75" thickBot="1" x14ac:dyDescent="0.3">
      <c r="B15" s="44"/>
      <c r="C15" s="51"/>
      <c r="E15" s="180"/>
      <c r="F15" s="181"/>
      <c r="G15" s="181"/>
      <c r="H15" s="181"/>
      <c r="I15" s="182"/>
      <c r="K15" s="37" t="s">
        <v>150</v>
      </c>
      <c r="L15" s="76">
        <f>0.85*$L$10</f>
        <v>46.75</v>
      </c>
      <c r="N15" s="37" t="s">
        <v>164</v>
      </c>
      <c r="O15" s="76">
        <v>0.5</v>
      </c>
      <c r="Q15" s="80" t="s">
        <v>77</v>
      </c>
      <c r="R15" s="81">
        <f>$C$10*$C$14*$C$51</f>
        <v>2760.0619759387532</v>
      </c>
    </row>
    <row r="16" spans="2:36" x14ac:dyDescent="0.25">
      <c r="B16" s="45" t="s">
        <v>188</v>
      </c>
      <c r="C16" s="41" t="s">
        <v>129</v>
      </c>
      <c r="E16" s="180"/>
      <c r="F16" s="181"/>
      <c r="G16" s="181"/>
      <c r="H16" s="181"/>
      <c r="I16" s="182"/>
      <c r="K16" s="37" t="s">
        <v>151</v>
      </c>
      <c r="L16" s="76">
        <v>20</v>
      </c>
      <c r="N16" s="37" t="s">
        <v>165</v>
      </c>
      <c r="O16" s="76">
        <v>0.5</v>
      </c>
      <c r="Q16" s="80" t="s">
        <v>79</v>
      </c>
      <c r="R16" s="81">
        <f>$C$10*$C$14*(1-SUM($C$53:$C$54))</f>
        <v>2158.3361834497814</v>
      </c>
    </row>
    <row r="17" spans="2:38" x14ac:dyDescent="0.25">
      <c r="B17" s="46"/>
      <c r="C17" s="41"/>
      <c r="E17" s="180"/>
      <c r="F17" s="181"/>
      <c r="G17" s="181"/>
      <c r="H17" s="181"/>
      <c r="I17" s="182"/>
      <c r="K17" s="37" t="s">
        <v>152</v>
      </c>
      <c r="L17" s="76">
        <v>15</v>
      </c>
      <c r="N17" s="37" t="s">
        <v>166</v>
      </c>
      <c r="O17" s="76">
        <v>0.5</v>
      </c>
      <c r="Q17" s="80" t="s">
        <v>80</v>
      </c>
      <c r="R17" s="81">
        <f>$C$10*$C$14*$C$53</f>
        <v>2011.9542027002817</v>
      </c>
    </row>
    <row r="18" spans="2:38" ht="15.75" thickBot="1" x14ac:dyDescent="0.3">
      <c r="B18" s="47"/>
      <c r="C18" s="46"/>
      <c r="E18" s="180"/>
      <c r="F18" s="181"/>
      <c r="G18" s="181"/>
      <c r="H18" s="181"/>
      <c r="I18" s="182"/>
      <c r="K18" s="37" t="s">
        <v>140</v>
      </c>
      <c r="L18" s="76">
        <v>15</v>
      </c>
      <c r="N18" s="37"/>
      <c r="O18" s="38"/>
      <c r="Q18" s="85" t="s">
        <v>78</v>
      </c>
      <c r="R18" s="86">
        <f>$C$10*$C$14*$C$54</f>
        <v>2829.7096138499373</v>
      </c>
    </row>
    <row r="19" spans="2:38" x14ac:dyDescent="0.25">
      <c r="B19" s="46"/>
      <c r="C19" s="46"/>
      <c r="E19" s="180"/>
      <c r="F19" s="181"/>
      <c r="G19" s="181"/>
      <c r="H19" s="181"/>
      <c r="I19" s="182"/>
      <c r="K19" s="37" t="s">
        <v>141</v>
      </c>
      <c r="L19" s="76">
        <v>25</v>
      </c>
      <c r="N19" s="37" t="s">
        <v>179</v>
      </c>
      <c r="O19" s="74" t="s">
        <v>167</v>
      </c>
      <c r="P19" s="52" t="str">
        <f>HYPERLINK("#"&amp;ADDRESS(ROW(),COLUMN()-1),CHAR(128))</f>
        <v>€</v>
      </c>
      <c r="Q19" s="46"/>
      <c r="R19" s="41"/>
      <c r="AK19" s="53"/>
      <c r="AL19" s="54"/>
    </row>
    <row r="20" spans="2:38" x14ac:dyDescent="0.25">
      <c r="B20" s="45"/>
      <c r="C20" s="41"/>
      <c r="E20" s="180"/>
      <c r="F20" s="181"/>
      <c r="G20" s="181"/>
      <c r="H20" s="181"/>
      <c r="I20" s="182"/>
      <c r="K20" s="37" t="s">
        <v>142</v>
      </c>
      <c r="L20" s="76">
        <v>15</v>
      </c>
      <c r="N20" s="37" t="s">
        <v>180</v>
      </c>
      <c r="O20" s="74" t="s">
        <v>167</v>
      </c>
      <c r="P20" s="52" t="str">
        <f>HYPERLINK("#"&amp;ADDRESS(ROW(),COLUMN()-1),CHAR(128))</f>
        <v>€</v>
      </c>
      <c r="Q20" s="46"/>
      <c r="R20" s="41"/>
    </row>
    <row r="21" spans="2:38" x14ac:dyDescent="0.25">
      <c r="B21" s="46"/>
      <c r="C21" s="41"/>
      <c r="E21" s="180"/>
      <c r="F21" s="181"/>
      <c r="G21" s="181"/>
      <c r="H21" s="181"/>
      <c r="I21" s="182"/>
      <c r="K21" s="37" t="s">
        <v>143</v>
      </c>
      <c r="L21" s="76">
        <v>25</v>
      </c>
      <c r="N21" s="37"/>
      <c r="O21" s="49"/>
      <c r="Q21" s="46"/>
      <c r="R21" s="41"/>
    </row>
    <row r="22" spans="2:38" ht="14.65" customHeight="1" x14ac:dyDescent="0.25">
      <c r="B22" s="46"/>
      <c r="C22" s="41"/>
      <c r="E22" s="180"/>
      <c r="F22" s="181"/>
      <c r="G22" s="181"/>
      <c r="H22" s="181"/>
      <c r="I22" s="182"/>
      <c r="K22" s="37" t="s">
        <v>144</v>
      </c>
      <c r="L22" s="76">
        <v>20</v>
      </c>
      <c r="N22" s="43" t="s">
        <v>170</v>
      </c>
      <c r="O22" s="49"/>
      <c r="Q22" s="46"/>
      <c r="R22" s="41"/>
      <c r="AL22" s="55"/>
    </row>
    <row r="23" spans="2:38" ht="14.65" customHeight="1" x14ac:dyDescent="0.25">
      <c r="B23" s="46"/>
      <c r="C23" s="41"/>
      <c r="E23" s="180"/>
      <c r="F23" s="181"/>
      <c r="G23" s="181"/>
      <c r="H23" s="181"/>
      <c r="I23" s="182"/>
      <c r="K23" s="37" t="s">
        <v>146</v>
      </c>
      <c r="L23" s="76">
        <v>25</v>
      </c>
      <c r="N23" s="37" t="s">
        <v>171</v>
      </c>
      <c r="O23" s="76">
        <f>O9+(1-O14)*(1-O9)</f>
        <v>1</v>
      </c>
    </row>
    <row r="24" spans="2:38" ht="15.75" thickBot="1" x14ac:dyDescent="0.3">
      <c r="B24" s="46"/>
      <c r="C24" s="41"/>
      <c r="E24" s="183"/>
      <c r="F24" s="184"/>
      <c r="G24" s="184"/>
      <c r="H24" s="184"/>
      <c r="I24" s="185"/>
      <c r="K24" s="44" t="s">
        <v>145</v>
      </c>
      <c r="L24" s="77">
        <v>30</v>
      </c>
      <c r="N24" s="37" t="s">
        <v>167</v>
      </c>
      <c r="O24" s="76">
        <f>O10+(1-O15)*(1-O10)</f>
        <v>0.92500000000000004</v>
      </c>
    </row>
    <row r="25" spans="2:38" ht="15.75" thickBot="1" x14ac:dyDescent="0.3">
      <c r="C25" s="36"/>
      <c r="K25" s="46" t="s">
        <v>189</v>
      </c>
      <c r="L25" s="46">
        <v>0</v>
      </c>
      <c r="N25" s="37" t="s">
        <v>168</v>
      </c>
      <c r="O25" s="76">
        <f>O11+(1-O16)*(1-O11)</f>
        <v>0.505</v>
      </c>
    </row>
    <row r="26" spans="2:38" ht="15.75" thickBot="1" x14ac:dyDescent="0.3">
      <c r="B26" s="42" t="s">
        <v>117</v>
      </c>
      <c r="C26" s="57" t="s">
        <v>52</v>
      </c>
      <c r="D26" s="57" t="s">
        <v>118</v>
      </c>
      <c r="E26" s="57" t="s">
        <v>121</v>
      </c>
      <c r="F26" s="57" t="s">
        <v>119</v>
      </c>
      <c r="G26" s="57" t="s">
        <v>120</v>
      </c>
      <c r="H26" s="58" t="s">
        <v>122</v>
      </c>
      <c r="I26" s="59"/>
      <c r="N26" s="44" t="s">
        <v>169</v>
      </c>
      <c r="O26" s="77">
        <f>O12+(1-O17)*(1-O12)</f>
        <v>0.72500000000000009</v>
      </c>
      <c r="X26" s="59"/>
      <c r="Y26" s="59"/>
    </row>
    <row r="27" spans="2:38" ht="15.75" thickBot="1" x14ac:dyDescent="0.3">
      <c r="B27" s="37" t="s">
        <v>3</v>
      </c>
      <c r="C27" s="72" t="s">
        <v>31</v>
      </c>
      <c r="D27" s="72">
        <v>215</v>
      </c>
      <c r="E27" s="60">
        <f>D27/SUM(D$27:D$29)</f>
        <v>0.15716374269005848</v>
      </c>
      <c r="F27" s="72">
        <v>113</v>
      </c>
      <c r="G27" s="60">
        <f>F27/SUM(F$27:F$29)</f>
        <v>9.1944670463791706E-2</v>
      </c>
      <c r="H27" s="62">
        <f>AVERAGE(E27,G27)</f>
        <v>0.12455420657692509</v>
      </c>
      <c r="I27" s="60"/>
      <c r="K27" s="42" t="s">
        <v>99</v>
      </c>
      <c r="L27" s="3" t="s">
        <v>101</v>
      </c>
      <c r="X27" s="60"/>
      <c r="Y27" s="60"/>
    </row>
    <row r="28" spans="2:38" x14ac:dyDescent="0.25">
      <c r="B28" s="37" t="s">
        <v>4</v>
      </c>
      <c r="C28" s="72" t="s">
        <v>32</v>
      </c>
      <c r="D28" s="72">
        <v>32</v>
      </c>
      <c r="E28" s="60">
        <f>D28/SUM(D$27:D$29)</f>
        <v>2.3391812865497075E-2</v>
      </c>
      <c r="F28" s="72">
        <v>291</v>
      </c>
      <c r="G28" s="60">
        <f>F28/SUM(F$27:F$29)</f>
        <v>0.23677786818551669</v>
      </c>
      <c r="H28" s="62">
        <f t="shared" ref="H28:H41" si="0">AVERAGE(E28,G28)</f>
        <v>0.1300848405255069</v>
      </c>
      <c r="I28" s="60"/>
      <c r="K28" s="37" t="s">
        <v>14</v>
      </c>
      <c r="L28" s="76">
        <v>90</v>
      </c>
      <c r="N28" s="42" t="s">
        <v>177</v>
      </c>
      <c r="O28" s="48"/>
      <c r="X28" s="60"/>
      <c r="Y28" s="60"/>
    </row>
    <row r="29" spans="2:38" x14ac:dyDescent="0.25">
      <c r="B29" s="37" t="s">
        <v>123</v>
      </c>
      <c r="C29" s="72" t="s">
        <v>23</v>
      </c>
      <c r="D29" s="72">
        <v>1121</v>
      </c>
      <c r="E29" s="60">
        <f>D29/SUM(D$27:D$29)</f>
        <v>0.81944444444444442</v>
      </c>
      <c r="F29" s="72">
        <v>825</v>
      </c>
      <c r="G29" s="60">
        <f>F29/SUM(F$27:F$29)</f>
        <v>0.67127746135069166</v>
      </c>
      <c r="H29" s="62">
        <f t="shared" si="0"/>
        <v>0.74536095289756799</v>
      </c>
      <c r="I29" s="60"/>
      <c r="K29" s="37" t="s">
        <v>100</v>
      </c>
      <c r="L29" s="76">
        <v>230</v>
      </c>
      <c r="N29" s="37" t="s">
        <v>174</v>
      </c>
      <c r="O29" s="76">
        <v>1</v>
      </c>
      <c r="X29" s="60"/>
      <c r="Y29" s="60"/>
    </row>
    <row r="30" spans="2:38" x14ac:dyDescent="0.25">
      <c r="B30" s="37"/>
      <c r="H30" s="49"/>
      <c r="K30" s="37" t="s">
        <v>103</v>
      </c>
      <c r="L30" s="76">
        <v>60</v>
      </c>
      <c r="N30" s="37" t="s">
        <v>175</v>
      </c>
      <c r="O30" s="76">
        <v>0.75</v>
      </c>
    </row>
    <row r="31" spans="2:38" ht="15.75" thickBot="1" x14ac:dyDescent="0.3">
      <c r="B31" s="37" t="s">
        <v>5</v>
      </c>
      <c r="C31" s="72" t="s">
        <v>25</v>
      </c>
      <c r="D31" s="72">
        <v>118</v>
      </c>
      <c r="E31" s="60">
        <f>D31/SUM(D$31:D$33)</f>
        <v>0.12660944206008584</v>
      </c>
      <c r="F31" s="72">
        <v>148</v>
      </c>
      <c r="G31" s="60">
        <f>F31/SUM(F$31:F$33)</f>
        <v>0.10755813953488372</v>
      </c>
      <c r="H31" s="62">
        <f t="shared" si="0"/>
        <v>0.11708379079748478</v>
      </c>
      <c r="I31" s="60"/>
      <c r="K31" s="37" t="s">
        <v>15</v>
      </c>
      <c r="L31" s="76">
        <v>45</v>
      </c>
      <c r="N31" s="44" t="s">
        <v>176</v>
      </c>
      <c r="O31" s="77">
        <v>0.5</v>
      </c>
      <c r="X31" s="60"/>
      <c r="Y31" s="60"/>
    </row>
    <row r="32" spans="2:38" ht="15.75" thickBot="1" x14ac:dyDescent="0.3">
      <c r="B32" s="37" t="s">
        <v>6</v>
      </c>
      <c r="C32" s="72" t="s">
        <v>34</v>
      </c>
      <c r="D32" s="72">
        <v>79</v>
      </c>
      <c r="E32" s="60">
        <f>D32/SUM(D$31:D$33)</f>
        <v>8.4763948497854083E-2</v>
      </c>
      <c r="F32" s="72">
        <v>59</v>
      </c>
      <c r="G32" s="60">
        <f>F32/SUM(F$31:F$33)</f>
        <v>4.2877906976744186E-2</v>
      </c>
      <c r="H32" s="62">
        <f t="shared" si="0"/>
        <v>6.3820927737299138E-2</v>
      </c>
      <c r="I32" s="60"/>
      <c r="K32" s="44" t="s">
        <v>16</v>
      </c>
      <c r="L32" s="77">
        <v>10</v>
      </c>
      <c r="O32" s="36"/>
      <c r="X32" s="60"/>
      <c r="Y32" s="60"/>
    </row>
    <row r="33" spans="2:25" ht="15.75" thickBot="1" x14ac:dyDescent="0.3">
      <c r="B33" s="37" t="s">
        <v>124</v>
      </c>
      <c r="C33" s="72" t="s">
        <v>29</v>
      </c>
      <c r="D33" s="72">
        <v>735</v>
      </c>
      <c r="E33" s="60">
        <f>D33/SUM(D$31:D$33)</f>
        <v>0.78862660944206009</v>
      </c>
      <c r="F33" s="72">
        <v>1169</v>
      </c>
      <c r="G33" s="60">
        <f>F33/SUM(F$31:F$33)</f>
        <v>0.8495639534883721</v>
      </c>
      <c r="H33" s="62">
        <f t="shared" si="0"/>
        <v>0.81909528146521615</v>
      </c>
      <c r="I33" s="60"/>
      <c r="L33"/>
      <c r="N33" s="45"/>
      <c r="O33" s="41"/>
      <c r="X33" s="60"/>
      <c r="Y33" s="60"/>
    </row>
    <row r="34" spans="2:25" x14ac:dyDescent="0.25">
      <c r="B34" s="37"/>
      <c r="H34" s="49"/>
      <c r="K34" s="42" t="s">
        <v>160</v>
      </c>
      <c r="L34" s="20"/>
      <c r="N34" s="46"/>
      <c r="O34" s="41"/>
    </row>
    <row r="35" spans="2:25" x14ac:dyDescent="0.25">
      <c r="B35" s="37" t="s">
        <v>7</v>
      </c>
      <c r="C35" s="72" t="s">
        <v>30</v>
      </c>
      <c r="D35" s="72">
        <v>167</v>
      </c>
      <c r="E35" s="60">
        <f>D35/SUM(D$35:D$37)</f>
        <v>0.28547008547008546</v>
      </c>
      <c r="F35" s="72">
        <v>203</v>
      </c>
      <c r="G35" s="60">
        <f>F35/SUM(F$35:F$37)</f>
        <v>0.48104265402843605</v>
      </c>
      <c r="H35" s="62">
        <f t="shared" si="0"/>
        <v>0.38325636974926075</v>
      </c>
      <c r="I35" s="60"/>
      <c r="K35" s="37" t="s">
        <v>48</v>
      </c>
      <c r="L35" s="76">
        <v>67.286188107741182</v>
      </c>
      <c r="N35" s="46"/>
      <c r="O35" s="41"/>
      <c r="X35" s="60"/>
      <c r="Y35" s="60"/>
    </row>
    <row r="36" spans="2:25" ht="15.75" thickBot="1" x14ac:dyDescent="0.3">
      <c r="B36" s="37" t="s">
        <v>8</v>
      </c>
      <c r="C36" s="72" t="s">
        <v>35</v>
      </c>
      <c r="D36" s="72">
        <v>252</v>
      </c>
      <c r="E36" s="60">
        <f>D36/SUM(D$35:D$37)</f>
        <v>0.43076923076923079</v>
      </c>
      <c r="F36" s="72">
        <v>151</v>
      </c>
      <c r="G36" s="60">
        <f>F36/SUM(F$35:F$37)</f>
        <v>0.35781990521327012</v>
      </c>
      <c r="H36" s="62">
        <f t="shared" si="0"/>
        <v>0.39429456799125046</v>
      </c>
      <c r="I36" s="60"/>
      <c r="K36" s="44" t="s">
        <v>49</v>
      </c>
      <c r="L36" s="77">
        <v>3.7945000839453997</v>
      </c>
      <c r="N36" s="45"/>
      <c r="O36" s="41"/>
      <c r="X36" s="60"/>
      <c r="Y36" s="60"/>
    </row>
    <row r="37" spans="2:25" x14ac:dyDescent="0.25">
      <c r="B37" s="37" t="s">
        <v>125</v>
      </c>
      <c r="C37" s="72" t="s">
        <v>24</v>
      </c>
      <c r="D37" s="72">
        <v>166</v>
      </c>
      <c r="E37" s="60">
        <f>D37/SUM(D$35:D$37)</f>
        <v>0.28376068376068375</v>
      </c>
      <c r="F37" s="72">
        <v>68</v>
      </c>
      <c r="G37" s="60">
        <f>F37/SUM(F$35:F$37)</f>
        <v>0.16113744075829384</v>
      </c>
      <c r="H37" s="62">
        <f t="shared" si="0"/>
        <v>0.22244906225948879</v>
      </c>
      <c r="I37" s="60"/>
      <c r="N37" s="46"/>
      <c r="O37" s="41"/>
      <c r="X37" s="60"/>
      <c r="Y37" s="60"/>
    </row>
    <row r="38" spans="2:25" x14ac:dyDescent="0.25">
      <c r="B38" s="37"/>
      <c r="H38" s="49"/>
      <c r="N38" s="46"/>
      <c r="O38" s="41">
        <v>0.75</v>
      </c>
    </row>
    <row r="39" spans="2:25" x14ac:dyDescent="0.25">
      <c r="B39" s="37" t="s">
        <v>9</v>
      </c>
      <c r="C39" s="72" t="s">
        <v>27</v>
      </c>
      <c r="D39" s="72">
        <v>68</v>
      </c>
      <c r="E39" s="60">
        <f>D39/SUM(D$39:D$41)</f>
        <v>0.35051546391752575</v>
      </c>
      <c r="F39" s="72">
        <v>142</v>
      </c>
      <c r="G39" s="60">
        <f>F39/SUM(F$39:F$41)</f>
        <v>0.22432859399684044</v>
      </c>
      <c r="H39" s="62">
        <f t="shared" si="0"/>
        <v>0.28742202895718311</v>
      </c>
      <c r="I39" s="60"/>
      <c r="N39" s="46"/>
      <c r="O39" s="41">
        <v>0.5</v>
      </c>
      <c r="X39" s="60"/>
      <c r="Y39" s="60"/>
    </row>
    <row r="40" spans="2:25" x14ac:dyDescent="0.25">
      <c r="B40" s="37" t="s">
        <v>10</v>
      </c>
      <c r="C40" s="72" t="s">
        <v>33</v>
      </c>
      <c r="D40" s="72">
        <v>60</v>
      </c>
      <c r="E40" s="60">
        <f>D40/SUM(D$39:D$41)</f>
        <v>0.30927835051546393</v>
      </c>
      <c r="F40" s="72">
        <v>316</v>
      </c>
      <c r="G40" s="60">
        <f>F40/SUM(F$39:F$41)</f>
        <v>0.49921011058451814</v>
      </c>
      <c r="H40" s="62">
        <f t="shared" si="0"/>
        <v>0.40424423054999103</v>
      </c>
      <c r="I40" s="60"/>
      <c r="X40" s="60"/>
      <c r="Y40" s="60"/>
    </row>
    <row r="41" spans="2:25" ht="15.75" thickBot="1" x14ac:dyDescent="0.3">
      <c r="B41" s="44" t="s">
        <v>126</v>
      </c>
      <c r="C41" s="73" t="s">
        <v>28</v>
      </c>
      <c r="D41" s="73">
        <v>66</v>
      </c>
      <c r="E41" s="61">
        <f>D41/SUM(D$39:D$41)</f>
        <v>0.34020618556701032</v>
      </c>
      <c r="F41" s="73">
        <v>175</v>
      </c>
      <c r="G41" s="61">
        <f>F41/SUM(F$39:F$41)</f>
        <v>0.2764612954186414</v>
      </c>
      <c r="H41" s="63">
        <f t="shared" si="0"/>
        <v>0.30833374049282586</v>
      </c>
      <c r="I41" s="60"/>
      <c r="L41"/>
      <c r="O41"/>
      <c r="X41" s="60"/>
      <c r="Y41" s="60"/>
    </row>
    <row r="42" spans="2:25" ht="15.75" thickBot="1" x14ac:dyDescent="0.3">
      <c r="C42" s="2"/>
    </row>
    <row r="43" spans="2:25" x14ac:dyDescent="0.25">
      <c r="B43" s="42" t="s">
        <v>11</v>
      </c>
      <c r="C43" s="3" t="s">
        <v>20</v>
      </c>
    </row>
    <row r="44" spans="2:25" x14ac:dyDescent="0.25">
      <c r="B44" s="37" t="s">
        <v>3</v>
      </c>
      <c r="C44" s="16">
        <f>IF(AND(D27&lt;&gt;"",F27&lt;&gt;""),H27,0.25)</f>
        <v>0.12455420657692509</v>
      </c>
    </row>
    <row r="45" spans="2:25" x14ac:dyDescent="0.25">
      <c r="B45" s="37" t="s">
        <v>4</v>
      </c>
      <c r="C45" s="16">
        <f>IF(AND(D28&lt;&gt;"",F28&lt;&gt;""),H28,0.25)</f>
        <v>0.1300848405255069</v>
      </c>
    </row>
    <row r="46" spans="2:25" x14ac:dyDescent="0.25">
      <c r="B46" s="37"/>
      <c r="C46" s="13"/>
    </row>
    <row r="47" spans="2:25" x14ac:dyDescent="0.25">
      <c r="B47" s="37" t="s">
        <v>5</v>
      </c>
      <c r="C47" s="16">
        <f>IF(AND(D31&lt;&gt;"",F31&lt;&gt;""),H31,0.25)</f>
        <v>0.11708379079748478</v>
      </c>
    </row>
    <row r="48" spans="2:25" x14ac:dyDescent="0.25">
      <c r="B48" s="37" t="s">
        <v>6</v>
      </c>
      <c r="C48" s="16">
        <f>IF(AND(D32&lt;&gt;"",F32&lt;&gt;""),H32,0.25)</f>
        <v>6.3820927737299138E-2</v>
      </c>
    </row>
    <row r="49" spans="2:3" x14ac:dyDescent="0.25">
      <c r="B49" s="37"/>
      <c r="C49" s="13"/>
    </row>
    <row r="50" spans="2:3" x14ac:dyDescent="0.25">
      <c r="B50" s="37" t="s">
        <v>7</v>
      </c>
      <c r="C50" s="16">
        <f>IF(AND(D35&lt;&gt;"",F35&lt;&gt;""),H35,0.25)</f>
        <v>0.38325636974926075</v>
      </c>
    </row>
    <row r="51" spans="2:3" x14ac:dyDescent="0.25">
      <c r="B51" s="37" t="s">
        <v>8</v>
      </c>
      <c r="C51" s="16">
        <f>IF(AND(D36&lt;&gt;"",F36&lt;&gt;""),H36,0.25)</f>
        <v>0.39429456799125046</v>
      </c>
    </row>
    <row r="52" spans="2:3" x14ac:dyDescent="0.25">
      <c r="B52" s="37"/>
      <c r="C52" s="13"/>
    </row>
    <row r="53" spans="2:3" x14ac:dyDescent="0.25">
      <c r="B53" s="37" t="s">
        <v>9</v>
      </c>
      <c r="C53" s="16">
        <f>IF(AND(D39&lt;&gt;"",F39&lt;&gt;""),H39,0.25)</f>
        <v>0.28742202895718311</v>
      </c>
    </row>
    <row r="54" spans="2:3" ht="15.75" thickBot="1" x14ac:dyDescent="0.3">
      <c r="B54" s="44" t="s">
        <v>10</v>
      </c>
      <c r="C54" s="17">
        <f>IF(AND(D40&lt;&gt;"",F40&lt;&gt;""),H40,0.25)</f>
        <v>0.40424423054999103</v>
      </c>
    </row>
    <row r="55" spans="2:3" ht="15.75" thickBot="1" x14ac:dyDescent="0.3">
      <c r="C55" s="2"/>
    </row>
    <row r="56" spans="2:3" x14ac:dyDescent="0.25">
      <c r="B56" s="42" t="s">
        <v>161</v>
      </c>
      <c r="C56" s="20" t="s">
        <v>178</v>
      </c>
    </row>
    <row r="57" spans="2:3" x14ac:dyDescent="0.25">
      <c r="B57" s="37" t="s">
        <v>123</v>
      </c>
      <c r="C57" s="15">
        <f>$C$9*$C$13*(1-SUM($C$44:$C$45))</f>
        <v>5590.2071467317601</v>
      </c>
    </row>
    <row r="58" spans="2:3" x14ac:dyDescent="0.25">
      <c r="B58" s="37" t="s">
        <v>3</v>
      </c>
      <c r="C58" s="15">
        <f>$C$9*$C$13*$C$44</f>
        <v>934.15654932693815</v>
      </c>
    </row>
    <row r="59" spans="2:3" x14ac:dyDescent="0.25">
      <c r="B59" s="37" t="s">
        <v>4</v>
      </c>
      <c r="C59" s="15">
        <f>$C$9*$C$13*$C$45</f>
        <v>975.63630394130166</v>
      </c>
    </row>
    <row r="60" spans="2:3" x14ac:dyDescent="0.25">
      <c r="B60" s="37"/>
      <c r="C60" s="13"/>
    </row>
    <row r="61" spans="2:3" x14ac:dyDescent="0.25">
      <c r="B61" s="37" t="s">
        <v>124</v>
      </c>
      <c r="C61" s="15">
        <f>$C$9*$C$13*(1-SUM($C$47:$C$48))</f>
        <v>6143.214610989121</v>
      </c>
    </row>
    <row r="62" spans="2:3" x14ac:dyDescent="0.25">
      <c r="B62" s="37" t="s">
        <v>5</v>
      </c>
      <c r="C62" s="15">
        <f>$C$9*$C$13*$C$47</f>
        <v>878.12843098113581</v>
      </c>
    </row>
    <row r="63" spans="2:3" x14ac:dyDescent="0.25">
      <c r="B63" s="37" t="s">
        <v>6</v>
      </c>
      <c r="C63" s="15">
        <f>$C$9*$C$13*$C$48</f>
        <v>478.65695802974352</v>
      </c>
    </row>
    <row r="64" spans="2:3" x14ac:dyDescent="0.25">
      <c r="B64" s="37"/>
      <c r="C64" s="13"/>
    </row>
    <row r="65" spans="2:3" x14ac:dyDescent="0.25">
      <c r="B65" s="37" t="s">
        <v>125</v>
      </c>
      <c r="C65" s="15">
        <f>$C$10*$C$14*(1-SUM($C$50:$C$51))</f>
        <v>1557.1434358164215</v>
      </c>
    </row>
    <row r="66" spans="2:3" x14ac:dyDescent="0.25">
      <c r="B66" s="37" t="s">
        <v>7</v>
      </c>
      <c r="C66" s="15">
        <f>$C$10*$C$14*$C$50</f>
        <v>2682.7945882448253</v>
      </c>
    </row>
    <row r="67" spans="2:3" x14ac:dyDescent="0.25">
      <c r="B67" s="37" t="s">
        <v>8</v>
      </c>
      <c r="C67" s="15">
        <f>$C$10*$C$14*$C$51</f>
        <v>2760.0619759387532</v>
      </c>
    </row>
    <row r="68" spans="2:3" x14ac:dyDescent="0.25">
      <c r="B68" s="37"/>
      <c r="C68" s="13"/>
    </row>
    <row r="69" spans="2:3" x14ac:dyDescent="0.25">
      <c r="B69" s="37" t="s">
        <v>126</v>
      </c>
      <c r="C69" s="15">
        <f>$C$10*$C$14*(1-SUM($C$53:$C$54))</f>
        <v>2158.3361834497814</v>
      </c>
    </row>
    <row r="70" spans="2:3" x14ac:dyDescent="0.25">
      <c r="B70" s="37" t="s">
        <v>9</v>
      </c>
      <c r="C70" s="15">
        <f>$C$10*$C$14*$C$53</f>
        <v>2011.9542027002817</v>
      </c>
    </row>
    <row r="71" spans="2:3" ht="15.75" thickBot="1" x14ac:dyDescent="0.3">
      <c r="B71" s="44" t="s">
        <v>10</v>
      </c>
      <c r="C71" s="18">
        <f>$C$10*$C$14*$C$54</f>
        <v>2829.7096138499373</v>
      </c>
    </row>
    <row r="72" spans="2:3" x14ac:dyDescent="0.25"/>
    <row r="73" spans="2:3" hidden="1" x14ac:dyDescent="0.25">
      <c r="B73" s="46"/>
      <c r="C73" s="41"/>
    </row>
    <row r="74" spans="2:3" hidden="1" x14ac:dyDescent="0.25">
      <c r="B74" s="46"/>
      <c r="C74" s="41"/>
    </row>
    <row r="75" spans="2:3" hidden="1" x14ac:dyDescent="0.25">
      <c r="B75" s="46"/>
      <c r="C75" s="41"/>
    </row>
    <row r="76" spans="2:3" hidden="1" x14ac:dyDescent="0.25">
      <c r="B76" s="46"/>
      <c r="C76" s="41"/>
    </row>
  </sheetData>
  <sheetProtection algorithmName="SHA-512" hashValue="Qk5kzc50RvNgCSOuovWs27mVw/V9WHq1ocpaBfS6q2JgdNNhsrXPWHn/nXN4ZLLDTBCvyi4G4tiGmG6QpWER6Q==" saltValue="E7fk4C196xWeKPY8gAL5wA==" spinCount="100000" sheet="1" objects="1" scenarios="1"/>
  <protectedRanges>
    <protectedRange sqref="C3:C4 C9:C10 C13:C14 L9:L10 O19:O20 C27:D29 C31:D33 C35:D37 C39:D41 F27:F29 F31:F33 F35:F37 F39:F41" name="Range1"/>
  </protectedRanges>
  <mergeCells count="5">
    <mergeCell ref="E8:I24"/>
    <mergeCell ref="K6:L6"/>
    <mergeCell ref="N6:O6"/>
    <mergeCell ref="B6:I6"/>
    <mergeCell ref="B1:AF1"/>
  </mergeCells>
  <dataValidations count="1">
    <dataValidation type="list" allowBlank="1" showInputMessage="1" showErrorMessage="1" sqref="O19:O20" xr:uid="{9C99010D-AEDC-495B-ADD6-8EFAFE3055D9}">
      <formula1>$N$23:$N$25</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E831-E856-4E71-97FA-2AA20EAF69D1}">
  <sheetPr>
    <tabColor rgb="FFC00000"/>
  </sheetPr>
  <dimension ref="A1:O25"/>
  <sheetViews>
    <sheetView zoomScaleNormal="100" workbookViewId="0">
      <selection activeCell="K5" sqref="K5:K20"/>
    </sheetView>
  </sheetViews>
  <sheetFormatPr defaultColWidth="0" defaultRowHeight="15" zeroHeight="1" x14ac:dyDescent="0.25"/>
  <cols>
    <col min="1" max="1" width="30.85546875" style="35" bestFit="1" customWidth="1"/>
    <col min="2" max="2" width="16.7109375" style="35" bestFit="1" customWidth="1"/>
    <col min="3" max="3" width="10.42578125" style="35" bestFit="1" customWidth="1"/>
    <col min="4" max="4" width="11.28515625" style="35" bestFit="1" customWidth="1"/>
    <col min="5" max="6" width="10.42578125" style="35" bestFit="1" customWidth="1"/>
    <col min="7" max="7" width="11.28515625" style="35" bestFit="1" customWidth="1"/>
    <col min="8" max="9" width="10.42578125" style="35" bestFit="1" customWidth="1"/>
    <col min="10" max="10" width="11.28515625" style="35" bestFit="1" customWidth="1"/>
    <col min="11" max="13" width="11.140625" style="35" bestFit="1" customWidth="1"/>
    <col min="14" max="14" width="11.28515625" style="35" bestFit="1" customWidth="1"/>
    <col min="15" max="15" width="9.140625" style="35" customWidth="1"/>
    <col min="16" max="16384" width="9.140625" style="35" hidden="1"/>
  </cols>
  <sheetData>
    <row r="1" spans="1:14" ht="23.25" x14ac:dyDescent="0.35">
      <c r="A1" s="187" t="s">
        <v>262</v>
      </c>
      <c r="B1" s="187"/>
      <c r="C1" s="187"/>
      <c r="D1" s="187"/>
      <c r="E1" s="187"/>
      <c r="F1" s="187"/>
      <c r="G1" s="187"/>
      <c r="H1" s="187"/>
      <c r="I1" s="187"/>
      <c r="J1" s="187"/>
      <c r="K1" s="187"/>
      <c r="L1" s="187"/>
      <c r="M1" s="187"/>
      <c r="N1" s="187"/>
    </row>
    <row r="2" spans="1:14" x14ac:dyDescent="0.25">
      <c r="A2" s="87" t="s">
        <v>253</v>
      </c>
      <c r="B2" s="88" t="s">
        <v>131</v>
      </c>
      <c r="C2" s="23" t="str">
        <f>HYPERLINK("#"&amp;ADDRESS(ROW(),COLUMN()-1),CHAR(128))</f>
        <v>€</v>
      </c>
    </row>
    <row r="3" spans="1:14" x14ac:dyDescent="0.25">
      <c r="A3" s="89"/>
    </row>
    <row r="4" spans="1:14" ht="15.75" thickBot="1" x14ac:dyDescent="0.3"/>
    <row r="5" spans="1:14" ht="15.75" x14ac:dyDescent="0.25">
      <c r="A5" s="191" t="s">
        <v>127</v>
      </c>
      <c r="B5" s="188" t="s">
        <v>137</v>
      </c>
      <c r="C5" s="189"/>
      <c r="D5" s="189"/>
      <c r="E5" s="189" t="s">
        <v>259</v>
      </c>
      <c r="F5" s="189"/>
      <c r="G5" s="189"/>
      <c r="H5" s="189" t="s">
        <v>138</v>
      </c>
      <c r="I5" s="189"/>
      <c r="J5" s="189"/>
      <c r="K5" s="128" t="s">
        <v>251</v>
      </c>
      <c r="L5" s="189" t="s">
        <v>252</v>
      </c>
      <c r="M5" s="189"/>
      <c r="N5" s="190"/>
    </row>
    <row r="6" spans="1:14" ht="16.5" thickBot="1" x14ac:dyDescent="0.3">
      <c r="A6" s="192"/>
      <c r="B6" s="129" t="s">
        <v>14</v>
      </c>
      <c r="C6" s="130" t="s">
        <v>15</v>
      </c>
      <c r="D6" s="130" t="s">
        <v>16</v>
      </c>
      <c r="E6" s="130" t="s">
        <v>14</v>
      </c>
      <c r="F6" s="130" t="s">
        <v>15</v>
      </c>
      <c r="G6" s="130" t="s">
        <v>16</v>
      </c>
      <c r="H6" s="130" t="s">
        <v>14</v>
      </c>
      <c r="I6" s="130" t="s">
        <v>15</v>
      </c>
      <c r="J6" s="130" t="s">
        <v>16</v>
      </c>
      <c r="K6" s="130" t="s">
        <v>18</v>
      </c>
      <c r="L6" s="130" t="s">
        <v>14</v>
      </c>
      <c r="M6" s="130" t="s">
        <v>15</v>
      </c>
      <c r="N6" s="131" t="s">
        <v>16</v>
      </c>
    </row>
    <row r="7" spans="1:14" x14ac:dyDescent="0.25">
      <c r="A7" s="105" t="s">
        <v>132</v>
      </c>
      <c r="B7" s="102">
        <f ca="1">HLOOKUP($A7,Results_Full!$B$20:$P$24,2,FALSE)/VLOOKUP(B$6,Results_Full!$W$3:$X$7,2,FALSE)</f>
        <v>1.0383508809983801</v>
      </c>
      <c r="C7" s="99">
        <f ca="1">HLOOKUP($A7,Results_Full!$B$20:$P$24,3,FALSE)/VLOOKUP(C$6,Results_Full!$W$3:$X$7,2,FALSE)</f>
        <v>1.3435603913911145</v>
      </c>
      <c r="D7" s="99">
        <f ca="1">HLOOKUP($A7,Results_Full!$B$20:$P$24,4,FALSE)/VLOOKUP(D$6,Results_Full!$W$3:$X$7,2,FALSE)</f>
        <v>1.6076113875210511</v>
      </c>
      <c r="E7" s="99">
        <f ca="1">HLOOKUP($A7,Results_Full!$B$35:$P$39,2,FALSE)</f>
        <v>4.1698027385763175E-3</v>
      </c>
      <c r="F7" s="99">
        <f ca="1">HLOOKUP($A7,Results_Full!$B$35:$P$39,3,FALSE)</f>
        <v>1.3744634547841802E-3</v>
      </c>
      <c r="G7" s="99">
        <f ca="1">HLOOKUP($A7,Results_Full!$B$35:$P$39,4,FALSE)</f>
        <v>1.3770671068601931E-5</v>
      </c>
      <c r="H7" s="99">
        <f ca="1">HLOOKUP($A7,Results_Full!$B$43:$P$47,2,FALSE)</f>
        <v>0.26895717681995962</v>
      </c>
      <c r="I7" s="99">
        <f ca="1">HLOOKUP($A7,Results_Full!$B$43:$P$47,3,FALSE)</f>
        <v>0.26895717681995962</v>
      </c>
      <c r="J7" s="99">
        <f ca="1">HLOOKUP($A7,Results_Full!$B$43:$P$47,4,FALSE)</f>
        <v>1</v>
      </c>
      <c r="K7" s="100">
        <f ca="1">HLOOKUP($A7,Results_Full!$B$3:$P$8,6,FALSE)*100</f>
        <v>99.626267566295994</v>
      </c>
      <c r="L7" s="100">
        <f ca="1">HLOOKUP($A7,Results_Full!$B$3:$P$8,2,FALSE)*100</f>
        <v>99.136267188232708</v>
      </c>
      <c r="M7" s="100">
        <f ca="1">HLOOKUP($A7,Results_Full!$B$3:$P$8,3,FALSE)*100</f>
        <v>99.750136156013468</v>
      </c>
      <c r="N7" s="101">
        <f ca="1">HLOOKUP($A7,Results_Full!$B$3:$P$8,4,FALSE)*100</f>
        <v>99.994363611461793</v>
      </c>
    </row>
    <row r="8" spans="1:14" x14ac:dyDescent="0.25">
      <c r="A8" s="106" t="s">
        <v>133</v>
      </c>
      <c r="B8" s="103">
        <f ca="1">HLOOKUP($A8,Results_Full!$B$20:$P$24,2,FALSE)/VLOOKUP(B$6,Results_Full!$W$3:$X$7,2,FALSE)</f>
        <v>1.0383508809983801</v>
      </c>
      <c r="C8" s="92">
        <f ca="1">HLOOKUP($A8,Results_Full!$B$20:$P$24,3,FALSE)/VLOOKUP(C$6,Results_Full!$W$3:$X$7,2,FALSE)</f>
        <v>1.3435603913911145</v>
      </c>
      <c r="D8" s="92">
        <f ca="1">HLOOKUP($A8,Results_Full!$B$20:$P$24,4,FALSE)/VLOOKUP(D$6,Results_Full!$W$3:$X$7,2,FALSE)</f>
        <v>1.6076113875210511</v>
      </c>
      <c r="E8" s="92">
        <f ca="1">HLOOKUP($A8,Results_Full!$B$35:$P$39,2,FALSE)</f>
        <v>4.1698027385763175E-3</v>
      </c>
      <c r="F8" s="92">
        <f ca="1">HLOOKUP($A8,Results_Full!$B$35:$P$39,3,FALSE)</f>
        <v>1.3744634547841802E-3</v>
      </c>
      <c r="G8" s="92">
        <f ca="1">HLOOKUP($A8,Results_Full!$B$35:$P$39,4,FALSE)</f>
        <v>1.3770671068601931E-5</v>
      </c>
      <c r="H8" s="92">
        <f ca="1">HLOOKUP($A8,Results_Full!$B$43:$P$47,2,FALSE)</f>
        <v>0.40343576522993946</v>
      </c>
      <c r="I8" s="92">
        <f ca="1">HLOOKUP($A8,Results_Full!$B$43:$P$47,3,FALSE)</f>
        <v>0.36981611812744447</v>
      </c>
      <c r="J8" s="92">
        <f ca="1">HLOOKUP($A8,Results_Full!$B$43:$P$47,4,FALSE)</f>
        <v>1</v>
      </c>
      <c r="K8" s="93">
        <f ca="1">HLOOKUP($A8,Results_Full!$B$3:$P$8,6,FALSE)*100</f>
        <v>99.401063897758334</v>
      </c>
      <c r="L8" s="93">
        <f ca="1">HLOOKUP($A8,Results_Full!$B$3:$P$8,2,FALSE)*100</f>
        <v>98.579514779417281</v>
      </c>
      <c r="M8" s="93">
        <f ca="1">HLOOKUP($A8,Results_Full!$B$3:$P$8,3,FALSE)*100</f>
        <v>99.634765085039774</v>
      </c>
      <c r="N8" s="95">
        <f ca="1">HLOOKUP($A8,Results_Full!$B$3:$P$8,4,FALSE)*100</f>
        <v>99.994363611461793</v>
      </c>
    </row>
    <row r="9" spans="1:14" x14ac:dyDescent="0.25">
      <c r="A9" s="106" t="s">
        <v>130</v>
      </c>
      <c r="B9" s="103">
        <f ca="1">HLOOKUP($A9,Results_Full!$B$20:$P$24,2,FALSE)/VLOOKUP(B$6,Results_Full!$W$3:$X$7,2,FALSE)</f>
        <v>1</v>
      </c>
      <c r="C9" s="92">
        <f ca="1">HLOOKUP($A9,Results_Full!$B$20:$P$24,3,FALSE)/VLOOKUP(C$6,Results_Full!$W$3:$X$7,2,FALSE)</f>
        <v>1</v>
      </c>
      <c r="D9" s="92">
        <f ca="1">HLOOKUP($A9,Results_Full!$B$20:$P$24,4,FALSE)/VLOOKUP(D$6,Results_Full!$W$3:$X$7,2,FALSE)</f>
        <v>1</v>
      </c>
      <c r="E9" s="92">
        <f ca="1">HLOOKUP($A9,Results_Full!$B$35:$P$39,2,FALSE)</f>
        <v>1.1488114523014176E-2</v>
      </c>
      <c r="F9" s="92">
        <f ca="1">HLOOKUP($A9,Results_Full!$B$35:$P$39,3,FALSE)</f>
        <v>1.0817075175764896E-3</v>
      </c>
      <c r="G9" s="92">
        <f ca="1">HLOOKUP($A9,Results_Full!$B$35:$P$39,4,FALSE)</f>
        <v>6.4061388075216177E-7</v>
      </c>
      <c r="H9" s="92">
        <f ca="1">HLOOKUP($A9,Results_Full!$B$43:$P$47,2,FALSE)</f>
        <v>7.6228868618577383</v>
      </c>
      <c r="I9" s="92">
        <f ca="1">HLOOKUP($A9,Results_Full!$B$43:$P$47,3,FALSE)</f>
        <v>2.055609940276244</v>
      </c>
      <c r="J9" s="92">
        <f ca="1">HLOOKUP($A9,Results_Full!$B$43:$P$47,4,FALSE)</f>
        <v>1</v>
      </c>
      <c r="K9" s="93">
        <f ca="1">HLOOKUP($A9,Results_Full!$B$3:$P$8,6,FALSE)*100</f>
        <v>81.536303242859105</v>
      </c>
      <c r="L9" s="93">
        <f ca="1">HLOOKUP($A9,Results_Full!$B$3:$P$8,2,FALSE)*100</f>
        <v>54.895615908615625</v>
      </c>
      <c r="M9" s="93">
        <f ca="1">HLOOKUP($A9,Results_Full!$B$3:$P$8,3,FALSE)*100</f>
        <v>98.745237149116207</v>
      </c>
      <c r="N9" s="95">
        <f ca="1">HLOOKUP($A9,Results_Full!$B$3:$P$8,4,FALSE)*100</f>
        <v>99.99982323086067</v>
      </c>
    </row>
    <row r="10" spans="1:14" x14ac:dyDescent="0.25">
      <c r="A10" s="106" t="s">
        <v>17</v>
      </c>
      <c r="B10" s="103">
        <f ca="1">HLOOKUP($A10,Results_Full!$B$20:$P$24,2,FALSE)/VLOOKUP(B$6,Results_Full!$W$3:$X$7,2,FALSE)</f>
        <v>0.66173765803122864</v>
      </c>
      <c r="C10" s="92">
        <f ca="1">HLOOKUP($A10,Results_Full!$B$20:$P$24,3,FALSE)/VLOOKUP(C$6,Results_Full!$W$3:$X$7,2,FALSE)</f>
        <v>2.2242329457197134</v>
      </c>
      <c r="D10" s="92">
        <f ca="1">HLOOKUP($A10,Results_Full!$B$20:$P$24,4,FALSE)/VLOOKUP(D$6,Results_Full!$W$3:$X$7,2,FALSE)</f>
        <v>3.6007406126955166</v>
      </c>
      <c r="E10" s="92">
        <f ca="1">HLOOKUP($A10,Results_Full!$B$35:$P$39,2,FALSE)</f>
        <v>0.18664526669717466</v>
      </c>
      <c r="F10" s="92">
        <f ca="1">HLOOKUP($A10,Results_Full!$B$35:$P$39,3,FALSE)</f>
        <v>6.2324412958467489E-2</v>
      </c>
      <c r="G10" s="92">
        <f ca="1">HLOOKUP($A10,Results_Full!$B$35:$P$39,4,FALSE)</f>
        <v>3.829949995045457E-2</v>
      </c>
      <c r="H10" s="92">
        <f ca="1">HLOOKUP($A10,Results_Full!$B$43:$P$47,2,FALSE)</f>
        <v>2.5454909298746431</v>
      </c>
      <c r="I10" s="92">
        <f ca="1">HLOOKUP($A10,Results_Full!$B$43:$P$47,3,FALSE)</f>
        <v>1.5379007701325971</v>
      </c>
      <c r="J10" s="92">
        <f ca="1">HLOOKUP($A10,Results_Full!$B$43:$P$47,4,FALSE)</f>
        <v>1</v>
      </c>
      <c r="K10" s="93">
        <f ca="1">HLOOKUP($A10,Results_Full!$B$3:$P$8,6,FALSE)*100</f>
        <v>22.318633590788018</v>
      </c>
      <c r="L10" s="93">
        <f ca="1">HLOOKUP($A10,Results_Full!$B$3:$P$8,2,FALSE)*100</f>
        <v>9.6289413561071324</v>
      </c>
      <c r="M10" s="93">
        <f ca="1">HLOOKUP($A10,Results_Full!$B$3:$P$8,3,FALSE)*100</f>
        <v>18.550020058738248</v>
      </c>
      <c r="N10" s="95">
        <f ca="1">HLOOKUP($A10,Results_Full!$B$3:$P$8,4,FALSE)*100</f>
        <v>62.241475828105678</v>
      </c>
    </row>
    <row r="11" spans="1:14" x14ac:dyDescent="0.25">
      <c r="A11" s="106" t="s">
        <v>134</v>
      </c>
      <c r="B11" s="103">
        <f ca="1">HLOOKUP($A11,Results_Full!$B$20:$P$24,2,FALSE)/VLOOKUP(B$6,Results_Full!$W$3:$X$7,2,FALSE)</f>
        <v>1.0383508809983801</v>
      </c>
      <c r="C11" s="92">
        <f ca="1">HLOOKUP($A11,Results_Full!$B$20:$P$24,3,FALSE)/VLOOKUP(C$6,Results_Full!$W$3:$X$7,2,FALSE)</f>
        <v>1.3435603913911145</v>
      </c>
      <c r="D11" s="92">
        <f ca="1">HLOOKUP($A11,Results_Full!$B$20:$P$24,4,FALSE)/VLOOKUP(D$6,Results_Full!$W$3:$X$7,2,FALSE)</f>
        <v>1.6076113875210511</v>
      </c>
      <c r="E11" s="92">
        <f ca="1">HLOOKUP($A11,Results_Full!$B$35:$P$39,2,FALSE)</f>
        <v>4.1698027385763175E-3</v>
      </c>
      <c r="F11" s="92">
        <f ca="1">HLOOKUP($A11,Results_Full!$B$35:$P$39,3,FALSE)</f>
        <v>1.3744634547841802E-3</v>
      </c>
      <c r="G11" s="92">
        <f ca="1">HLOOKUP($A11,Results_Full!$B$35:$P$39,4,FALSE)</f>
        <v>2.2045008701330285E-5</v>
      </c>
      <c r="H11" s="92">
        <f ca="1">HLOOKUP($A11,Results_Full!$B$43:$P$47,2,FALSE)</f>
        <v>0.53791435363991924</v>
      </c>
      <c r="I11" s="92">
        <f ca="1">HLOOKUP($A11,Results_Full!$B$43:$P$47,3,FALSE)</f>
        <v>0.47067505943492932</v>
      </c>
      <c r="J11" s="92">
        <f ca="1">HLOOKUP($A11,Results_Full!$B$43:$P$47,4,FALSE)</f>
        <v>1</v>
      </c>
      <c r="K11" s="93">
        <f ca="1">HLOOKUP($A11,Results_Full!$B$3:$P$8,6,FALSE)*100</f>
        <v>99.275168172379594</v>
      </c>
      <c r="L11" s="93">
        <f ca="1">HLOOKUP($A11,Results_Full!$B$3:$P$8,2,FALSE)*100</f>
        <v>98.279994720166655</v>
      </c>
      <c r="M11" s="93">
        <f ca="1">HLOOKUP($A11,Results_Full!$B$3:$P$8,3,FALSE)*100</f>
        <v>99.563148068009681</v>
      </c>
      <c r="N11" s="95">
        <f ca="1">HLOOKUP($A11,Results_Full!$B$3:$P$8,4,FALSE)*100</f>
        <v>99.990364098101864</v>
      </c>
    </row>
    <row r="12" spans="1:14" x14ac:dyDescent="0.25">
      <c r="A12" s="106" t="s">
        <v>249</v>
      </c>
      <c r="B12" s="103">
        <f ca="1">HLOOKUP($A12,Results_Full!$B$20:$P$24,2,FALSE)/VLOOKUP(B$6,Results_Full!$W$3:$X$7,2,FALSE)</f>
        <v>0.14085832767155623</v>
      </c>
      <c r="C12" s="92">
        <f ca="1">HLOOKUP($A12,Results_Full!$B$20:$P$24,3,FALSE)/VLOOKUP(C$6,Results_Full!$W$3:$X$7,2,FALSE)</f>
        <v>2.7378193638060679</v>
      </c>
      <c r="D12" s="92">
        <f ca="1">HLOOKUP($A12,Results_Full!$B$20:$P$24,4,FALSE)/VLOOKUP(D$6,Results_Full!$W$3:$X$7,2,FALSE)</f>
        <v>4.0568724282003341</v>
      </c>
      <c r="E12" s="92">
        <f ca="1">HLOOKUP($A12,Results_Full!$B$35:$P$39,2,FALSE)</f>
        <v>0.30980611770817928</v>
      </c>
      <c r="F12" s="92">
        <f ca="1">HLOOKUP($A12,Results_Full!$B$35:$P$39,3,FALSE)</f>
        <v>6.2140056170731373E-2</v>
      </c>
      <c r="G12" s="92">
        <f ca="1">HLOOKUP($A12,Results_Full!$B$35:$P$39,4,FALSE)</f>
        <v>5.418330894858877E-2</v>
      </c>
      <c r="H12" s="92">
        <f ca="1">HLOOKUP($A12,Results_Full!$B$43:$P$47,2,FALSE)</f>
        <v>2.5454909298746431</v>
      </c>
      <c r="I12" s="92">
        <f ca="1">HLOOKUP($A12,Results_Full!$B$43:$P$47,3,FALSE)</f>
        <v>1.3788075870154317</v>
      </c>
      <c r="J12" s="92">
        <f ca="1">HLOOKUP($A12,Results_Full!$B$43:$P$47,4,FALSE)</f>
        <v>1</v>
      </c>
      <c r="K12" s="93">
        <f ca="1">HLOOKUP($A12,Results_Full!$B$3:$P$8,6,FALSE)*100</f>
        <v>30.841074270735152</v>
      </c>
      <c r="L12" s="93">
        <f ca="1">HLOOKUP($A12,Results_Full!$B$3:$P$8,2,FALSE)*100</f>
        <v>43.714488741056243</v>
      </c>
      <c r="M12" s="93">
        <f ca="1">HLOOKUP($A12,Results_Full!$B$3:$P$8,3,FALSE)*100</f>
        <v>12.142268327317698</v>
      </c>
      <c r="N12" s="95">
        <f ca="1">HLOOKUP($A12,Results_Full!$B$3:$P$8,4,FALSE)*100</f>
        <v>55.26666547396799</v>
      </c>
    </row>
    <row r="13" spans="1:14" x14ac:dyDescent="0.25">
      <c r="A13" s="106" t="s">
        <v>115</v>
      </c>
      <c r="B13" s="103">
        <f ca="1">HLOOKUP($A13,Results_Full!$B$20:$P$24,2,FALSE)/VLOOKUP(B$6,Results_Full!$W$3:$X$7,2,FALSE)</f>
        <v>1.1711638440697147</v>
      </c>
      <c r="C13" s="92">
        <f ca="1">HLOOKUP($A13,Results_Full!$B$20:$P$24,3,FALSE)/VLOOKUP(C$6,Results_Full!$W$3:$X$7,2,FALSE)</f>
        <v>1.8391980858476642</v>
      </c>
      <c r="D13" s="92">
        <f ca="1">HLOOKUP($A13,Results_Full!$B$20:$P$24,4,FALSE)/VLOOKUP(D$6,Results_Full!$W$3:$X$7,2,FALSE)</f>
        <v>2.4759153791638644</v>
      </c>
      <c r="E13" s="92">
        <f ca="1">HLOOKUP($A13,Results_Full!$B$35:$P$39,2,FALSE)</f>
        <v>0.18664526669717468</v>
      </c>
      <c r="F13" s="92">
        <f ca="1">HLOOKUP($A13,Results_Full!$B$35:$P$39,3,FALSE)</f>
        <v>3.1630549702657794E-2</v>
      </c>
      <c r="G13" s="92">
        <f ca="1">HLOOKUP($A13,Results_Full!$B$35:$P$39,4,FALSE)</f>
        <v>2.2424021718378553E-2</v>
      </c>
      <c r="H13" s="92">
        <f ca="1">HLOOKUP($A13,Results_Full!$B$43:$P$47,2,FALSE)</f>
        <v>5.0909818597492862</v>
      </c>
      <c r="I13" s="92">
        <f ca="1">HLOOKUP($A13,Results_Full!$B$43:$P$47,3,FALSE)</f>
        <v>3.0154196390821109</v>
      </c>
      <c r="J13" s="92">
        <f ca="1">HLOOKUP($A13,Results_Full!$B$43:$P$47,4,FALSE)</f>
        <v>1</v>
      </c>
      <c r="K13" s="93">
        <f ca="1">HLOOKUP($A13,Results_Full!$B$3:$P$8,6,FALSE)*100</f>
        <v>4.7949604736814591</v>
      </c>
      <c r="L13" s="93">
        <f ca="1">HLOOKUP($A13,Results_Full!$B$3:$P$8,2,FALSE)*100</f>
        <v>2.5092996611664718E-2</v>
      </c>
      <c r="M13" s="93">
        <f ca="1">HLOOKUP($A13,Results_Full!$B$3:$P$8,3,FALSE)*100</f>
        <v>48.217650472359331</v>
      </c>
      <c r="N13" s="95">
        <f ca="1">HLOOKUP($A13,Results_Full!$B$3:$P$8,4,FALSE)*100</f>
        <v>91.116393623067751</v>
      </c>
    </row>
    <row r="14" spans="1:14" x14ac:dyDescent="0.25">
      <c r="A14" s="106" t="s">
        <v>114</v>
      </c>
      <c r="B14" s="103">
        <f ca="1">HLOOKUP($A14,Results_Full!$B$20:$P$24,2,FALSE)/VLOOKUP(B$6,Results_Full!$W$3:$X$7,2,FALSE)</f>
        <v>1.3741517932644953</v>
      </c>
      <c r="C14" s="92">
        <f ca="1">HLOOKUP($A14,Results_Full!$B$20:$P$24,3,FALSE)/VLOOKUP(C$6,Results_Full!$W$3:$X$7,2,FALSE)</f>
        <v>1.3903699647228833</v>
      </c>
      <c r="D14" s="92">
        <f ca="1">HLOOKUP($A14,Results_Full!$B$20:$P$24,4,FALSE)/VLOOKUP(D$6,Results_Full!$W$3:$X$7,2,FALSE)</f>
        <v>1.8173699231635281</v>
      </c>
      <c r="E14" s="92">
        <f ca="1">HLOOKUP($A14,Results_Full!$B$35:$P$39,2,FALSE)</f>
        <v>0.15152570922239181</v>
      </c>
      <c r="F14" s="92">
        <f ca="1">HLOOKUP($A14,Results_Full!$B$35:$P$39,3,FALSE)</f>
        <v>3.75377566083459E-2</v>
      </c>
      <c r="G14" s="92">
        <f ca="1">HLOOKUP($A14,Results_Full!$B$35:$P$39,4,FALSE)</f>
        <v>2.6272908628301235E-2</v>
      </c>
      <c r="H14" s="92">
        <f ca="1">HLOOKUP($A14,Results_Full!$B$43:$P$47,2,FALSE)</f>
        <v>4.4801270437806071</v>
      </c>
      <c r="I14" s="92">
        <f ca="1">HLOOKUP($A14,Results_Full!$B$43:$P$47,3,FALSE)</f>
        <v>1.8136622875356836</v>
      </c>
      <c r="J14" s="92">
        <f ca="1">HLOOKUP($A14,Results_Full!$B$43:$P$47,4,FALSE)</f>
        <v>1</v>
      </c>
      <c r="K14" s="93">
        <f ca="1">HLOOKUP($A14,Results_Full!$B$3:$P$8,6,FALSE)*100</f>
        <v>2.454974058744952</v>
      </c>
      <c r="L14" s="93">
        <f ca="1">HLOOKUP($A14,Results_Full!$B$3:$P$8,2,FALSE)*100</f>
        <v>4.8792713817084211E-3</v>
      </c>
      <c r="M14" s="93">
        <f ca="1">HLOOKUP($A14,Results_Full!$B$3:$P$8,3,FALSE)*100</f>
        <v>34.411760886413759</v>
      </c>
      <c r="N14" s="95">
        <f ca="1">HLOOKUP($A14,Results_Full!$B$3:$P$8,4,FALSE)*100</f>
        <v>88.120885314253101</v>
      </c>
    </row>
    <row r="15" spans="1:14" x14ac:dyDescent="0.25">
      <c r="A15" s="106" t="s">
        <v>116</v>
      </c>
      <c r="B15" s="103">
        <f ca="1">HLOOKUP($A15,Results_Full!$B$20:$P$24,2,FALSE)/VLOOKUP(B$6,Results_Full!$W$3:$X$7,2,FALSE)</f>
        <v>1.0514415094746594</v>
      </c>
      <c r="C15" s="92">
        <f ca="1">HLOOKUP($A15,Results_Full!$B$20:$P$24,3,FALSE)/VLOOKUP(C$6,Results_Full!$W$3:$X$7,2,FALSE)</f>
        <v>1.0832380283947693</v>
      </c>
      <c r="D15" s="92">
        <f ca="1">HLOOKUP($A15,Results_Full!$B$20:$P$24,4,FALSE)/VLOOKUP(D$6,Results_Full!$W$3:$X$7,2,FALSE)</f>
        <v>1.1231514835840486</v>
      </c>
      <c r="E15" s="92">
        <f ca="1">HLOOKUP($A15,Results_Full!$B$35:$P$39,2,FALSE)</f>
        <v>0.13697971130522693</v>
      </c>
      <c r="F15" s="92">
        <f ca="1">HLOOKUP($A15,Results_Full!$B$35:$P$39,3,FALSE)</f>
        <v>4.3567540758740267E-2</v>
      </c>
      <c r="G15" s="92">
        <f ca="1">HLOOKUP($A15,Results_Full!$B$35:$P$39,4,FALSE)</f>
        <v>2.2768356742010793E-2</v>
      </c>
      <c r="H15" s="92">
        <f ca="1">HLOOKUP($A15,Results_Full!$B$43:$P$47,2,FALSE)</f>
        <v>5.9396403933004116</v>
      </c>
      <c r="I15" s="92">
        <f ca="1">HLOOKUP($A15,Results_Full!$B$43:$P$47,3,FALSE)</f>
        <v>2.8636772961089734</v>
      </c>
      <c r="J15" s="92">
        <f ca="1">HLOOKUP($A15,Results_Full!$B$43:$P$47,4,FALSE)</f>
        <v>1</v>
      </c>
      <c r="K15" s="93">
        <f ca="1">HLOOKUP($A15,Results_Full!$B$3:$P$8,6,FALSE)*100</f>
        <v>4.8428698044484877</v>
      </c>
      <c r="L15" s="93">
        <f ca="1">HLOOKUP($A15,Results_Full!$B$3:$P$8,2,FALSE)*100</f>
        <v>3.9241180516296124E-2</v>
      </c>
      <c r="M15" s="93">
        <f ca="1">HLOOKUP($A15,Results_Full!$B$3:$P$8,3,FALSE)*100</f>
        <v>31.52962739554863</v>
      </c>
      <c r="N15" s="95">
        <f ca="1">HLOOKUP($A15,Results_Full!$B$3:$P$8,4,FALSE)*100</f>
        <v>91.801014029820479</v>
      </c>
    </row>
    <row r="16" spans="1:14" x14ac:dyDescent="0.25">
      <c r="A16" s="106" t="s">
        <v>248</v>
      </c>
      <c r="B16" s="103">
        <f ca="1">HLOOKUP($A16,Results_Full!$B$20:$P$24,2,FALSE)/VLOOKUP(B$6,Results_Full!$W$3:$X$7,2,FALSE)</f>
        <v>1</v>
      </c>
      <c r="C16" s="92">
        <f ca="1">HLOOKUP($A16,Results_Full!$B$20:$P$24,3,FALSE)/VLOOKUP(C$6,Results_Full!$W$3:$X$7,2,FALSE)</f>
        <v>1</v>
      </c>
      <c r="D16" s="92">
        <f ca="1">HLOOKUP($A16,Results_Full!$B$20:$P$24,4,FALSE)/VLOOKUP(D$6,Results_Full!$W$3:$X$7,2,FALSE)</f>
        <v>1</v>
      </c>
      <c r="E16" s="92">
        <f ca="1">HLOOKUP($A16,Results_Full!$B$35:$P$39,2,FALSE)</f>
        <v>0.12658014141581583</v>
      </c>
      <c r="F16" s="92">
        <f ca="1">HLOOKUP($A16,Results_Full!$B$35:$P$39,3,FALSE)</f>
        <v>4.0464939230807288E-2</v>
      </c>
      <c r="G16" s="92">
        <f ca="1">HLOOKUP($A16,Results_Full!$B$35:$P$39,4,FALSE)</f>
        <v>3.1174000618925654E-2</v>
      </c>
      <c r="H16" s="92">
        <f ca="1">HLOOKUP($A16,Results_Full!$B$43:$P$47,2,FALSE)</f>
        <v>6.4013347479234639</v>
      </c>
      <c r="I16" s="92">
        <f ca="1">HLOOKUP($A16,Results_Full!$B$43:$P$47,3,FALSE)</f>
        <v>1.4318386480544869</v>
      </c>
      <c r="J16" s="92">
        <f ca="1">HLOOKUP($A16,Results_Full!$B$43:$P$47,4,FALSE)</f>
        <v>1</v>
      </c>
      <c r="K16" s="93">
        <f ca="1">HLOOKUP($A16,Results_Full!$B$3:$P$8,6,FALSE)*100</f>
        <v>5.0010770441740773</v>
      </c>
      <c r="L16" s="93">
        <f ca="1">HLOOKUP($A16,Results_Full!$B$3:$P$8,2,FALSE)*100</f>
        <v>2.5457705164675923E-2</v>
      </c>
      <c r="M16" s="93">
        <f ca="1">HLOOKUP($A16,Results_Full!$B$3:$P$8,3,FALSE)*100</f>
        <v>53.507800758495364</v>
      </c>
      <c r="N16" s="95">
        <f ca="1">HLOOKUP($A16,Results_Full!$B$3:$P$8,4,FALSE)*100</f>
        <v>91.823592839685091</v>
      </c>
    </row>
    <row r="17" spans="1:14" x14ac:dyDescent="0.25">
      <c r="A17" s="106" t="s">
        <v>250</v>
      </c>
      <c r="B17" s="103">
        <f ca="1">HLOOKUP($A17,Results_Full!$B$20:$P$24,2,FALSE)/VLOOKUP(B$6,Results_Full!$W$3:$X$7,2,FALSE)</f>
        <v>0.14085832767155623</v>
      </c>
      <c r="C17" s="92">
        <f ca="1">HLOOKUP($A17,Results_Full!$B$20:$P$24,3,FALSE)/VLOOKUP(C$6,Results_Full!$W$3:$X$7,2,FALSE)</f>
        <v>2.7378193638060679</v>
      </c>
      <c r="D17" s="92">
        <f ca="1">HLOOKUP($A17,Results_Full!$B$20:$P$24,4,FALSE)/VLOOKUP(D$6,Results_Full!$W$3:$X$7,2,FALSE)</f>
        <v>4.0568724282003341</v>
      </c>
      <c r="E17" s="92">
        <f ca="1">HLOOKUP($A17,Results_Full!$B$35:$P$39,2,FALSE)</f>
        <v>0.26397319926580737</v>
      </c>
      <c r="F17" s="92">
        <f ca="1">HLOOKUP($A17,Results_Full!$B$35:$P$39,3,FALSE)</f>
        <v>6.2324412958467489E-2</v>
      </c>
      <c r="G17" s="92">
        <f ca="1">HLOOKUP($A17,Results_Full!$B$35:$P$39,4,FALSE)</f>
        <v>5.418330894858877E-2</v>
      </c>
      <c r="H17" s="92">
        <f ca="1">HLOOKUP($A17,Results_Full!$B$43:$P$47,2,FALSE)</f>
        <v>3.6544176716022108</v>
      </c>
      <c r="I17" s="92">
        <f ca="1">HLOOKUP($A17,Results_Full!$B$43:$P$47,3,FALSE)</f>
        <v>2.2078773432596694</v>
      </c>
      <c r="J17" s="92">
        <f ca="1">HLOOKUP($A17,Results_Full!$B$43:$P$47,4,FALSE)</f>
        <v>1</v>
      </c>
      <c r="K17" s="93">
        <f ca="1">HLOOKUP($A17,Results_Full!$B$3:$P$8,6,FALSE)*100</f>
        <v>21.347952076544995</v>
      </c>
      <c r="L17" s="93">
        <f ca="1">HLOOKUP($A17,Results_Full!$B$3:$P$8,2,FALSE)*100</f>
        <v>36.340739373873951</v>
      </c>
      <c r="M17" s="93">
        <f ca="1">HLOOKUP($A17,Results_Full!$B$3:$P$8,3,FALSE)*100</f>
        <v>4.8440836754511745</v>
      </c>
      <c r="N17" s="95">
        <f ca="1">HLOOKUP($A17,Results_Full!$B$3:$P$8,4,FALSE)*100</f>
        <v>55.26666547396799</v>
      </c>
    </row>
    <row r="18" spans="1:14" x14ac:dyDescent="0.25">
      <c r="A18" s="106" t="s">
        <v>131</v>
      </c>
      <c r="B18" s="103">
        <f ca="1">HLOOKUP($A18,Results_Full!$B$20:$P$24,2,FALSE)/VLOOKUP(B$6,Results_Full!$W$3:$X$7,2,FALSE)</f>
        <v>1</v>
      </c>
      <c r="C18" s="92">
        <f ca="1">HLOOKUP($A18,Results_Full!$B$20:$P$24,3,FALSE)/VLOOKUP(C$6,Results_Full!$W$3:$X$7,2,FALSE)</f>
        <v>1</v>
      </c>
      <c r="D18" s="92">
        <f ca="1">HLOOKUP($A18,Results_Full!$B$20:$P$24,4,FALSE)/VLOOKUP(D$6,Results_Full!$W$3:$X$7,2,FALSE)</f>
        <v>1</v>
      </c>
      <c r="E18" s="92">
        <f ca="1">HLOOKUP($A18,Results_Full!$B$35:$P$39,2,FALSE)</f>
        <v>0.1257555407577452</v>
      </c>
      <c r="F18" s="92">
        <f ca="1">HLOOKUP($A18,Results_Full!$B$35:$P$39,3,FALSE)</f>
        <v>4.0464939230807288E-2</v>
      </c>
      <c r="G18" s="92">
        <f ca="1">HLOOKUP($A18,Results_Full!$B$35:$P$39,4,FALSE)</f>
        <v>2.8724785116311116E-2</v>
      </c>
      <c r="H18" s="92">
        <f ca="1">HLOOKUP($A18,Results_Full!$B$43:$P$47,2,FALSE)</f>
        <v>7.9585971059354197</v>
      </c>
      <c r="I18" s="92">
        <f ca="1">HLOOKUP($A18,Results_Full!$B$43:$P$47,3,FALSE)</f>
        <v>2.055609940276244</v>
      </c>
      <c r="J18" s="92">
        <f ca="1">HLOOKUP($A18,Results_Full!$B$43:$P$47,4,FALSE)</f>
        <v>1</v>
      </c>
      <c r="K18" s="93">
        <f ca="1">HLOOKUP($A18,Results_Full!$B$3:$P$8,6,FALSE)*100</f>
        <v>1.8230560225097832</v>
      </c>
      <c r="L18" s="93">
        <f ca="1">HLOOKUP($A18,Results_Full!$B$3:$P$8,2,FALSE)*100</f>
        <v>1.6073474541764454E-3</v>
      </c>
      <c r="M18" s="93">
        <f ca="1">HLOOKUP($A18,Results_Full!$B$3:$P$8,3,FALSE)*100</f>
        <v>40.747761847694377</v>
      </c>
      <c r="N18" s="95">
        <f ca="1">HLOOKUP($A18,Results_Full!$B$3:$P$8,4,FALSE)*100</f>
        <v>92.509539319210333</v>
      </c>
    </row>
    <row r="19" spans="1:14" x14ac:dyDescent="0.25">
      <c r="A19" s="106" t="s">
        <v>113</v>
      </c>
      <c r="B19" s="103">
        <f ca="1">HLOOKUP($A19,Results_Full!$B$20:$P$24,2,FALSE)/VLOOKUP(B$6,Results_Full!$W$3:$X$7,2,FALSE)</f>
        <v>0.91692427565457713</v>
      </c>
      <c r="C19" s="92">
        <f ca="1">HLOOKUP($A19,Results_Full!$B$20:$P$24,3,FALSE)/VLOOKUP(C$6,Results_Full!$W$3:$X$7,2,FALSE)</f>
        <v>1</v>
      </c>
      <c r="D19" s="92">
        <f ca="1">HLOOKUP($A19,Results_Full!$B$20:$P$24,4,FALSE)/VLOOKUP(D$6,Results_Full!$W$3:$X$7,2,FALSE)</f>
        <v>1</v>
      </c>
      <c r="E19" s="92">
        <f ca="1">HLOOKUP($A19,Results_Full!$B$35:$P$39,2,FALSE)</f>
        <v>0.16461131729007725</v>
      </c>
      <c r="F19" s="92">
        <f ca="1">HLOOKUP($A19,Results_Full!$B$35:$P$39,3,FALSE)</f>
        <v>4.4200302045494563E-2</v>
      </c>
      <c r="G19" s="92">
        <f ca="1">HLOOKUP($A19,Results_Full!$B$35:$P$39,4,FALSE)</f>
        <v>2.8724785116311116E-2</v>
      </c>
      <c r="H19" s="92">
        <f ca="1">HLOOKUP($A19,Results_Full!$B$43:$P$47,2,FALSE)</f>
        <v>3.4470189675385794</v>
      </c>
      <c r="I19" s="92">
        <f ca="1">HLOOKUP($A19,Results_Full!$B$43:$P$47,3,FALSE)</f>
        <v>3.0881404505069541</v>
      </c>
      <c r="J19" s="92">
        <f ca="1">HLOOKUP($A19,Results_Full!$B$43:$P$47,4,FALSE)</f>
        <v>1</v>
      </c>
      <c r="K19" s="93">
        <f ca="1">HLOOKUP($A19,Results_Full!$B$3:$P$8,6,FALSE)*100</f>
        <v>8.7953931611217566</v>
      </c>
      <c r="L19" s="93">
        <f ca="1">HLOOKUP($A19,Results_Full!$B$3:$P$8,2,FALSE)*100</f>
        <v>0.28578929733550412</v>
      </c>
      <c r="M19" s="93">
        <f ca="1">HLOOKUP($A19,Results_Full!$B$3:$P$8,3,FALSE)*100</f>
        <v>25.735540496457144</v>
      </c>
      <c r="N19" s="95">
        <f ca="1">HLOOKUP($A19,Results_Full!$B$3:$P$8,4,FALSE)*100</f>
        <v>92.509539319210333</v>
      </c>
    </row>
    <row r="20" spans="1:14" ht="15.75" thickBot="1" x14ac:dyDescent="0.3">
      <c r="A20" s="107" t="s">
        <v>112</v>
      </c>
      <c r="B20" s="104">
        <f ca="1">HLOOKUP($A20,Results_Full!$B$20:$P$24,2,FALSE)/VLOOKUP(B$6,Results_Full!$W$3:$X$7,2,FALSE)</f>
        <v>0.99999999999999989</v>
      </c>
      <c r="C20" s="96">
        <f ca="1">HLOOKUP($A20,Results_Full!$B$20:$P$24,3,FALSE)/VLOOKUP(C$6,Results_Full!$W$3:$X$7,2,FALSE)</f>
        <v>1</v>
      </c>
      <c r="D20" s="96">
        <f ca="1">HLOOKUP($A20,Results_Full!$B$20:$P$24,4,FALSE)/VLOOKUP(D$6,Results_Full!$W$3:$X$7,2,FALSE)</f>
        <v>1</v>
      </c>
      <c r="E20" s="96">
        <f ca="1">HLOOKUP($A20,Results_Full!$B$35:$P$39,2,FALSE)</f>
        <v>0.13863100012922444</v>
      </c>
      <c r="F20" s="96">
        <f ca="1">HLOOKUP($A20,Results_Full!$B$35:$P$39,3,FALSE)</f>
        <v>4.0536623122536641E-2</v>
      </c>
      <c r="G20" s="96">
        <f ca="1">HLOOKUP($A20,Results_Full!$B$35:$P$39,4,FALSE)</f>
        <v>3.3623216121540192E-2</v>
      </c>
      <c r="H20" s="96">
        <f ca="1">HLOOKUP($A20,Results_Full!$B$43:$P$47,2,FALSE)</f>
        <v>4.5682471152214594</v>
      </c>
      <c r="I20" s="96">
        <f ca="1">HLOOKUP($A20,Results_Full!$B$43:$P$47,3,FALSE)</f>
        <v>2.1335813518039632</v>
      </c>
      <c r="J20" s="96">
        <f ca="1">HLOOKUP($A20,Results_Full!$B$43:$P$47,4,FALSE)</f>
        <v>1</v>
      </c>
      <c r="K20" s="97">
        <f ca="1">HLOOKUP($A20,Results_Full!$B$3:$P$8,6,FALSE)*100</f>
        <v>7.0569290297794751</v>
      </c>
      <c r="L20" s="97">
        <f ca="1">HLOOKUP($A20,Results_Full!$B$3:$P$8,2,FALSE)*100</f>
        <v>0.10551768166751785</v>
      </c>
      <c r="M20" s="97">
        <f ca="1">HLOOKUP($A20,Results_Full!$B$3:$P$8,3,FALSE)*100</f>
        <v>36.551623563604458</v>
      </c>
      <c r="N20" s="98">
        <f ca="1">HLOOKUP($A20,Results_Full!$B$3:$P$8,4,FALSE)*100</f>
        <v>91.120341011639084</v>
      </c>
    </row>
    <row r="21" spans="1:14" x14ac:dyDescent="0.25">
      <c r="B21" s="90"/>
      <c r="C21" s="90"/>
      <c r="D21" s="90"/>
      <c r="E21" s="90"/>
      <c r="F21" s="90"/>
      <c r="G21" s="90"/>
      <c r="H21" s="90"/>
      <c r="I21" s="90"/>
      <c r="J21" s="90"/>
      <c r="K21" s="91"/>
      <c r="L21" s="91"/>
      <c r="M21" s="91"/>
      <c r="N21" s="91"/>
    </row>
    <row r="22" spans="1:14" hidden="1" x14ac:dyDescent="0.25">
      <c r="B22" s="90"/>
      <c r="C22" s="90"/>
      <c r="D22" s="90"/>
      <c r="E22" s="90"/>
      <c r="F22" s="90"/>
      <c r="G22" s="90"/>
      <c r="H22" s="90"/>
      <c r="I22" s="90"/>
      <c r="J22" s="90"/>
      <c r="K22" s="91"/>
      <c r="L22" s="91"/>
      <c r="M22" s="91"/>
      <c r="N22" s="91"/>
    </row>
    <row r="23" spans="1:14" hidden="1" x14ac:dyDescent="0.25">
      <c r="B23" s="90"/>
      <c r="C23" s="90"/>
      <c r="D23" s="90"/>
      <c r="E23" s="90"/>
      <c r="F23" s="90"/>
      <c r="G23" s="90"/>
      <c r="H23" s="90"/>
      <c r="I23" s="90"/>
      <c r="J23" s="90"/>
      <c r="K23" s="91"/>
      <c r="L23" s="91"/>
      <c r="M23" s="91"/>
      <c r="N23" s="91"/>
    </row>
    <row r="24" spans="1:14" hidden="1" x14ac:dyDescent="0.25">
      <c r="B24" s="90"/>
      <c r="C24" s="90"/>
      <c r="D24" s="90"/>
      <c r="E24" s="90"/>
      <c r="F24" s="90"/>
      <c r="G24" s="90"/>
      <c r="H24" s="90"/>
      <c r="I24" s="90"/>
      <c r="J24" s="90"/>
      <c r="K24" s="91"/>
      <c r="L24" s="91"/>
      <c r="M24" s="91"/>
      <c r="N24" s="91"/>
    </row>
    <row r="25" spans="1:14" hidden="1" x14ac:dyDescent="0.25">
      <c r="A25" s="89"/>
      <c r="K25" s="91"/>
    </row>
  </sheetData>
  <sheetProtection algorithmName="SHA-512" hashValue="K01GovH8eUByr8qT9sX6xEd/lYOPrP6rBl6kZksX27OSL81fKjeVrGQVT2kaF12Q82fpm8kA50Pg5ZgJQT7W3A==" saltValue="+N+mt8gGqipGpQCX8bAZ+A==" spinCount="100000" sheet="1" objects="1" scenarios="1"/>
  <protectedRanges>
    <protectedRange sqref="B2" name="Range1"/>
  </protectedRanges>
  <mergeCells count="6">
    <mergeCell ref="B5:D5"/>
    <mergeCell ref="E5:G5"/>
    <mergeCell ref="H5:J5"/>
    <mergeCell ref="L5:N5"/>
    <mergeCell ref="A1:N1"/>
    <mergeCell ref="A5:A6"/>
  </mergeCells>
  <conditionalFormatting sqref="A7:A24">
    <cfRule type="cellIs" dxfId="0" priority="5" operator="equal">
      <formula>$B$2</formula>
    </cfRule>
  </conditionalFormatting>
  <dataValidations count="1">
    <dataValidation type="list" allowBlank="1" showInputMessage="1" showErrorMessage="1" sqref="B2" xr:uid="{7E3DBEE8-C64A-4036-BEAE-057ECE518CA2}">
      <formula1>$A$7:$A$20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E217-6CA2-4E05-9372-0B021B7991C1}">
  <sheetPr>
    <tabColor rgb="FFC00000"/>
  </sheetPr>
  <dimension ref="A1:Y57"/>
  <sheetViews>
    <sheetView zoomScaleNormal="100" workbookViewId="0">
      <selection sqref="A1:X1"/>
    </sheetView>
  </sheetViews>
  <sheetFormatPr defaultColWidth="0" defaultRowHeight="15" zeroHeight="1" x14ac:dyDescent="0.25"/>
  <cols>
    <col min="1" max="1" width="2.5703125" style="35" customWidth="1"/>
    <col min="2" max="2" width="13.28515625" style="35" bestFit="1" customWidth="1"/>
    <col min="3" max="3" width="12" style="35" bestFit="1" customWidth="1"/>
    <col min="4" max="4" width="15.42578125" style="35" bestFit="1" customWidth="1"/>
    <col min="5" max="5" width="12.28515625" style="35" bestFit="1" customWidth="1"/>
    <col min="6" max="16" width="12" style="35" bestFit="1" customWidth="1"/>
    <col min="17" max="19" width="3.28515625" style="35" customWidth="1"/>
    <col min="20" max="20" width="10.42578125" style="35" customWidth="1"/>
    <col min="21" max="21" width="3.140625" style="35" customWidth="1"/>
    <col min="22" max="22" width="2.7109375" style="35" customWidth="1"/>
    <col min="23" max="23" width="10.5703125" style="35" bestFit="1" customWidth="1"/>
    <col min="24" max="24" width="15.28515625" style="35" bestFit="1" customWidth="1"/>
    <col min="25" max="25" width="9.140625" style="35" customWidth="1"/>
    <col min="26" max="16384" width="9.140625" style="35" hidden="1"/>
  </cols>
  <sheetData>
    <row r="1" spans="1:24" ht="24" thickBot="1" x14ac:dyDescent="0.4">
      <c r="A1" s="187" t="s">
        <v>263</v>
      </c>
      <c r="B1" s="187"/>
      <c r="C1" s="187"/>
      <c r="D1" s="187"/>
      <c r="E1" s="187"/>
      <c r="F1" s="187"/>
      <c r="G1" s="187"/>
      <c r="H1" s="187"/>
      <c r="I1" s="187"/>
      <c r="J1" s="187"/>
      <c r="K1" s="187"/>
      <c r="L1" s="187"/>
      <c r="M1" s="187"/>
      <c r="N1" s="187"/>
      <c r="O1" s="187"/>
      <c r="P1" s="187"/>
      <c r="Q1" s="187"/>
      <c r="R1" s="187"/>
      <c r="S1" s="187"/>
      <c r="T1" s="187"/>
      <c r="U1" s="187"/>
      <c r="V1" s="187"/>
      <c r="W1" s="187"/>
      <c r="X1" s="187"/>
    </row>
    <row r="2" spans="1:24" ht="19.5" thickBot="1" x14ac:dyDescent="0.35">
      <c r="B2" s="194" t="s">
        <v>251</v>
      </c>
      <c r="C2" s="194"/>
      <c r="D2" s="194"/>
      <c r="E2" s="194"/>
      <c r="F2" s="194"/>
      <c r="G2" s="194"/>
      <c r="H2" s="194"/>
      <c r="I2" s="194"/>
      <c r="J2" s="194"/>
      <c r="K2" s="194"/>
      <c r="L2" s="194"/>
      <c r="M2" s="194"/>
      <c r="N2" s="194"/>
      <c r="O2" s="194"/>
      <c r="P2" s="194"/>
      <c r="Q2" s="46"/>
      <c r="R2"/>
      <c r="T2" s="122" t="s">
        <v>135</v>
      </c>
      <c r="U2" s="89"/>
      <c r="W2" s="193" t="s">
        <v>258</v>
      </c>
      <c r="X2" s="193"/>
    </row>
    <row r="3" spans="1:24" ht="15.75" thickBot="1" x14ac:dyDescent="0.3">
      <c r="B3" s="94"/>
      <c r="C3" s="113" t="s">
        <v>248</v>
      </c>
      <c r="D3" s="113" t="s">
        <v>131</v>
      </c>
      <c r="E3" s="113" t="s">
        <v>130</v>
      </c>
      <c r="F3" s="113" t="s">
        <v>132</v>
      </c>
      <c r="G3" s="113" t="s">
        <v>133</v>
      </c>
      <c r="H3" s="113" t="s">
        <v>134</v>
      </c>
      <c r="I3" s="113" t="s">
        <v>249</v>
      </c>
      <c r="J3" s="113" t="s">
        <v>250</v>
      </c>
      <c r="K3" s="113" t="s">
        <v>17</v>
      </c>
      <c r="L3" s="113" t="s">
        <v>112</v>
      </c>
      <c r="M3" s="113" t="s">
        <v>113</v>
      </c>
      <c r="N3" s="113" t="s">
        <v>114</v>
      </c>
      <c r="O3" s="113" t="s">
        <v>116</v>
      </c>
      <c r="P3" s="67" t="s">
        <v>115</v>
      </c>
      <c r="Q3" s="59"/>
      <c r="T3" s="123">
        <v>13748196.206648083</v>
      </c>
      <c r="U3" s="91"/>
      <c r="W3" s="108" t="s">
        <v>257</v>
      </c>
      <c r="X3" s="109" t="str">
        <f>Results_Summary!$B$2</f>
        <v>Trad_MinorStop</v>
      </c>
    </row>
    <row r="4" spans="1:24" x14ac:dyDescent="0.25">
      <c r="B4" s="68" t="s">
        <v>14</v>
      </c>
      <c r="C4" s="92">
        <f ca="1">EXP(-C52/$T$3)</f>
        <v>2.5457705164675922E-4</v>
      </c>
      <c r="D4" s="92">
        <f t="shared" ref="D4:P4" ca="1" si="0">EXP(-D52/$T$3)</f>
        <v>1.6073474541764455E-5</v>
      </c>
      <c r="E4" s="92">
        <f t="shared" ca="1" si="0"/>
        <v>0.54895615908615625</v>
      </c>
      <c r="F4" s="92">
        <f t="shared" ca="1" si="0"/>
        <v>0.99136267188232707</v>
      </c>
      <c r="G4" s="92">
        <f t="shared" ca="1" si="0"/>
        <v>0.98579514779417288</v>
      </c>
      <c r="H4" s="92">
        <f t="shared" ca="1" si="0"/>
        <v>0.98279994720166652</v>
      </c>
      <c r="I4" s="92">
        <f t="shared" ca="1" si="0"/>
        <v>0.43714488741056245</v>
      </c>
      <c r="J4" s="92">
        <f t="shared" ca="1" si="0"/>
        <v>0.36340739373873948</v>
      </c>
      <c r="K4" s="92">
        <f t="shared" ca="1" si="0"/>
        <v>9.6289413561071333E-2</v>
      </c>
      <c r="L4" s="92">
        <f t="shared" ca="1" si="0"/>
        <v>1.0551768166751786E-3</v>
      </c>
      <c r="M4" s="92">
        <f t="shared" ca="1" si="0"/>
        <v>2.857892973355041E-3</v>
      </c>
      <c r="N4" s="92">
        <f t="shared" ca="1" si="0"/>
        <v>4.8792713817084214E-5</v>
      </c>
      <c r="O4" s="92">
        <f t="shared" ca="1" si="0"/>
        <v>3.9241180516296121E-4</v>
      </c>
      <c r="P4" s="114">
        <f t="shared" ca="1" si="0"/>
        <v>2.5092996611664718E-4</v>
      </c>
      <c r="W4" s="110"/>
    </row>
    <row r="5" spans="1:24" x14ac:dyDescent="0.25">
      <c r="B5" s="68" t="s">
        <v>15</v>
      </c>
      <c r="C5" s="92">
        <f ca="1">EXP(-C53/$T$3)</f>
        <v>0.53507800758495361</v>
      </c>
      <c r="D5" s="92">
        <f t="shared" ref="D5:P5" ca="1" si="1">EXP(-D53/$T$3)</f>
        <v>0.4074776184769438</v>
      </c>
      <c r="E5" s="92">
        <f t="shared" ca="1" si="1"/>
        <v>0.98745237149116205</v>
      </c>
      <c r="F5" s="92">
        <f t="shared" ca="1" si="1"/>
        <v>0.99750136156013469</v>
      </c>
      <c r="G5" s="92">
        <f t="shared" ca="1" si="1"/>
        <v>0.99634765085039778</v>
      </c>
      <c r="H5" s="92">
        <f t="shared" ca="1" si="1"/>
        <v>0.99563148068009677</v>
      </c>
      <c r="I5" s="92">
        <f t="shared" ca="1" si="1"/>
        <v>0.12142268327317697</v>
      </c>
      <c r="J5" s="92">
        <f t="shared" ca="1" si="1"/>
        <v>4.8440836754511746E-2</v>
      </c>
      <c r="K5" s="92">
        <f t="shared" ca="1" si="1"/>
        <v>0.18550020058738248</v>
      </c>
      <c r="L5" s="92">
        <f t="shared" ca="1" si="1"/>
        <v>0.36551623563604457</v>
      </c>
      <c r="M5" s="92">
        <f t="shared" ca="1" si="1"/>
        <v>0.25735540496457143</v>
      </c>
      <c r="N5" s="92">
        <f t="shared" ca="1" si="1"/>
        <v>0.34411760886413761</v>
      </c>
      <c r="O5" s="92">
        <f t="shared" ca="1" si="1"/>
        <v>0.31529627395548632</v>
      </c>
      <c r="P5" s="114">
        <f t="shared" ca="1" si="1"/>
        <v>0.4821765047235933</v>
      </c>
      <c r="W5" s="110" t="s">
        <v>14</v>
      </c>
      <c r="X5" s="35">
        <f ca="1">HLOOKUP($X$3,$B$20:$P$24,2,FALSE)</f>
        <v>102415269.7696953</v>
      </c>
    </row>
    <row r="6" spans="1:24" ht="15.75" thickBot="1" x14ac:dyDescent="0.3">
      <c r="B6" s="69" t="s">
        <v>16</v>
      </c>
      <c r="C6" s="96">
        <f ca="1">EXP(-C54/$T$3)</f>
        <v>0.91823592839685086</v>
      </c>
      <c r="D6" s="96">
        <f t="shared" ref="D6:P6" ca="1" si="2">EXP(-D54/$T$3)</f>
        <v>0.92509539319210332</v>
      </c>
      <c r="E6" s="96">
        <f t="shared" ca="1" si="2"/>
        <v>0.99999823230860674</v>
      </c>
      <c r="F6" s="96">
        <f t="shared" ca="1" si="2"/>
        <v>0.9999436361146179</v>
      </c>
      <c r="G6" s="96">
        <f t="shared" ca="1" si="2"/>
        <v>0.9999436361146179</v>
      </c>
      <c r="H6" s="96">
        <f t="shared" ca="1" si="2"/>
        <v>0.99990364098101869</v>
      </c>
      <c r="I6" s="96">
        <f t="shared" ca="1" si="2"/>
        <v>0.55266665473967991</v>
      </c>
      <c r="J6" s="96">
        <f t="shared" ca="1" si="2"/>
        <v>0.55266665473967991</v>
      </c>
      <c r="K6" s="96">
        <f t="shared" ca="1" si="2"/>
        <v>0.62241475828105675</v>
      </c>
      <c r="L6" s="96">
        <f t="shared" ca="1" si="2"/>
        <v>0.91120341011639083</v>
      </c>
      <c r="M6" s="96">
        <f t="shared" ca="1" si="2"/>
        <v>0.92509539319210332</v>
      </c>
      <c r="N6" s="96">
        <f t="shared" ca="1" si="2"/>
        <v>0.88120885314253106</v>
      </c>
      <c r="O6" s="96">
        <f t="shared" ca="1" si="2"/>
        <v>0.91801014029820482</v>
      </c>
      <c r="P6" s="115">
        <f t="shared" ca="1" si="2"/>
        <v>0.91116393623067748</v>
      </c>
      <c r="W6" s="110" t="s">
        <v>15</v>
      </c>
      <c r="X6" s="35">
        <f ca="1">HLOOKUP($X$3,$B$20:$P$24,3,FALSE)</f>
        <v>66742056.085594513</v>
      </c>
    </row>
    <row r="7" spans="1:24" ht="15.75" thickBot="1" x14ac:dyDescent="0.3">
      <c r="B7" s="46"/>
      <c r="C7" s="111"/>
      <c r="D7" s="111"/>
      <c r="E7" s="111"/>
      <c r="F7" s="111"/>
      <c r="G7" s="111"/>
      <c r="H7" s="111"/>
      <c r="I7" s="111"/>
      <c r="J7" s="111"/>
      <c r="K7" s="111"/>
      <c r="L7" s="111"/>
      <c r="M7" s="111"/>
      <c r="N7" s="111"/>
      <c r="O7" s="111"/>
      <c r="P7" s="111"/>
      <c r="W7" s="110" t="s">
        <v>16</v>
      </c>
      <c r="X7" s="35">
        <f ca="1">HLOOKUP($X$3,$B$20:$P$24,4,FALSE)</f>
        <v>37936408.057234228</v>
      </c>
    </row>
    <row r="8" spans="1:24" ht="15.75" thickBot="1" x14ac:dyDescent="0.3">
      <c r="B8" s="117" t="s">
        <v>136</v>
      </c>
      <c r="C8" s="120">
        <f ca="1">EXP(-(C56/3)/$T$3)</f>
        <v>5.0010770441740772E-2</v>
      </c>
      <c r="D8" s="120">
        <f ca="1">EXP(-(D56/3)/$T$3)</f>
        <v>1.8230560225097833E-2</v>
      </c>
      <c r="E8" s="120">
        <f ca="1">EXP(-(E56/3)/$T$3)</f>
        <v>0.81536303242859109</v>
      </c>
      <c r="F8" s="120">
        <f ca="1">EXP(-(F56/3)/$T$3)</f>
        <v>0.9962626756629599</v>
      </c>
      <c r="G8" s="120">
        <f ca="1">EXP(-(G56/3)/$T$3)</f>
        <v>0.99401063897758335</v>
      </c>
      <c r="H8" s="120">
        <f t="shared" ref="H8:P8" ca="1" si="3">EXP(-(H56/3)/$T$3)</f>
        <v>0.99275168172379591</v>
      </c>
      <c r="I8" s="120">
        <f t="shared" ca="1" si="3"/>
        <v>0.30841074270735153</v>
      </c>
      <c r="J8" s="120">
        <f t="shared" ca="1" si="3"/>
        <v>0.21347952076544996</v>
      </c>
      <c r="K8" s="120">
        <f t="shared" ca="1" si="3"/>
        <v>0.22318633590788017</v>
      </c>
      <c r="L8" s="120">
        <f t="shared" ca="1" si="3"/>
        <v>7.0569290297794754E-2</v>
      </c>
      <c r="M8" s="120">
        <f t="shared" ca="1" si="3"/>
        <v>8.7953931611217562E-2</v>
      </c>
      <c r="N8" s="120">
        <f t="shared" ca="1" si="3"/>
        <v>2.454974058744952E-2</v>
      </c>
      <c r="O8" s="120">
        <f t="shared" ca="1" si="3"/>
        <v>4.8428698044484873E-2</v>
      </c>
      <c r="P8" s="121">
        <f t="shared" ca="1" si="3"/>
        <v>4.7949604736814588E-2</v>
      </c>
    </row>
    <row r="9" spans="1:24" x14ac:dyDescent="0.25"/>
    <row r="10" spans="1:24" x14ac:dyDescent="0.25"/>
    <row r="11" spans="1:24" ht="19.5" thickBot="1" x14ac:dyDescent="0.35">
      <c r="B11" s="193" t="s">
        <v>254</v>
      </c>
      <c r="C11" s="193"/>
      <c r="D11" s="193"/>
      <c r="E11" s="193"/>
      <c r="F11" s="193"/>
      <c r="G11" s="193"/>
      <c r="H11" s="193"/>
      <c r="I11" s="193"/>
      <c r="J11" s="193"/>
      <c r="K11" s="193"/>
      <c r="L11" s="193"/>
      <c r="M11" s="193"/>
      <c r="N11" s="193"/>
      <c r="O11" s="193"/>
      <c r="P11" s="193"/>
    </row>
    <row r="12" spans="1:24" x14ac:dyDescent="0.25">
      <c r="B12" s="94"/>
      <c r="C12" s="113" t="s">
        <v>248</v>
      </c>
      <c r="D12" s="113" t="s">
        <v>131</v>
      </c>
      <c r="E12" s="113" t="s">
        <v>130</v>
      </c>
      <c r="F12" s="113" t="s">
        <v>132</v>
      </c>
      <c r="G12" s="113" t="s">
        <v>133</v>
      </c>
      <c r="H12" s="113" t="s">
        <v>134</v>
      </c>
      <c r="I12" s="113" t="s">
        <v>249</v>
      </c>
      <c r="J12" s="113" t="s">
        <v>250</v>
      </c>
      <c r="K12" s="113" t="s">
        <v>17</v>
      </c>
      <c r="L12" s="113" t="s">
        <v>112</v>
      </c>
      <c r="M12" s="113" t="s">
        <v>113</v>
      </c>
      <c r="N12" s="113" t="s">
        <v>114</v>
      </c>
      <c r="O12" s="113" t="s">
        <v>116</v>
      </c>
      <c r="P12" s="67" t="s">
        <v>115</v>
      </c>
    </row>
    <row r="13" spans="1:24" x14ac:dyDescent="0.25">
      <c r="B13" s="68" t="s">
        <v>14</v>
      </c>
      <c r="C13" s="116">
        <f t="shared" ref="C13:P15" ca="1" si="4">COUNTIF(INDIRECT(C$12&amp;"!$B$4:$B$100"),"*"&amp;$B13&amp;"*")</f>
        <v>16</v>
      </c>
      <c r="D13" s="116">
        <f t="shared" ca="1" si="4"/>
        <v>16</v>
      </c>
      <c r="E13" s="116">
        <f t="shared" ca="1" si="4"/>
        <v>16</v>
      </c>
      <c r="F13" s="116">
        <f t="shared" ca="1" si="4"/>
        <v>4</v>
      </c>
      <c r="G13" s="116">
        <f t="shared" ca="1" si="4"/>
        <v>4</v>
      </c>
      <c r="H13" s="116">
        <f t="shared" ca="1" si="4"/>
        <v>4</v>
      </c>
      <c r="I13" s="116">
        <f t="shared" ca="1" si="4"/>
        <v>2</v>
      </c>
      <c r="J13" s="116">
        <f t="shared" ca="1" si="4"/>
        <v>2</v>
      </c>
      <c r="K13" s="116">
        <f t="shared" ca="1" si="4"/>
        <v>4</v>
      </c>
      <c r="L13" s="116">
        <f t="shared" ca="1" si="4"/>
        <v>14</v>
      </c>
      <c r="M13" s="116">
        <f t="shared" ca="1" si="4"/>
        <v>12</v>
      </c>
      <c r="N13" s="116">
        <f t="shared" ca="1" si="4"/>
        <v>10</v>
      </c>
      <c r="O13" s="116">
        <f t="shared" ca="1" si="4"/>
        <v>13</v>
      </c>
      <c r="P13" s="56">
        <f t="shared" ca="1" si="4"/>
        <v>4</v>
      </c>
    </row>
    <row r="14" spans="1:24" x14ac:dyDescent="0.25">
      <c r="B14" s="68" t="s">
        <v>15</v>
      </c>
      <c r="C14" s="116">
        <f t="shared" ca="1" si="4"/>
        <v>8</v>
      </c>
      <c r="D14" s="116">
        <f t="shared" ca="1" si="4"/>
        <v>8</v>
      </c>
      <c r="E14" s="116">
        <f t="shared" ca="1" si="4"/>
        <v>8</v>
      </c>
      <c r="F14" s="116">
        <f t="shared" ca="1" si="4"/>
        <v>8</v>
      </c>
      <c r="G14" s="116">
        <f t="shared" ca="1" si="4"/>
        <v>8</v>
      </c>
      <c r="H14" s="116">
        <f t="shared" ca="1" si="4"/>
        <v>8</v>
      </c>
      <c r="I14" s="116">
        <f t="shared" ca="1" si="4"/>
        <v>6</v>
      </c>
      <c r="J14" s="116">
        <f t="shared" ca="1" si="4"/>
        <v>6</v>
      </c>
      <c r="K14" s="116">
        <f t="shared" ca="1" si="4"/>
        <v>6</v>
      </c>
      <c r="L14" s="116">
        <f t="shared" ca="1" si="4"/>
        <v>8</v>
      </c>
      <c r="M14" s="116">
        <f t="shared" ca="1" si="4"/>
        <v>8</v>
      </c>
      <c r="N14" s="116">
        <f t="shared" ca="1" si="4"/>
        <v>10</v>
      </c>
      <c r="O14" s="116">
        <f t="shared" ca="1" si="4"/>
        <v>8</v>
      </c>
      <c r="P14" s="56">
        <f t="shared" ca="1" si="4"/>
        <v>6</v>
      </c>
    </row>
    <row r="15" spans="1:24" ht="15.75" thickBot="1" x14ac:dyDescent="0.3">
      <c r="B15" s="69" t="s">
        <v>16</v>
      </c>
      <c r="C15" s="39">
        <f t="shared" ca="1" si="4"/>
        <v>8</v>
      </c>
      <c r="D15" s="39">
        <f t="shared" ca="1" si="4"/>
        <v>8</v>
      </c>
      <c r="E15" s="39">
        <f t="shared" ca="1" si="4"/>
        <v>8</v>
      </c>
      <c r="F15" s="39">
        <f t="shared" ca="1" si="4"/>
        <v>8</v>
      </c>
      <c r="G15" s="39">
        <f t="shared" ca="1" si="4"/>
        <v>8</v>
      </c>
      <c r="H15" s="39">
        <f t="shared" ca="1" si="4"/>
        <v>8</v>
      </c>
      <c r="I15" s="39">
        <f t="shared" ca="1" si="4"/>
        <v>6</v>
      </c>
      <c r="J15" s="39">
        <f t="shared" ca="1" si="4"/>
        <v>6</v>
      </c>
      <c r="K15" s="39">
        <f t="shared" ca="1" si="4"/>
        <v>6</v>
      </c>
      <c r="L15" s="39">
        <f t="shared" ca="1" si="4"/>
        <v>8</v>
      </c>
      <c r="M15" s="39">
        <f t="shared" ca="1" si="4"/>
        <v>8</v>
      </c>
      <c r="N15" s="39">
        <f t="shared" ca="1" si="4"/>
        <v>10</v>
      </c>
      <c r="O15" s="39">
        <f t="shared" ca="1" si="4"/>
        <v>8</v>
      </c>
      <c r="P15" s="40">
        <f t="shared" ca="1" si="4"/>
        <v>6</v>
      </c>
    </row>
    <row r="16" spans="1:24" ht="15.75" thickBot="1" x14ac:dyDescent="0.3">
      <c r="B16" s="46"/>
      <c r="C16" s="41"/>
      <c r="D16" s="41"/>
      <c r="E16" s="41"/>
      <c r="F16" s="41"/>
      <c r="G16" s="41"/>
      <c r="H16" s="41"/>
      <c r="I16" s="41"/>
      <c r="J16" s="41"/>
      <c r="K16" s="41"/>
      <c r="L16" s="41"/>
      <c r="M16" s="41"/>
      <c r="N16" s="41"/>
      <c r="O16" s="41"/>
      <c r="P16" s="41"/>
    </row>
    <row r="17" spans="2:19" ht="15.75" thickBot="1" x14ac:dyDescent="0.3">
      <c r="B17" s="117" t="s">
        <v>47</v>
      </c>
      <c r="C17" s="118">
        <f ca="1">SUM(C13:C15)</f>
        <v>32</v>
      </c>
      <c r="D17" s="118">
        <f t="shared" ref="D17:P17" ca="1" si="5">SUM(D13:D15)</f>
        <v>32</v>
      </c>
      <c r="E17" s="118">
        <f t="shared" ca="1" si="5"/>
        <v>32</v>
      </c>
      <c r="F17" s="118">
        <f t="shared" ca="1" si="5"/>
        <v>20</v>
      </c>
      <c r="G17" s="118">
        <f t="shared" ca="1" si="5"/>
        <v>20</v>
      </c>
      <c r="H17" s="118">
        <f t="shared" ca="1" si="5"/>
        <v>20</v>
      </c>
      <c r="I17" s="118">
        <f t="shared" ca="1" si="5"/>
        <v>14</v>
      </c>
      <c r="J17" s="118">
        <f t="shared" ca="1" si="5"/>
        <v>14</v>
      </c>
      <c r="K17" s="118">
        <f t="shared" ca="1" si="5"/>
        <v>16</v>
      </c>
      <c r="L17" s="118">
        <f t="shared" ca="1" si="5"/>
        <v>30</v>
      </c>
      <c r="M17" s="118">
        <f t="shared" ca="1" si="5"/>
        <v>28</v>
      </c>
      <c r="N17" s="118">
        <f t="shared" ca="1" si="5"/>
        <v>30</v>
      </c>
      <c r="O17" s="118">
        <f t="shared" ca="1" si="5"/>
        <v>29</v>
      </c>
      <c r="P17" s="119">
        <f t="shared" ca="1" si="5"/>
        <v>16</v>
      </c>
    </row>
    <row r="18" spans="2:19" x14ac:dyDescent="0.25"/>
    <row r="19" spans="2:19" ht="19.5" thickBot="1" x14ac:dyDescent="0.35">
      <c r="B19" s="193" t="s">
        <v>12</v>
      </c>
      <c r="C19" s="193"/>
      <c r="D19" s="193"/>
      <c r="E19" s="193"/>
      <c r="F19" s="193"/>
      <c r="G19" s="193"/>
      <c r="H19" s="193"/>
      <c r="I19" s="193"/>
      <c r="J19" s="193"/>
      <c r="K19" s="193"/>
      <c r="L19" s="193"/>
      <c r="M19" s="193"/>
      <c r="N19" s="193"/>
      <c r="O19" s="193"/>
      <c r="P19" s="193"/>
    </row>
    <row r="20" spans="2:19" x14ac:dyDescent="0.25">
      <c r="B20" s="94"/>
      <c r="C20" s="113" t="s">
        <v>248</v>
      </c>
      <c r="D20" s="113" t="s">
        <v>131</v>
      </c>
      <c r="E20" s="113" t="s">
        <v>130</v>
      </c>
      <c r="F20" s="113" t="s">
        <v>132</v>
      </c>
      <c r="G20" s="113" t="s">
        <v>133</v>
      </c>
      <c r="H20" s="113" t="s">
        <v>134</v>
      </c>
      <c r="I20" s="113" t="s">
        <v>249</v>
      </c>
      <c r="J20" s="113" t="s">
        <v>250</v>
      </c>
      <c r="K20" s="113" t="s">
        <v>17</v>
      </c>
      <c r="L20" s="113" t="s">
        <v>112</v>
      </c>
      <c r="M20" s="113" t="s">
        <v>113</v>
      </c>
      <c r="N20" s="113" t="s">
        <v>114</v>
      </c>
      <c r="O20" s="113" t="s">
        <v>116</v>
      </c>
      <c r="P20" s="67" t="s">
        <v>115</v>
      </c>
    </row>
    <row r="21" spans="2:19" x14ac:dyDescent="0.25">
      <c r="B21" s="68" t="s">
        <v>14</v>
      </c>
      <c r="C21" s="116">
        <f t="shared" ref="C21:P23" ca="1" si="6">SUMIF(INDIRECT(C$20&amp;"!$B$4:$B$100"),"*"&amp;$B21&amp;"*",INDIRECT(C$20&amp;"!$L$4:$L$100"))</f>
        <v>102415269.7696953</v>
      </c>
      <c r="D21" s="116">
        <f t="shared" ca="1" si="6"/>
        <v>102415269.7696953</v>
      </c>
      <c r="E21" s="116">
        <f t="shared" ca="1" si="6"/>
        <v>102415269.7696953</v>
      </c>
      <c r="F21" s="116">
        <f t="shared" ca="1" si="6"/>
        <v>106342985.59304988</v>
      </c>
      <c r="G21" s="116">
        <f t="shared" ca="1" si="6"/>
        <v>106342985.59304988</v>
      </c>
      <c r="H21" s="116">
        <f t="shared" ca="1" si="6"/>
        <v>106342985.59304988</v>
      </c>
      <c r="I21" s="116">
        <f t="shared" ca="1" si="6"/>
        <v>14426043.627790568</v>
      </c>
      <c r="J21" s="116">
        <f t="shared" ca="1" si="6"/>
        <v>14426043.627790568</v>
      </c>
      <c r="K21" s="116">
        <f t="shared" ca="1" si="6"/>
        <v>67772040.764034659</v>
      </c>
      <c r="L21" s="116">
        <f t="shared" ca="1" si="6"/>
        <v>102415269.76969528</v>
      </c>
      <c r="M21" s="116">
        <f t="shared" ca="1" si="6"/>
        <v>93907047.049545974</v>
      </c>
      <c r="N21" s="116">
        <f t="shared" ca="1" si="6"/>
        <v>140734126.61169386</v>
      </c>
      <c r="O21" s="116">
        <f t="shared" ca="1" si="6"/>
        <v>107683665.83990288</v>
      </c>
      <c r="P21" s="56">
        <f t="shared" ca="1" si="6"/>
        <v>119945061.0349132</v>
      </c>
    </row>
    <row r="22" spans="2:19" x14ac:dyDescent="0.25">
      <c r="B22" s="68" t="s">
        <v>15</v>
      </c>
      <c r="C22" s="116">
        <f t="shared" ca="1" si="6"/>
        <v>66742056.085594513</v>
      </c>
      <c r="D22" s="116">
        <f t="shared" ca="1" si="6"/>
        <v>66742056.085594513</v>
      </c>
      <c r="E22" s="116">
        <f t="shared" ca="1" si="6"/>
        <v>66742056.085594513</v>
      </c>
      <c r="F22" s="116">
        <f t="shared" ca="1" si="6"/>
        <v>89671982.996609077</v>
      </c>
      <c r="G22" s="116">
        <f t="shared" ca="1" si="6"/>
        <v>89671982.996609077</v>
      </c>
      <c r="H22" s="116">
        <f t="shared" ca="1" si="6"/>
        <v>89671982.996609077</v>
      </c>
      <c r="I22" s="116">
        <f t="shared" ca="1" si="6"/>
        <v>182727693.53137127</v>
      </c>
      <c r="J22" s="116">
        <f t="shared" ca="1" si="6"/>
        <v>182727693.53137127</v>
      </c>
      <c r="K22" s="116">
        <f t="shared" ca="1" si="6"/>
        <v>148449880.01065221</v>
      </c>
      <c r="L22" s="116">
        <f t="shared" ca="1" si="6"/>
        <v>66742056.085594513</v>
      </c>
      <c r="M22" s="116">
        <f t="shared" ca="1" si="6"/>
        <v>66742056.085594513</v>
      </c>
      <c r="N22" s="116">
        <f t="shared" ca="1" si="6"/>
        <v>92796150.165260747</v>
      </c>
      <c r="O22" s="116">
        <f t="shared" ca="1" si="6"/>
        <v>72297533.245172516</v>
      </c>
      <c r="P22" s="56">
        <f t="shared" ca="1" si="6"/>
        <v>122751861.79816288</v>
      </c>
    </row>
    <row r="23" spans="2:19" ht="15.75" thickBot="1" x14ac:dyDescent="0.3">
      <c r="B23" s="69" t="s">
        <v>16</v>
      </c>
      <c r="C23" s="39">
        <f t="shared" ca="1" si="6"/>
        <v>37936408.057234228</v>
      </c>
      <c r="D23" s="39">
        <f t="shared" ca="1" si="6"/>
        <v>37936408.057234228</v>
      </c>
      <c r="E23" s="39">
        <f t="shared" ca="1" si="6"/>
        <v>37936408.057234228</v>
      </c>
      <c r="F23" s="39">
        <f t="shared" ca="1" si="6"/>
        <v>60987001.594455101</v>
      </c>
      <c r="G23" s="39">
        <f t="shared" ca="1" si="6"/>
        <v>60987001.594455101</v>
      </c>
      <c r="H23" s="39">
        <f t="shared" ca="1" si="6"/>
        <v>60987001.594455101</v>
      </c>
      <c r="I23" s="39">
        <f t="shared" ca="1" si="6"/>
        <v>153903167.87235054</v>
      </c>
      <c r="J23" s="39">
        <f t="shared" ca="1" si="6"/>
        <v>153903167.87235054</v>
      </c>
      <c r="K23" s="39">
        <f t="shared" ca="1" si="6"/>
        <v>136599165.19147271</v>
      </c>
      <c r="L23" s="39">
        <f t="shared" ca="1" si="6"/>
        <v>37936408.057234228</v>
      </c>
      <c r="M23" s="39">
        <f t="shared" ca="1" si="6"/>
        <v>37936408.057234228</v>
      </c>
      <c r="N23" s="39">
        <f t="shared" ca="1" si="6"/>
        <v>68944486.996076018</v>
      </c>
      <c r="O23" s="39">
        <f t="shared" ca="1" si="6"/>
        <v>42608332.991332479</v>
      </c>
      <c r="P23" s="40">
        <f t="shared" ca="1" si="6"/>
        <v>93927336.139142156</v>
      </c>
    </row>
    <row r="24" spans="2:19" x14ac:dyDescent="0.25">
      <c r="B24" s="46"/>
      <c r="C24" s="41"/>
      <c r="D24" s="41"/>
      <c r="E24" s="41"/>
      <c r="F24" s="41"/>
      <c r="G24" s="41"/>
      <c r="H24" s="41"/>
      <c r="I24" s="41"/>
      <c r="J24" s="41"/>
      <c r="K24" s="41"/>
      <c r="L24" s="41"/>
      <c r="M24" s="41"/>
      <c r="N24" s="41"/>
      <c r="O24" s="41"/>
      <c r="P24" s="41"/>
    </row>
    <row r="25" spans="2:19" x14ac:dyDescent="0.25"/>
    <row r="26" spans="2:19" ht="19.5" thickBot="1" x14ac:dyDescent="0.35">
      <c r="B26" s="193" t="s">
        <v>104</v>
      </c>
      <c r="C26" s="193"/>
      <c r="D26" s="193"/>
      <c r="E26" s="193"/>
      <c r="F26" s="193"/>
      <c r="G26" s="193"/>
      <c r="H26" s="193"/>
      <c r="I26" s="193"/>
      <c r="J26" s="193"/>
      <c r="K26" s="193"/>
      <c r="L26" s="193"/>
      <c r="M26" s="193"/>
      <c r="N26" s="193"/>
      <c r="O26" s="193"/>
      <c r="P26" s="193"/>
    </row>
    <row r="27" spans="2:19" x14ac:dyDescent="0.25">
      <c r="B27" s="94"/>
      <c r="C27" s="113" t="s">
        <v>248</v>
      </c>
      <c r="D27" s="113" t="s">
        <v>131</v>
      </c>
      <c r="E27" s="113" t="s">
        <v>130</v>
      </c>
      <c r="F27" s="113" t="s">
        <v>132</v>
      </c>
      <c r="G27" s="113" t="s">
        <v>133</v>
      </c>
      <c r="H27" s="113" t="s">
        <v>134</v>
      </c>
      <c r="I27" s="113" t="s">
        <v>249</v>
      </c>
      <c r="J27" s="113" t="s">
        <v>250</v>
      </c>
      <c r="K27" s="113" t="s">
        <v>17</v>
      </c>
      <c r="L27" s="113" t="s">
        <v>112</v>
      </c>
      <c r="M27" s="113" t="s">
        <v>113</v>
      </c>
      <c r="N27" s="113" t="s">
        <v>114</v>
      </c>
      <c r="O27" s="113" t="s">
        <v>116</v>
      </c>
      <c r="P27" s="67" t="s">
        <v>115</v>
      </c>
    </row>
    <row r="28" spans="2:19" x14ac:dyDescent="0.25">
      <c r="B28" s="68" t="s">
        <v>14</v>
      </c>
      <c r="C28" s="116">
        <f t="shared" ref="C28:P30" ca="1" si="7">SUMIF(INDIRECT(C$27&amp;"!$B$4:$B$100"),"*"&amp;$B28&amp;"*",INDIRECT(C$27&amp;"!$R$4:$R$100"))</f>
        <v>2.0252822626530533</v>
      </c>
      <c r="D28" s="116">
        <f t="shared" ca="1" si="7"/>
        <v>2.0120886521239232</v>
      </c>
      <c r="E28" s="116">
        <f t="shared" ca="1" si="7"/>
        <v>0.18380983236822682</v>
      </c>
      <c r="F28" s="116">
        <f t="shared" ca="1" si="7"/>
        <v>1.667921095430527E-2</v>
      </c>
      <c r="G28" s="116">
        <f t="shared" ca="1" si="7"/>
        <v>1.667921095430527E-2</v>
      </c>
      <c r="H28" s="116">
        <f t="shared" ca="1" si="7"/>
        <v>1.667921095430527E-2</v>
      </c>
      <c r="I28" s="116">
        <f t="shared" ca="1" si="7"/>
        <v>0.61961223541635857</v>
      </c>
      <c r="J28" s="116">
        <f t="shared" ca="1" si="7"/>
        <v>0.52794639853161474</v>
      </c>
      <c r="K28" s="116">
        <f t="shared" ca="1" si="7"/>
        <v>0.74658106678869862</v>
      </c>
      <c r="L28" s="116">
        <f t="shared" ca="1" si="7"/>
        <v>1.9408340018091423</v>
      </c>
      <c r="M28" s="116">
        <f t="shared" ca="1" si="7"/>
        <v>1.9753358074809269</v>
      </c>
      <c r="N28" s="116">
        <f t="shared" ca="1" si="7"/>
        <v>1.5152570922239181</v>
      </c>
      <c r="O28" s="116">
        <f t="shared" ca="1" si="7"/>
        <v>1.7807362469679502</v>
      </c>
      <c r="P28" s="56">
        <f t="shared" ca="1" si="7"/>
        <v>0.74658106678869873</v>
      </c>
    </row>
    <row r="29" spans="2:19" x14ac:dyDescent="0.25">
      <c r="B29" s="68" t="s">
        <v>15</v>
      </c>
      <c r="C29" s="116">
        <f t="shared" ca="1" si="7"/>
        <v>0.32371951384645831</v>
      </c>
      <c r="D29" s="116">
        <f t="shared" ca="1" si="7"/>
        <v>0.32371951384645831</v>
      </c>
      <c r="E29" s="116">
        <f t="shared" ca="1" si="7"/>
        <v>8.6536601406119167E-3</v>
      </c>
      <c r="F29" s="116">
        <f t="shared" ca="1" si="7"/>
        <v>1.0995707638273441E-2</v>
      </c>
      <c r="G29" s="116">
        <f t="shared" ca="1" si="7"/>
        <v>1.0995707638273441E-2</v>
      </c>
      <c r="H29" s="116">
        <f t="shared" ca="1" si="7"/>
        <v>1.0995707638273441E-2</v>
      </c>
      <c r="I29" s="116">
        <f t="shared" ca="1" si="7"/>
        <v>0.37284033702438824</v>
      </c>
      <c r="J29" s="116">
        <f t="shared" ca="1" si="7"/>
        <v>0.37394647775080492</v>
      </c>
      <c r="K29" s="116">
        <f t="shared" ca="1" si="7"/>
        <v>0.37394647775080492</v>
      </c>
      <c r="L29" s="116">
        <f t="shared" ca="1" si="7"/>
        <v>0.32429298498029313</v>
      </c>
      <c r="M29" s="116">
        <f t="shared" ca="1" si="7"/>
        <v>0.35360241636395651</v>
      </c>
      <c r="N29" s="116">
        <f t="shared" ca="1" si="7"/>
        <v>0.37537756608345901</v>
      </c>
      <c r="O29" s="116">
        <f t="shared" ca="1" si="7"/>
        <v>0.34854032606992214</v>
      </c>
      <c r="P29" s="56">
        <f t="shared" ca="1" si="7"/>
        <v>0.18978329821594678</v>
      </c>
    </row>
    <row r="30" spans="2:19" ht="15.75" thickBot="1" x14ac:dyDescent="0.3">
      <c r="B30" s="69" t="s">
        <v>16</v>
      </c>
      <c r="C30" s="39">
        <f t="shared" ca="1" si="7"/>
        <v>0.24939200495140523</v>
      </c>
      <c r="D30" s="39">
        <f t="shared" ca="1" si="7"/>
        <v>0.22979828093048893</v>
      </c>
      <c r="E30" s="39">
        <f t="shared" ca="1" si="7"/>
        <v>5.1249110460172942E-6</v>
      </c>
      <c r="F30" s="39">
        <f t="shared" ca="1" si="7"/>
        <v>1.1016536854881545E-4</v>
      </c>
      <c r="G30" s="39">
        <f t="shared" ca="1" si="7"/>
        <v>1.1016536854881545E-4</v>
      </c>
      <c r="H30" s="39">
        <f t="shared" ca="1" si="7"/>
        <v>1.7636006961064228E-4</v>
      </c>
      <c r="I30" s="39">
        <f t="shared" ca="1" si="7"/>
        <v>0.3250998536915326</v>
      </c>
      <c r="J30" s="39">
        <f t="shared" ca="1" si="7"/>
        <v>0.3250998536915326</v>
      </c>
      <c r="K30" s="39">
        <f t="shared" ca="1" si="7"/>
        <v>0.22979699970272741</v>
      </c>
      <c r="L30" s="39">
        <f t="shared" ca="1" si="7"/>
        <v>0.26898572897232154</v>
      </c>
      <c r="M30" s="39">
        <f t="shared" ca="1" si="7"/>
        <v>0.22979828093048893</v>
      </c>
      <c r="N30" s="39">
        <f t="shared" ca="1" si="7"/>
        <v>0.26272908628301234</v>
      </c>
      <c r="O30" s="39">
        <f t="shared" ca="1" si="7"/>
        <v>0.18214685393608634</v>
      </c>
      <c r="P30" s="40">
        <f t="shared" ca="1" si="7"/>
        <v>0.13454413031027132</v>
      </c>
    </row>
    <row r="31" spans="2:19" ht="15.75" thickBot="1" x14ac:dyDescent="0.3">
      <c r="B31" s="46"/>
      <c r="C31" s="41"/>
      <c r="D31" s="41"/>
      <c r="E31" s="41"/>
      <c r="F31" s="41"/>
      <c r="G31" s="41"/>
      <c r="H31" s="41"/>
      <c r="I31" s="41"/>
      <c r="J31" s="41"/>
      <c r="K31" s="41"/>
      <c r="L31" s="41"/>
      <c r="M31" s="41"/>
      <c r="N31" s="41"/>
      <c r="O31" s="41"/>
      <c r="P31" s="41"/>
      <c r="S31" s="112"/>
    </row>
    <row r="32" spans="2:19" ht="15.75" thickBot="1" x14ac:dyDescent="0.3">
      <c r="B32" s="117" t="s">
        <v>47</v>
      </c>
      <c r="C32" s="118">
        <f ca="1">SUM(C28:C30)</f>
        <v>2.598393781450917</v>
      </c>
      <c r="D32" s="118">
        <f t="shared" ref="D32:P32" ca="1" si="8">SUM(D28:D30)</f>
        <v>2.5656064469008704</v>
      </c>
      <c r="E32" s="118">
        <f t="shared" ca="1" si="8"/>
        <v>0.19246861741988475</v>
      </c>
      <c r="F32" s="118">
        <f t="shared" ca="1" si="8"/>
        <v>2.7785083961127527E-2</v>
      </c>
      <c r="G32" s="118">
        <f t="shared" ca="1" si="8"/>
        <v>2.7785083961127527E-2</v>
      </c>
      <c r="H32" s="118">
        <f t="shared" ca="1" si="8"/>
        <v>2.7851278662189352E-2</v>
      </c>
      <c r="I32" s="118">
        <f t="shared" ca="1" si="8"/>
        <v>1.3175524261322793</v>
      </c>
      <c r="J32" s="118">
        <f t="shared" ca="1" si="8"/>
        <v>1.2269927299739523</v>
      </c>
      <c r="K32" s="118">
        <f t="shared" ca="1" si="8"/>
        <v>1.3503245442422309</v>
      </c>
      <c r="L32" s="118">
        <f t="shared" ca="1" si="8"/>
        <v>2.5341127157617569</v>
      </c>
      <c r="M32" s="118">
        <f t="shared" ca="1" si="8"/>
        <v>2.5587365047753723</v>
      </c>
      <c r="N32" s="118">
        <f t="shared" ca="1" si="8"/>
        <v>2.1533637445903895</v>
      </c>
      <c r="O32" s="118">
        <f t="shared" ca="1" si="8"/>
        <v>2.3114234269739584</v>
      </c>
      <c r="P32" s="119">
        <f t="shared" ca="1" si="8"/>
        <v>1.0709084953149168</v>
      </c>
    </row>
    <row r="33" spans="2:19" x14ac:dyDescent="0.25"/>
    <row r="34" spans="2:19" ht="19.5" thickBot="1" x14ac:dyDescent="0.35">
      <c r="B34" s="193" t="s">
        <v>105</v>
      </c>
      <c r="C34" s="193"/>
      <c r="D34" s="193"/>
      <c r="E34" s="193"/>
      <c r="F34" s="193"/>
      <c r="G34" s="193"/>
      <c r="H34" s="193"/>
      <c r="I34" s="193"/>
      <c r="J34" s="193"/>
      <c r="K34" s="193"/>
      <c r="L34" s="193"/>
      <c r="M34" s="193"/>
      <c r="N34" s="193"/>
      <c r="O34" s="193"/>
      <c r="P34" s="193"/>
    </row>
    <row r="35" spans="2:19" x14ac:dyDescent="0.25">
      <c r="B35" s="94"/>
      <c r="C35" s="113" t="s">
        <v>248</v>
      </c>
      <c r="D35" s="113" t="s">
        <v>131</v>
      </c>
      <c r="E35" s="113" t="s">
        <v>130</v>
      </c>
      <c r="F35" s="113" t="s">
        <v>132</v>
      </c>
      <c r="G35" s="113" t="s">
        <v>133</v>
      </c>
      <c r="H35" s="113" t="s">
        <v>134</v>
      </c>
      <c r="I35" s="113" t="s">
        <v>249</v>
      </c>
      <c r="J35" s="113" t="s">
        <v>250</v>
      </c>
      <c r="K35" s="113" t="s">
        <v>17</v>
      </c>
      <c r="L35" s="113" t="s">
        <v>112</v>
      </c>
      <c r="M35" s="113" t="s">
        <v>113</v>
      </c>
      <c r="N35" s="113" t="s">
        <v>114</v>
      </c>
      <c r="O35" s="113" t="s">
        <v>116</v>
      </c>
      <c r="P35" s="67" t="s">
        <v>115</v>
      </c>
    </row>
    <row r="36" spans="2:19" x14ac:dyDescent="0.25">
      <c r="B36" s="68" t="s">
        <v>14</v>
      </c>
      <c r="C36" s="116">
        <f ca="1">C28/C13</f>
        <v>0.12658014141581583</v>
      </c>
      <c r="D36" s="116">
        <f t="shared" ref="D36:P36" ca="1" si="9">D28/D13</f>
        <v>0.1257555407577452</v>
      </c>
      <c r="E36" s="116">
        <f t="shared" ca="1" si="9"/>
        <v>1.1488114523014176E-2</v>
      </c>
      <c r="F36" s="116">
        <f t="shared" ca="1" si="9"/>
        <v>4.1698027385763175E-3</v>
      </c>
      <c r="G36" s="116">
        <f t="shared" ca="1" si="9"/>
        <v>4.1698027385763175E-3</v>
      </c>
      <c r="H36" s="116">
        <f t="shared" ca="1" si="9"/>
        <v>4.1698027385763175E-3</v>
      </c>
      <c r="I36" s="116">
        <f t="shared" ca="1" si="9"/>
        <v>0.30980611770817928</v>
      </c>
      <c r="J36" s="116">
        <f t="shared" ca="1" si="9"/>
        <v>0.26397319926580737</v>
      </c>
      <c r="K36" s="116">
        <f t="shared" ca="1" si="9"/>
        <v>0.18664526669717466</v>
      </c>
      <c r="L36" s="116">
        <f t="shared" ca="1" si="9"/>
        <v>0.13863100012922444</v>
      </c>
      <c r="M36" s="116">
        <f t="shared" ca="1" si="9"/>
        <v>0.16461131729007725</v>
      </c>
      <c r="N36" s="116">
        <f t="shared" ca="1" si="9"/>
        <v>0.15152570922239181</v>
      </c>
      <c r="O36" s="116">
        <f t="shared" ca="1" si="9"/>
        <v>0.13697971130522693</v>
      </c>
      <c r="P36" s="56">
        <f t="shared" ca="1" si="9"/>
        <v>0.18664526669717468</v>
      </c>
    </row>
    <row r="37" spans="2:19" x14ac:dyDescent="0.25">
      <c r="B37" s="68" t="s">
        <v>15</v>
      </c>
      <c r="C37" s="116">
        <f t="shared" ref="C37:P38" ca="1" si="10">C29/C14</f>
        <v>4.0464939230807288E-2</v>
      </c>
      <c r="D37" s="116">
        <f t="shared" ca="1" si="10"/>
        <v>4.0464939230807288E-2</v>
      </c>
      <c r="E37" s="116">
        <f t="shared" ca="1" si="10"/>
        <v>1.0817075175764896E-3</v>
      </c>
      <c r="F37" s="116">
        <f t="shared" ca="1" si="10"/>
        <v>1.3744634547841802E-3</v>
      </c>
      <c r="G37" s="116">
        <f t="shared" ca="1" si="10"/>
        <v>1.3744634547841802E-3</v>
      </c>
      <c r="H37" s="116">
        <f t="shared" ca="1" si="10"/>
        <v>1.3744634547841802E-3</v>
      </c>
      <c r="I37" s="116">
        <f t="shared" ca="1" si="10"/>
        <v>6.2140056170731373E-2</v>
      </c>
      <c r="J37" s="116">
        <f t="shared" ca="1" si="10"/>
        <v>6.2324412958467489E-2</v>
      </c>
      <c r="K37" s="116">
        <f t="shared" ca="1" si="10"/>
        <v>6.2324412958467489E-2</v>
      </c>
      <c r="L37" s="116">
        <f t="shared" ca="1" si="10"/>
        <v>4.0536623122536641E-2</v>
      </c>
      <c r="M37" s="116">
        <f t="shared" ca="1" si="10"/>
        <v>4.4200302045494563E-2</v>
      </c>
      <c r="N37" s="116">
        <f t="shared" ca="1" si="10"/>
        <v>3.75377566083459E-2</v>
      </c>
      <c r="O37" s="116">
        <f t="shared" ca="1" si="10"/>
        <v>4.3567540758740267E-2</v>
      </c>
      <c r="P37" s="56">
        <f t="shared" ca="1" si="10"/>
        <v>3.1630549702657794E-2</v>
      </c>
    </row>
    <row r="38" spans="2:19" ht="15.75" thickBot="1" x14ac:dyDescent="0.3">
      <c r="B38" s="69" t="s">
        <v>16</v>
      </c>
      <c r="C38" s="39">
        <f t="shared" ca="1" si="10"/>
        <v>3.1174000618925654E-2</v>
      </c>
      <c r="D38" s="39">
        <f t="shared" ca="1" si="10"/>
        <v>2.8724785116311116E-2</v>
      </c>
      <c r="E38" s="39">
        <f t="shared" ca="1" si="10"/>
        <v>6.4061388075216177E-7</v>
      </c>
      <c r="F38" s="39">
        <f t="shared" ca="1" si="10"/>
        <v>1.3770671068601931E-5</v>
      </c>
      <c r="G38" s="39">
        <f t="shared" ca="1" si="10"/>
        <v>1.3770671068601931E-5</v>
      </c>
      <c r="H38" s="39">
        <f t="shared" ca="1" si="10"/>
        <v>2.2045008701330285E-5</v>
      </c>
      <c r="I38" s="39">
        <f t="shared" ca="1" si="10"/>
        <v>5.418330894858877E-2</v>
      </c>
      <c r="J38" s="39">
        <f t="shared" ca="1" si="10"/>
        <v>5.418330894858877E-2</v>
      </c>
      <c r="K38" s="39">
        <f t="shared" ca="1" si="10"/>
        <v>3.829949995045457E-2</v>
      </c>
      <c r="L38" s="39">
        <f t="shared" ca="1" si="10"/>
        <v>3.3623216121540192E-2</v>
      </c>
      <c r="M38" s="39">
        <f t="shared" ca="1" si="10"/>
        <v>2.8724785116311116E-2</v>
      </c>
      <c r="N38" s="39">
        <f t="shared" ca="1" si="10"/>
        <v>2.6272908628301235E-2</v>
      </c>
      <c r="O38" s="39">
        <f t="shared" ca="1" si="10"/>
        <v>2.2768356742010793E-2</v>
      </c>
      <c r="P38" s="40">
        <f t="shared" ca="1" si="10"/>
        <v>2.2424021718378553E-2</v>
      </c>
      <c r="S38" s="112"/>
    </row>
    <row r="39" spans="2:19" ht="15.75" thickBot="1" x14ac:dyDescent="0.3">
      <c r="C39" s="36"/>
      <c r="D39" s="36"/>
      <c r="E39" s="36"/>
      <c r="F39" s="36"/>
      <c r="G39" s="36"/>
      <c r="H39" s="36"/>
      <c r="I39" s="36"/>
      <c r="J39" s="36"/>
      <c r="K39" s="36"/>
      <c r="L39" s="36"/>
      <c r="M39" s="36"/>
      <c r="N39" s="36"/>
      <c r="O39" s="36"/>
      <c r="P39" s="36"/>
    </row>
    <row r="40" spans="2:19" ht="15.75" thickBot="1" x14ac:dyDescent="0.3">
      <c r="B40" s="117" t="s">
        <v>47</v>
      </c>
      <c r="C40" s="118">
        <f ca="1">C32/C17</f>
        <v>8.1199805670341157E-2</v>
      </c>
      <c r="D40" s="118">
        <f t="shared" ref="D40:P40" ca="1" si="11">D32/D17</f>
        <v>8.0175201465652199E-2</v>
      </c>
      <c r="E40" s="118">
        <f t="shared" ca="1" si="11"/>
        <v>6.0146442943713983E-3</v>
      </c>
      <c r="F40" s="118">
        <f t="shared" ca="1" si="11"/>
        <v>1.3892541980563763E-3</v>
      </c>
      <c r="G40" s="118">
        <f t="shared" ca="1" si="11"/>
        <v>1.3892541980563763E-3</v>
      </c>
      <c r="H40" s="118">
        <f t="shared" ca="1" si="11"/>
        <v>1.3925639331094676E-3</v>
      </c>
      <c r="I40" s="118">
        <f t="shared" ca="1" si="11"/>
        <v>9.4110887580877087E-2</v>
      </c>
      <c r="J40" s="118">
        <f t="shared" ca="1" si="11"/>
        <v>8.7642337855282304E-2</v>
      </c>
      <c r="K40" s="118">
        <f t="shared" ca="1" si="11"/>
        <v>8.4395284015139432E-2</v>
      </c>
      <c r="L40" s="118">
        <f t="shared" ca="1" si="11"/>
        <v>8.4470423858725233E-2</v>
      </c>
      <c r="M40" s="118">
        <f t="shared" ca="1" si="11"/>
        <v>9.1383446599120441E-2</v>
      </c>
      <c r="N40" s="118">
        <f t="shared" ca="1" si="11"/>
        <v>7.1778791486346319E-2</v>
      </c>
      <c r="O40" s="118">
        <f t="shared" ca="1" si="11"/>
        <v>7.9704256102550289E-2</v>
      </c>
      <c r="P40" s="119">
        <f t="shared" ca="1" si="11"/>
        <v>6.6931780957182302E-2</v>
      </c>
    </row>
    <row r="41" spans="2:19" x14ac:dyDescent="0.25"/>
    <row r="42" spans="2:19" ht="19.5" thickBot="1" x14ac:dyDescent="0.35">
      <c r="B42" s="193" t="s">
        <v>138</v>
      </c>
      <c r="C42" s="193"/>
      <c r="D42" s="193"/>
      <c r="E42" s="193"/>
      <c r="F42" s="193"/>
      <c r="G42" s="193"/>
      <c r="H42" s="193"/>
      <c r="I42" s="193"/>
      <c r="J42" s="193"/>
      <c r="K42" s="193"/>
      <c r="L42" s="193"/>
      <c r="M42" s="193"/>
      <c r="N42" s="193"/>
      <c r="O42" s="193"/>
      <c r="P42" s="193"/>
    </row>
    <row r="43" spans="2:19" x14ac:dyDescent="0.25">
      <c r="B43" s="94"/>
      <c r="C43" s="113" t="s">
        <v>248</v>
      </c>
      <c r="D43" s="113" t="s">
        <v>131</v>
      </c>
      <c r="E43" s="113" t="s">
        <v>130</v>
      </c>
      <c r="F43" s="113" t="s">
        <v>132</v>
      </c>
      <c r="G43" s="113" t="s">
        <v>133</v>
      </c>
      <c r="H43" s="113" t="s">
        <v>134</v>
      </c>
      <c r="I43" s="113" t="s">
        <v>249</v>
      </c>
      <c r="J43" s="113" t="s">
        <v>250</v>
      </c>
      <c r="K43" s="113" t="s">
        <v>17</v>
      </c>
      <c r="L43" s="113" t="s">
        <v>112</v>
      </c>
      <c r="M43" s="113" t="s">
        <v>113</v>
      </c>
      <c r="N43" s="113" t="s">
        <v>114</v>
      </c>
      <c r="O43" s="113" t="s">
        <v>116</v>
      </c>
      <c r="P43" s="67" t="s">
        <v>115</v>
      </c>
    </row>
    <row r="44" spans="2:19" x14ac:dyDescent="0.25">
      <c r="B44" s="68" t="s">
        <v>14</v>
      </c>
      <c r="C44" s="116">
        <f t="shared" ref="C44:P46" ca="1" si="12">AVERAGEIF(INDIRECT(C$43&amp;"!$B$4:$B$100"),"*"&amp;$B44&amp;"*",INDIRECT(C$43&amp;"!$AI$4:$AI$100"))</f>
        <v>6.4013347479234639</v>
      </c>
      <c r="D44" s="116">
        <f t="shared" ca="1" si="12"/>
        <v>7.9585971059354197</v>
      </c>
      <c r="E44" s="116">
        <f t="shared" ca="1" si="12"/>
        <v>7.6228868618577383</v>
      </c>
      <c r="F44" s="116">
        <f t="shared" ca="1" si="12"/>
        <v>0.26895717681995962</v>
      </c>
      <c r="G44" s="116">
        <f t="shared" ca="1" si="12"/>
        <v>0.40343576522993946</v>
      </c>
      <c r="H44" s="116">
        <f t="shared" ca="1" si="12"/>
        <v>0.53791435363991924</v>
      </c>
      <c r="I44" s="116">
        <f t="shared" ca="1" si="12"/>
        <v>2.5454909298746431</v>
      </c>
      <c r="J44" s="116">
        <f t="shared" ca="1" si="12"/>
        <v>3.6544176716022108</v>
      </c>
      <c r="K44" s="116">
        <f t="shared" ca="1" si="12"/>
        <v>2.5454909298746431</v>
      </c>
      <c r="L44" s="116">
        <f t="shared" ca="1" si="12"/>
        <v>4.5682471152214594</v>
      </c>
      <c r="M44" s="116">
        <f t="shared" ca="1" si="12"/>
        <v>3.4470189675385794</v>
      </c>
      <c r="N44" s="116">
        <f t="shared" ca="1" si="12"/>
        <v>4.4801270437806071</v>
      </c>
      <c r="O44" s="116">
        <f t="shared" ca="1" si="12"/>
        <v>5.9396403933004116</v>
      </c>
      <c r="P44" s="56">
        <f t="shared" ca="1" si="12"/>
        <v>5.0909818597492862</v>
      </c>
    </row>
    <row r="45" spans="2:19" x14ac:dyDescent="0.25">
      <c r="B45" s="68" t="s">
        <v>15</v>
      </c>
      <c r="C45" s="116">
        <f t="shared" ca="1" si="12"/>
        <v>1.4318386480544869</v>
      </c>
      <c r="D45" s="116">
        <f t="shared" ca="1" si="12"/>
        <v>2.055609940276244</v>
      </c>
      <c r="E45" s="116">
        <f t="shared" ca="1" si="12"/>
        <v>2.055609940276244</v>
      </c>
      <c r="F45" s="116">
        <f t="shared" ca="1" si="12"/>
        <v>0.26895717681995962</v>
      </c>
      <c r="G45" s="116">
        <f t="shared" ca="1" si="12"/>
        <v>0.36981611812744447</v>
      </c>
      <c r="H45" s="116">
        <f t="shared" ca="1" si="12"/>
        <v>0.47067505943492932</v>
      </c>
      <c r="I45" s="116">
        <f t="shared" ca="1" si="12"/>
        <v>1.3788075870154317</v>
      </c>
      <c r="J45" s="116">
        <f t="shared" ca="1" si="12"/>
        <v>2.2078773432596694</v>
      </c>
      <c r="K45" s="116">
        <f t="shared" ca="1" si="12"/>
        <v>1.5379007701325971</v>
      </c>
      <c r="L45" s="116">
        <f t="shared" ca="1" si="12"/>
        <v>2.1335813518039632</v>
      </c>
      <c r="M45" s="116">
        <f t="shared" ca="1" si="12"/>
        <v>3.0881404505069541</v>
      </c>
      <c r="N45" s="116">
        <f t="shared" ca="1" si="12"/>
        <v>1.8136622875356836</v>
      </c>
      <c r="O45" s="116">
        <f t="shared" ca="1" si="12"/>
        <v>2.8636772961089734</v>
      </c>
      <c r="P45" s="56">
        <f t="shared" ca="1" si="12"/>
        <v>3.0154196390821109</v>
      </c>
    </row>
    <row r="46" spans="2:19" ht="15.75" thickBot="1" x14ac:dyDescent="0.3">
      <c r="B46" s="69" t="s">
        <v>16</v>
      </c>
      <c r="C46" s="39">
        <f t="shared" ca="1" si="12"/>
        <v>1</v>
      </c>
      <c r="D46" s="39">
        <f t="shared" ca="1" si="12"/>
        <v>1</v>
      </c>
      <c r="E46" s="39">
        <f t="shared" ca="1" si="12"/>
        <v>1</v>
      </c>
      <c r="F46" s="39">
        <f t="shared" ca="1" si="12"/>
        <v>1</v>
      </c>
      <c r="G46" s="39">
        <f t="shared" ca="1" si="12"/>
        <v>1</v>
      </c>
      <c r="H46" s="39">
        <f t="shared" ca="1" si="12"/>
        <v>1</v>
      </c>
      <c r="I46" s="39">
        <f t="shared" ca="1" si="12"/>
        <v>1</v>
      </c>
      <c r="J46" s="39">
        <f t="shared" ca="1" si="12"/>
        <v>1</v>
      </c>
      <c r="K46" s="39">
        <f t="shared" ca="1" si="12"/>
        <v>1</v>
      </c>
      <c r="L46" s="39">
        <f t="shared" ca="1" si="12"/>
        <v>1</v>
      </c>
      <c r="M46" s="39">
        <f t="shared" ca="1" si="12"/>
        <v>1</v>
      </c>
      <c r="N46" s="39">
        <f t="shared" ca="1" si="12"/>
        <v>1</v>
      </c>
      <c r="O46" s="39">
        <f t="shared" ca="1" si="12"/>
        <v>1</v>
      </c>
      <c r="P46" s="40">
        <f t="shared" ca="1" si="12"/>
        <v>1</v>
      </c>
    </row>
    <row r="47" spans="2:19" ht="15.75" thickBot="1" x14ac:dyDescent="0.3">
      <c r="C47" s="36"/>
      <c r="D47" s="36"/>
      <c r="E47" s="36"/>
      <c r="F47" s="36"/>
      <c r="G47" s="36"/>
      <c r="H47" s="36"/>
      <c r="I47" s="36"/>
      <c r="J47" s="36"/>
      <c r="K47" s="36"/>
      <c r="L47" s="36"/>
      <c r="M47" s="36"/>
      <c r="N47" s="36"/>
      <c r="O47" s="36"/>
      <c r="P47" s="36"/>
      <c r="S47" s="112"/>
    </row>
    <row r="48" spans="2:19" ht="15.75" thickBot="1" x14ac:dyDescent="0.3">
      <c r="B48" s="117" t="s">
        <v>47</v>
      </c>
      <c r="C48" s="118">
        <f ca="1">AVERAGE(INDIRECT(C$43&amp;"!$AI$4:$AI$100"))</f>
        <v>3.8086270359753538</v>
      </c>
      <c r="D48" s="118">
        <f t="shared" ref="D48:P48" ca="1" si="13">AVERAGE(INDIRECT(D$43&amp;"!$AI$4:$AI$100"))</f>
        <v>4.7432010380367702</v>
      </c>
      <c r="E48" s="118">
        <f t="shared" ca="1" si="13"/>
        <v>4.5753459159979295</v>
      </c>
      <c r="F48" s="118">
        <f t="shared" ca="1" si="13"/>
        <v>0.56137430609197581</v>
      </c>
      <c r="G48" s="118">
        <f t="shared" ca="1" si="13"/>
        <v>0.62861360029696567</v>
      </c>
      <c r="H48" s="118">
        <f t="shared" ca="1" si="13"/>
        <v>0.69585289450195553</v>
      </c>
      <c r="I48" s="118">
        <f t="shared" ca="1" si="13"/>
        <v>1.3831305272744197</v>
      </c>
      <c r="J48" s="118">
        <f t="shared" ca="1" si="13"/>
        <v>1.8968642430544598</v>
      </c>
      <c r="K48" s="118">
        <f t="shared" ca="1" si="13"/>
        <v>1.5880855212683844</v>
      </c>
      <c r="L48" s="118">
        <f t="shared" ca="1" si="13"/>
        <v>2.9674703475844049</v>
      </c>
      <c r="M48" s="118">
        <f t="shared" ca="1" si="13"/>
        <v>2.645333971947093</v>
      </c>
      <c r="N48" s="118">
        <f t="shared" ca="1" si="13"/>
        <v>2.4312631104387634</v>
      </c>
      <c r="O48" s="118">
        <f t="shared" ca="1" si="13"/>
        <v>3.7284394304061084</v>
      </c>
      <c r="P48" s="119">
        <f t="shared" ca="1" si="13"/>
        <v>2.7785278295931133</v>
      </c>
    </row>
    <row r="49" spans="2:16" x14ac:dyDescent="0.25"/>
    <row r="50" spans="2:16" ht="19.5" thickBot="1" x14ac:dyDescent="0.35">
      <c r="B50" s="193" t="s">
        <v>255</v>
      </c>
      <c r="C50" s="193"/>
      <c r="D50" s="193"/>
      <c r="E50" s="193"/>
      <c r="F50" s="193"/>
      <c r="G50" s="193"/>
      <c r="H50" s="193"/>
      <c r="I50" s="193"/>
      <c r="J50" s="193"/>
      <c r="K50" s="193"/>
      <c r="L50" s="193"/>
      <c r="M50" s="193"/>
      <c r="N50" s="193"/>
      <c r="O50" s="193"/>
      <c r="P50" s="193"/>
    </row>
    <row r="51" spans="2:16" x14ac:dyDescent="0.25">
      <c r="B51" s="94"/>
      <c r="C51" s="113" t="s">
        <v>248</v>
      </c>
      <c r="D51" s="113" t="s">
        <v>131</v>
      </c>
      <c r="E51" s="113" t="s">
        <v>130</v>
      </c>
      <c r="F51" s="113" t="s">
        <v>132</v>
      </c>
      <c r="G51" s="113" t="s">
        <v>133</v>
      </c>
      <c r="H51" s="113" t="s">
        <v>134</v>
      </c>
      <c r="I51" s="113" t="s">
        <v>249</v>
      </c>
      <c r="J51" s="113" t="s">
        <v>250</v>
      </c>
      <c r="K51" s="113" t="s">
        <v>17</v>
      </c>
      <c r="L51" s="113" t="s">
        <v>112</v>
      </c>
      <c r="M51" s="113" t="s">
        <v>113</v>
      </c>
      <c r="N51" s="113" t="s">
        <v>114</v>
      </c>
      <c r="O51" s="113" t="s">
        <v>116</v>
      </c>
      <c r="P51" s="67" t="s">
        <v>115</v>
      </c>
    </row>
    <row r="52" spans="2:16" x14ac:dyDescent="0.25">
      <c r="B52" s="68" t="s">
        <v>14</v>
      </c>
      <c r="C52" s="116">
        <f t="shared" ref="C52:P54" ca="1" si="14">SUMIF(INDIRECT(C$51&amp;"!$B$4:$B$100"),"*"&amp;$B52&amp;"*",INDIRECT(C$51&amp;"!$AK$4:$AK$100"))</f>
        <v>113778793.37291493</v>
      </c>
      <c r="D52" s="116">
        <f t="shared" ca="1" si="14"/>
        <v>151757266.7093823</v>
      </c>
      <c r="E52" s="116">
        <f t="shared" ca="1" si="14"/>
        <v>8245297.7772708368</v>
      </c>
      <c r="F52" s="116">
        <f t="shared" ca="1" si="14"/>
        <v>119263.48526552791</v>
      </c>
      <c r="G52" s="116">
        <f t="shared" ca="1" si="14"/>
        <v>196691.4124683048</v>
      </c>
      <c r="H52" s="116">
        <f t="shared" ca="1" si="14"/>
        <v>238526.97053105582</v>
      </c>
      <c r="I52" s="116">
        <f t="shared" ca="1" si="14"/>
        <v>11376502.972582554</v>
      </c>
      <c r="J52" s="116">
        <f t="shared" ca="1" si="14"/>
        <v>13916347.331636772</v>
      </c>
      <c r="K52" s="116">
        <f t="shared" ca="1" si="14"/>
        <v>32176235.756363992</v>
      </c>
      <c r="L52" s="116">
        <f t="shared" ca="1" si="14"/>
        <v>94230781.966821954</v>
      </c>
      <c r="M52" s="116">
        <f t="shared" ca="1" si="14"/>
        <v>80532405.386297733</v>
      </c>
      <c r="N52" s="116">
        <f t="shared" ca="1" si="14"/>
        <v>136491123.56174913</v>
      </c>
      <c r="O52" s="116">
        <f t="shared" ca="1" si="14"/>
        <v>107829835.25066492</v>
      </c>
      <c r="P52" s="56">
        <f t="shared" ca="1" si="14"/>
        <v>113977175.25760865</v>
      </c>
    </row>
    <row r="53" spans="2:16" x14ac:dyDescent="0.25">
      <c r="B53" s="68" t="s">
        <v>15</v>
      </c>
      <c r="C53" s="116">
        <f t="shared" ca="1" si="14"/>
        <v>8597334.6054294314</v>
      </c>
      <c r="D53" s="116">
        <f t="shared" ca="1" si="14"/>
        <v>12342708.096903643</v>
      </c>
      <c r="E53" s="116">
        <f t="shared" ca="1" si="14"/>
        <v>173598.67658126407</v>
      </c>
      <c r="F53" s="116">
        <f t="shared" ca="1" si="14"/>
        <v>34394.759471635603</v>
      </c>
      <c r="G53" s="116">
        <f t="shared" ca="1" si="14"/>
        <v>50305.134705346958</v>
      </c>
      <c r="H53" s="116">
        <f t="shared" ca="1" si="14"/>
        <v>60190.829075362308</v>
      </c>
      <c r="I53" s="116">
        <f t="shared" ca="1" si="14"/>
        <v>28987763.33545471</v>
      </c>
      <c r="J53" s="116">
        <f t="shared" ca="1" si="14"/>
        <v>41621455.362289563</v>
      </c>
      <c r="K53" s="116">
        <f t="shared" ca="1" si="14"/>
        <v>23161576.740097001</v>
      </c>
      <c r="L53" s="116">
        <f t="shared" ca="1" si="14"/>
        <v>13836797.562924281</v>
      </c>
      <c r="M53" s="116">
        <f t="shared" ca="1" si="14"/>
        <v>18660388.913585443</v>
      </c>
      <c r="N53" s="116">
        <f t="shared" ca="1" si="14"/>
        <v>14666187.92895679</v>
      </c>
      <c r="O53" s="116">
        <f t="shared" ca="1" si="14"/>
        <v>15868752.771933777</v>
      </c>
      <c r="P53" s="56">
        <f t="shared" ca="1" si="14"/>
        <v>10028553.526263241</v>
      </c>
    </row>
    <row r="54" spans="2:16" ht="15.75" thickBot="1" x14ac:dyDescent="0.3">
      <c r="B54" s="69" t="s">
        <v>16</v>
      </c>
      <c r="C54" s="39">
        <f t="shared" ca="1" si="14"/>
        <v>1172733.7678602205</v>
      </c>
      <c r="D54" s="39">
        <f t="shared" ca="1" si="14"/>
        <v>1070412.8209132119</v>
      </c>
      <c r="E54" s="39">
        <f t="shared" ca="1" si="14"/>
        <v>24.3025895873424</v>
      </c>
      <c r="F54" s="39">
        <f t="shared" ca="1" si="14"/>
        <v>774.92359425999712</v>
      </c>
      <c r="G54" s="39">
        <f t="shared" ca="1" si="14"/>
        <v>774.92359425999712</v>
      </c>
      <c r="H54" s="39">
        <f t="shared" ca="1" si="14"/>
        <v>1324.8265297519238</v>
      </c>
      <c r="I54" s="39">
        <f t="shared" ca="1" si="14"/>
        <v>8152683.8362022787</v>
      </c>
      <c r="J54" s="39">
        <f t="shared" ca="1" si="14"/>
        <v>8152683.8362022787</v>
      </c>
      <c r="K54" s="39">
        <f t="shared" ca="1" si="14"/>
        <v>6518687.9084013002</v>
      </c>
      <c r="L54" s="39">
        <f t="shared" ca="1" si="14"/>
        <v>1278432.7274814944</v>
      </c>
      <c r="M54" s="39">
        <f t="shared" ca="1" si="14"/>
        <v>1070412.8209132119</v>
      </c>
      <c r="N54" s="39">
        <f t="shared" ca="1" si="14"/>
        <v>1738605.3806381309</v>
      </c>
      <c r="O54" s="39">
        <f t="shared" ca="1" si="14"/>
        <v>1176114.7734344483</v>
      </c>
      <c r="P54" s="40">
        <f t="shared" ca="1" si="14"/>
        <v>1279028.3206005199</v>
      </c>
    </row>
    <row r="55" spans="2:16" ht="15.75" thickBot="1" x14ac:dyDescent="0.3">
      <c r="C55" s="36"/>
      <c r="D55" s="36"/>
      <c r="E55" s="36"/>
      <c r="F55" s="36"/>
      <c r="G55" s="36"/>
      <c r="H55" s="36"/>
      <c r="I55" s="36"/>
      <c r="J55" s="36"/>
      <c r="K55" s="36"/>
      <c r="L55" s="36"/>
      <c r="M55" s="36"/>
      <c r="N55" s="36"/>
      <c r="O55" s="36"/>
      <c r="P55" s="36"/>
    </row>
    <row r="56" spans="2:16" ht="15.75" thickBot="1" x14ac:dyDescent="0.3">
      <c r="B56" s="117" t="s">
        <v>47</v>
      </c>
      <c r="C56" s="118">
        <f ca="1">SUM(C52:C54)</f>
        <v>123548861.74620457</v>
      </c>
      <c r="D56" s="118">
        <f t="shared" ref="D56:P56" ca="1" si="15">SUM(D52:D54)</f>
        <v>165170387.62719917</v>
      </c>
      <c r="E56" s="118">
        <f t="shared" ca="1" si="15"/>
        <v>8418920.7564416882</v>
      </c>
      <c r="F56" s="118">
        <f t="shared" ca="1" si="15"/>
        <v>154433.16833142351</v>
      </c>
      <c r="G56" s="118">
        <f t="shared" ca="1" si="15"/>
        <v>247771.47076791176</v>
      </c>
      <c r="H56" s="118">
        <f t="shared" ca="1" si="15"/>
        <v>300042.62613617006</v>
      </c>
      <c r="I56" s="118">
        <f t="shared" ca="1" si="15"/>
        <v>48516950.144239545</v>
      </c>
      <c r="J56" s="118">
        <f t="shared" ca="1" si="15"/>
        <v>63690486.530128613</v>
      </c>
      <c r="K56" s="118">
        <f t="shared" ca="1" si="15"/>
        <v>61856500.404862292</v>
      </c>
      <c r="L56" s="118">
        <f t="shared" ca="1" si="15"/>
        <v>109346012.25722773</v>
      </c>
      <c r="M56" s="118">
        <f t="shared" ca="1" si="15"/>
        <v>100263207.12079638</v>
      </c>
      <c r="N56" s="118">
        <f t="shared" ca="1" si="15"/>
        <v>152895916.87134403</v>
      </c>
      <c r="O56" s="118">
        <f t="shared" ca="1" si="15"/>
        <v>124874702.79603314</v>
      </c>
      <c r="P56" s="119">
        <f t="shared" ca="1" si="15"/>
        <v>125284757.10447241</v>
      </c>
    </row>
    <row r="57" spans="2:16" x14ac:dyDescent="0.25"/>
  </sheetData>
  <sheetProtection algorithmName="SHA-512" hashValue="WpDu1n3/rLE0WFCe+MuKJycw98zL0KJr1fXD3w7y4zWjteELgwHcX30NC2LLsUed2ZZzzgSUywJstn6FZDei3w==" saltValue="/gD33YBdjHIpXkg1Hc7alA==" spinCount="100000" sheet="1" objects="1" scenarios="1"/>
  <mergeCells count="9">
    <mergeCell ref="A1:X1"/>
    <mergeCell ref="B34:P34"/>
    <mergeCell ref="B42:P42"/>
    <mergeCell ref="B50:P50"/>
    <mergeCell ref="B2:P2"/>
    <mergeCell ref="W2:X2"/>
    <mergeCell ref="B11:P11"/>
    <mergeCell ref="B19:P19"/>
    <mergeCell ref="B26:P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F6F9-D8FF-4056-BBEF-09E62593C386}">
  <sheetPr>
    <tabColor theme="0" tint="-0.499984740745262"/>
  </sheetPr>
  <dimension ref="A1:BU60"/>
  <sheetViews>
    <sheetView zoomScaleNormal="100" workbookViewId="0">
      <pane xSplit="2" ySplit="3" topLeftCell="C4" activePane="bottomRight" state="frozen"/>
      <selection activeCell="H37" sqref="H37"/>
      <selection pane="topRight" activeCell="H37" sqref="H37"/>
      <selection pane="bottomLeft" activeCell="H37" sqref="H37"/>
      <selection pane="bottomRight" activeCell="Q46" sqref="Q46"/>
    </sheetView>
  </sheetViews>
  <sheetFormatPr defaultRowHeight="15" x14ac:dyDescent="0.25"/>
  <cols>
    <col min="1" max="1" width="3" bestFit="1" customWidth="1"/>
    <col min="2" max="2" width="13.28515625" bestFit="1" customWidth="1"/>
    <col min="4" max="4" width="11"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5703125" customWidth="1"/>
    <col min="35" max="35" width="19" customWidth="1"/>
    <col min="36" max="36" width="4.5703125" customWidth="1"/>
    <col min="37" max="37" width="19" customWidth="1"/>
    <col min="38" max="38" width="4.57031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s="7" t="s">
        <v>23</v>
      </c>
      <c r="D4" s="2" t="s">
        <v>76</v>
      </c>
      <c r="E4" t="s">
        <v>142</v>
      </c>
      <c r="F4" t="s">
        <v>24</v>
      </c>
      <c r="G4" s="2" t="s">
        <v>69</v>
      </c>
      <c r="H4" t="s">
        <v>148</v>
      </c>
      <c r="J4">
        <f>SUMPRODUCT($AN4:$BC4,$AN$60:$BC$60)</f>
        <v>1557.1434358164215</v>
      </c>
      <c r="K4">
        <f>SUMPRODUCT($BE4:$BT4,$BE$60:$BT$60)</f>
        <v>5590.2071467317601</v>
      </c>
      <c r="L4">
        <f>PRODUCT(J4:K4)</f>
        <v>8704754.3633874077</v>
      </c>
      <c r="N4">
        <f>VLOOKUP(E4,Inputs!$K$12:$L$25,2,FALSE)</f>
        <v>15</v>
      </c>
      <c r="O4">
        <f>VLOOKUP(H4,Inputs!$K$12:$L$25,2,FALSE)</f>
        <v>70</v>
      </c>
      <c r="P4">
        <f>(VLOOKUP(B4,Inputs!$K$28:$L$32,2,FALSE))</f>
        <v>90</v>
      </c>
      <c r="Q4" s="6">
        <f>(SQRT(N4^2+O4^2-2*N4*O4*COS(RADIANS(P4)))/2)</f>
        <v>35.794552658190881</v>
      </c>
      <c r="R4" s="9">
        <f>((Q4/Inputs!$L$35)^Inputs!$L$36+(Q4/Inputs!$L$35)^Inputs!$L$36-((Q4/Inputs!$L$35)^Inputs!$L$36)*((Q4/Inputs!$L$35)^Inputs!$L$36))</f>
        <v>0.17404385728488758</v>
      </c>
      <c r="T4">
        <f>Inputs!$O$25</f>
        <v>0.505</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32">
        <f>IF(B4="Diverging",1,(AB4/60)^(0.15/0.1))</f>
        <v>1.2601440246904174</v>
      </c>
      <c r="AD4" s="14"/>
      <c r="AE4" s="2"/>
      <c r="AF4" s="2"/>
      <c r="AG4" s="2"/>
      <c r="AI4">
        <f>PRODUCT(Z4,T4,AC4)</f>
        <v>5.0909818597492862</v>
      </c>
      <c r="AK4">
        <f>L4*R4*AI4</f>
        <v>7712883.4693404827</v>
      </c>
      <c r="AM4" s="12"/>
      <c r="AN4" s="2" t="str">
        <f>IF(ISNUMBER(SEARCH(AN$3,$D4)),1,"")</f>
        <v/>
      </c>
      <c r="AO4" s="2" t="str">
        <f t="shared" ref="AO4:AY19" si="0">IF(ISNUMBER(SEARCH(AO$3,$D4)),1,"")</f>
        <v/>
      </c>
      <c r="AP4" s="2" t="str">
        <f t="shared" si="0"/>
        <v/>
      </c>
      <c r="AQ4" s="2" t="str">
        <f t="shared" si="0"/>
        <v/>
      </c>
      <c r="AR4" s="2" t="str">
        <f t="shared" si="0"/>
        <v/>
      </c>
      <c r="AS4" s="2" t="str">
        <f t="shared" si="0"/>
        <v/>
      </c>
      <c r="AT4" s="2">
        <f t="shared" si="0"/>
        <v>1</v>
      </c>
      <c r="AU4" s="2" t="str">
        <f t="shared" si="0"/>
        <v/>
      </c>
      <c r="AV4" s="2" t="str">
        <f t="shared" si="0"/>
        <v/>
      </c>
      <c r="AW4" s="2" t="str">
        <f t="shared" si="0"/>
        <v/>
      </c>
      <c r="AX4" s="2" t="str">
        <f t="shared" si="0"/>
        <v/>
      </c>
      <c r="AY4" s="2" t="str">
        <f t="shared" si="0"/>
        <v/>
      </c>
      <c r="AZ4" s="2"/>
      <c r="BA4" s="2"/>
      <c r="BB4" s="2"/>
      <c r="BC4" s="2"/>
      <c r="BD4" s="10"/>
      <c r="BE4" s="2">
        <f>IF(ISNUMBER(SEARCH(BE$3,$G4)),1,"")</f>
        <v>1</v>
      </c>
      <c r="BF4" s="2" t="str">
        <f t="shared" ref="BF4:BP19" si="1">IF(ISNUMBER(SEARCH(BF$3,$G4)),1,"")</f>
        <v/>
      </c>
      <c r="BG4" s="2" t="str">
        <f t="shared" si="1"/>
        <v/>
      </c>
      <c r="BH4" s="2" t="str">
        <f t="shared" si="1"/>
        <v/>
      </c>
      <c r="BI4" s="2" t="str">
        <f t="shared" si="1"/>
        <v/>
      </c>
      <c r="BJ4" s="2" t="str">
        <f t="shared" si="1"/>
        <v/>
      </c>
      <c r="BK4" s="2" t="str">
        <f t="shared" si="1"/>
        <v/>
      </c>
      <c r="BL4" s="2" t="str">
        <f t="shared" si="1"/>
        <v/>
      </c>
      <c r="BM4" s="2" t="str">
        <f t="shared" si="1"/>
        <v/>
      </c>
      <c r="BN4" s="2" t="str">
        <f t="shared" si="1"/>
        <v/>
      </c>
      <c r="BO4" s="2" t="str">
        <f t="shared" si="1"/>
        <v/>
      </c>
      <c r="BP4" s="2" t="str">
        <f t="shared" si="1"/>
        <v/>
      </c>
      <c r="BQ4" s="2"/>
      <c r="BR4" s="2"/>
      <c r="BS4" s="2"/>
      <c r="BT4" s="2"/>
      <c r="BU4" s="12"/>
    </row>
    <row r="5" spans="1:73" x14ac:dyDescent="0.25">
      <c r="A5">
        <v>2</v>
      </c>
      <c r="B5" t="s">
        <v>100</v>
      </c>
      <c r="C5" t="s">
        <v>23</v>
      </c>
      <c r="D5" s="2" t="s">
        <v>76</v>
      </c>
      <c r="E5" t="s">
        <v>142</v>
      </c>
      <c r="F5" s="7" t="s">
        <v>25</v>
      </c>
      <c r="G5" s="2" t="s">
        <v>80</v>
      </c>
      <c r="H5" t="s">
        <v>143</v>
      </c>
      <c r="J5">
        <f t="shared" ref="J5:J35" si="2">SUMPRODUCT($AN5:$BC5,$AN$60:$BC$60)</f>
        <v>1557.1434358164215</v>
      </c>
      <c r="K5">
        <f t="shared" ref="K5:K35" si="3">SUMPRODUCT($BE5:$BT5,$BE$60:$BT$60)</f>
        <v>2011.9542027002817</v>
      </c>
      <c r="L5">
        <f t="shared" ref="L5:L35" si="4">PRODUCT(J5:K5)</f>
        <v>3132901.2798980055</v>
      </c>
      <c r="N5">
        <f>VLOOKUP(E5,Inputs!$K$12:$L$25,2,FALSE)</f>
        <v>15</v>
      </c>
      <c r="O5">
        <f>VLOOKUP(H5,Inputs!$K$12:$L$25,2,FALSE)</f>
        <v>25</v>
      </c>
      <c r="P5">
        <f>(VLOOKUP(B5,Inputs!$K$28:$L$32,2,FALSE))</f>
        <v>230</v>
      </c>
      <c r="Q5" s="6">
        <f t="shared" ref="Q5:Q35" si="5">(SQRT(N5^2+O5^2-2*N5*O5*COS(RADIANS(P5)))/2)</f>
        <v>18.248908921254063</v>
      </c>
      <c r="R5" s="9">
        <f>((Q5/Inputs!$L$35)^Inputs!$L$36+(Q5/Inputs!$L$35)^Inputs!$L$36-((Q5/Inputs!$L$35)^Inputs!$L$36)*((Q5/Inputs!$L$35)^Inputs!$L$36))</f>
        <v>1.4099039069818825E-2</v>
      </c>
      <c r="T5">
        <f>IF(Inputs!$O$20="Protected/permitted",Inputs!$O$24,IF(Inputs!$O$20="Protected",Inputs!$O$25,Inputs!$O$23))</f>
        <v>0.92500000000000004</v>
      </c>
      <c r="V5" s="2">
        <v>1</v>
      </c>
      <c r="W5" s="2">
        <v>1</v>
      </c>
      <c r="X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8.75</v>
      </c>
      <c r="AB5">
        <f>IF(B5="Diverging","",Inputs!$L$12)</f>
        <v>70</v>
      </c>
      <c r="AC5" s="132">
        <f t="shared" ref="AC5:AC35" si="6">IF(B5="Diverging",1,(AB5/60)^(0.15/0.1))</f>
        <v>1.2601440246904174</v>
      </c>
      <c r="AD5" s="14"/>
      <c r="AE5" s="2"/>
      <c r="AF5" s="2"/>
      <c r="AG5" s="2"/>
      <c r="AI5">
        <f t="shared" ref="AI5:AI35" si="7">PRODUCT(Z5,T5,AC5)</f>
        <v>10.199290699838066</v>
      </c>
      <c r="AK5">
        <f t="shared" ref="AK5:AK35" si="8">L5*R5*AI5</f>
        <v>450511.82455632434</v>
      </c>
      <c r="AM5" s="12"/>
      <c r="AN5" s="2" t="str">
        <f t="shared" ref="AN5:AY34" si="9">IF(ISNUMBER(SEARCH(AN$3,$D5)),1,"")</f>
        <v/>
      </c>
      <c r="AO5" s="2" t="str">
        <f t="shared" si="0"/>
        <v/>
      </c>
      <c r="AP5" s="2" t="str">
        <f t="shared" si="0"/>
        <v/>
      </c>
      <c r="AQ5" s="2" t="str">
        <f t="shared" si="0"/>
        <v/>
      </c>
      <c r="AR5" s="2" t="str">
        <f t="shared" si="0"/>
        <v/>
      </c>
      <c r="AS5" s="2" t="str">
        <f t="shared" si="0"/>
        <v/>
      </c>
      <c r="AT5" s="2">
        <f t="shared" si="0"/>
        <v>1</v>
      </c>
      <c r="AU5" s="2" t="str">
        <f t="shared" si="0"/>
        <v/>
      </c>
      <c r="AV5" s="2" t="str">
        <f t="shared" si="0"/>
        <v/>
      </c>
      <c r="AW5" s="2" t="str">
        <f t="shared" si="0"/>
        <v/>
      </c>
      <c r="AX5" s="2" t="str">
        <f t="shared" si="0"/>
        <v/>
      </c>
      <c r="AY5" s="2" t="str">
        <f t="shared" si="0"/>
        <v/>
      </c>
      <c r="AZ5" s="2"/>
      <c r="BA5" s="2"/>
      <c r="BB5" s="2"/>
      <c r="BC5" s="2"/>
      <c r="BD5" s="10"/>
      <c r="BE5" s="2" t="str">
        <f t="shared" ref="BE5:BP34" si="10">IF(ISNUMBER(SEARCH(BE$3,$G5)),1,"")</f>
        <v/>
      </c>
      <c r="BF5" s="2" t="str">
        <f t="shared" si="1"/>
        <v/>
      </c>
      <c r="BG5" s="2" t="str">
        <f t="shared" si="1"/>
        <v/>
      </c>
      <c r="BH5" s="2" t="str">
        <f t="shared" si="1"/>
        <v/>
      </c>
      <c r="BI5" s="2" t="str">
        <f t="shared" si="1"/>
        <v/>
      </c>
      <c r="BJ5" s="2" t="str">
        <f t="shared" si="1"/>
        <v/>
      </c>
      <c r="BK5" s="2" t="str">
        <f t="shared" si="1"/>
        <v/>
      </c>
      <c r="BL5" s="2" t="str">
        <f t="shared" si="1"/>
        <v/>
      </c>
      <c r="BM5" s="2" t="str">
        <f t="shared" si="1"/>
        <v/>
      </c>
      <c r="BN5" s="2" t="str">
        <f t="shared" si="1"/>
        <v/>
      </c>
      <c r="BO5" s="2">
        <f t="shared" si="1"/>
        <v>1</v>
      </c>
      <c r="BP5" s="2" t="str">
        <f t="shared" si="1"/>
        <v/>
      </c>
      <c r="BQ5" s="2"/>
      <c r="BR5" s="2"/>
      <c r="BS5" s="2"/>
      <c r="BT5" s="2"/>
      <c r="BU5" s="12"/>
    </row>
    <row r="6" spans="1:73" x14ac:dyDescent="0.25">
      <c r="A6">
        <v>3</v>
      </c>
      <c r="B6" t="s">
        <v>100</v>
      </c>
      <c r="C6" s="7" t="s">
        <v>23</v>
      </c>
      <c r="D6" s="2" t="s">
        <v>76</v>
      </c>
      <c r="E6" t="s">
        <v>143</v>
      </c>
      <c r="F6" t="s">
        <v>27</v>
      </c>
      <c r="G6" s="2" t="s">
        <v>74</v>
      </c>
      <c r="H6" t="s">
        <v>147</v>
      </c>
      <c r="J6">
        <f t="shared" si="2"/>
        <v>1557.1434358164215</v>
      </c>
      <c r="K6">
        <f t="shared" si="3"/>
        <v>878.12843098113581</v>
      </c>
      <c r="L6">
        <f t="shared" si="4"/>
        <v>1367371.9221060493</v>
      </c>
      <c r="N6">
        <f>VLOOKUP(E6,Inputs!$K$12:$L$25,2,FALSE)</f>
        <v>25</v>
      </c>
      <c r="O6">
        <f>VLOOKUP(H6,Inputs!$K$12:$L$25,2,FALSE)</f>
        <v>20</v>
      </c>
      <c r="P6">
        <f>(VLOOKUP(B6,Inputs!$K$28:$L$32,2,FALSE))</f>
        <v>230</v>
      </c>
      <c r="Q6" s="6">
        <f t="shared" si="5"/>
        <v>20.419277715473552</v>
      </c>
      <c r="R6" s="9">
        <f>((Q6/Inputs!$L$35)^Inputs!$L$36+(Q6/Inputs!$L$35)^Inputs!$L$36-((Q6/Inputs!$L$35)^Inputs!$L$36)*((Q6/Inputs!$L$35)^Inputs!$L$36))</f>
        <v>2.1555284139167373E-2</v>
      </c>
      <c r="T6">
        <f>Inputs!$O$25</f>
        <v>0.505</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32">
        <f t="shared" si="6"/>
        <v>1.2601440246904174</v>
      </c>
      <c r="AD6" s="14"/>
      <c r="AE6" s="2"/>
      <c r="AF6" s="2"/>
      <c r="AG6" s="2"/>
      <c r="AI6">
        <f t="shared" si="7"/>
        <v>5.0909818597492862</v>
      </c>
      <c r="AK6">
        <f t="shared" si="8"/>
        <v>150052.05907493623</v>
      </c>
      <c r="AM6" s="12"/>
      <c r="AN6" s="2" t="str">
        <f t="shared" si="9"/>
        <v/>
      </c>
      <c r="AO6" s="2" t="str">
        <f t="shared" si="0"/>
        <v/>
      </c>
      <c r="AP6" s="2" t="str">
        <f t="shared" si="0"/>
        <v/>
      </c>
      <c r="AQ6" s="2" t="str">
        <f t="shared" si="0"/>
        <v/>
      </c>
      <c r="AR6" s="2" t="str">
        <f t="shared" si="0"/>
        <v/>
      </c>
      <c r="AS6" s="2" t="str">
        <f t="shared" si="0"/>
        <v/>
      </c>
      <c r="AT6" s="2">
        <f t="shared" si="0"/>
        <v>1</v>
      </c>
      <c r="AU6" s="2" t="str">
        <f t="shared" si="0"/>
        <v/>
      </c>
      <c r="AV6" s="2" t="str">
        <f t="shared" si="0"/>
        <v/>
      </c>
      <c r="AW6" s="2" t="str">
        <f t="shared" si="0"/>
        <v/>
      </c>
      <c r="AX6" s="2" t="str">
        <f t="shared" si="0"/>
        <v/>
      </c>
      <c r="AY6" s="2" t="str">
        <f t="shared" si="0"/>
        <v/>
      </c>
      <c r="AZ6" s="2"/>
      <c r="BA6" s="2"/>
      <c r="BB6" s="2"/>
      <c r="BC6" s="2"/>
      <c r="BD6" s="10"/>
      <c r="BE6" s="2" t="str">
        <f t="shared" si="10"/>
        <v/>
      </c>
      <c r="BF6" s="2" t="str">
        <f t="shared" si="1"/>
        <v/>
      </c>
      <c r="BG6" s="2" t="str">
        <f t="shared" si="1"/>
        <v/>
      </c>
      <c r="BH6" s="2" t="str">
        <f t="shared" si="1"/>
        <v/>
      </c>
      <c r="BI6" s="2">
        <f t="shared" si="1"/>
        <v>1</v>
      </c>
      <c r="BJ6" s="2" t="str">
        <f t="shared" si="1"/>
        <v/>
      </c>
      <c r="BK6" s="2" t="str">
        <f t="shared" si="1"/>
        <v/>
      </c>
      <c r="BL6" s="2" t="str">
        <f t="shared" si="1"/>
        <v/>
      </c>
      <c r="BM6" s="2" t="str">
        <f t="shared" si="1"/>
        <v/>
      </c>
      <c r="BN6" s="2" t="str">
        <f t="shared" si="1"/>
        <v/>
      </c>
      <c r="BO6" s="2" t="str">
        <f t="shared" si="1"/>
        <v/>
      </c>
      <c r="BP6" s="2" t="str">
        <f t="shared" si="1"/>
        <v/>
      </c>
      <c r="BQ6" s="2"/>
      <c r="BR6" s="2"/>
      <c r="BS6" s="2"/>
      <c r="BT6" s="2"/>
      <c r="BU6" s="12"/>
    </row>
    <row r="7" spans="1:73" x14ac:dyDescent="0.25">
      <c r="A7">
        <v>4</v>
      </c>
      <c r="B7" t="s">
        <v>14</v>
      </c>
      <c r="C7" s="7" t="s">
        <v>23</v>
      </c>
      <c r="D7" s="2" t="s">
        <v>76</v>
      </c>
      <c r="E7" t="s">
        <v>143</v>
      </c>
      <c r="F7" t="s">
        <v>28</v>
      </c>
      <c r="G7" s="2" t="s">
        <v>73</v>
      </c>
      <c r="H7" t="s">
        <v>98</v>
      </c>
      <c r="J7">
        <f t="shared" si="2"/>
        <v>1557.1434358164215</v>
      </c>
      <c r="K7">
        <f t="shared" si="3"/>
        <v>6143.214610989121</v>
      </c>
      <c r="L7">
        <f t="shared" si="4"/>
        <v>9565866.3063132409</v>
      </c>
      <c r="N7">
        <f>VLOOKUP(E7,Inputs!$K$12:$L$25,2,FALSE)</f>
        <v>25</v>
      </c>
      <c r="O7">
        <f>VLOOKUP(H7,Inputs!$K$12:$L$25,2,FALSE)</f>
        <v>70</v>
      </c>
      <c r="P7">
        <f>(VLOOKUP(B7,Inputs!$K$28:$L$32,2,FALSE))</f>
        <v>90</v>
      </c>
      <c r="Q7" s="6">
        <f t="shared" si="5"/>
        <v>37.165171868296262</v>
      </c>
      <c r="R7" s="9">
        <f>((Q7/Inputs!$L$35)^Inputs!$L$36+(Q7/Inputs!$L$35)^Inputs!$L$36-((Q7/Inputs!$L$35)^Inputs!$L$36)*((Q7/Inputs!$L$35)^Inputs!$L$36))</f>
        <v>0.19924667610946173</v>
      </c>
      <c r="T7">
        <f>Inputs!$O$25</f>
        <v>0.505</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32">
        <f t="shared" si="6"/>
        <v>1.2601440246904174</v>
      </c>
      <c r="AD7" s="14"/>
      <c r="AE7" s="2"/>
      <c r="AF7" s="2"/>
      <c r="AG7" s="2"/>
      <c r="AI7">
        <f t="shared" si="7"/>
        <v>5.0909818597492862</v>
      </c>
      <c r="AK7">
        <f t="shared" si="8"/>
        <v>9703243.7564548906</v>
      </c>
      <c r="AM7" s="12"/>
      <c r="AN7" s="2" t="str">
        <f t="shared" si="9"/>
        <v/>
      </c>
      <c r="AO7" s="2" t="str">
        <f t="shared" si="0"/>
        <v/>
      </c>
      <c r="AP7" s="2" t="str">
        <f t="shared" si="0"/>
        <v/>
      </c>
      <c r="AQ7" s="2" t="str">
        <f t="shared" si="0"/>
        <v/>
      </c>
      <c r="AR7" s="2" t="str">
        <f t="shared" si="0"/>
        <v/>
      </c>
      <c r="AS7" s="2" t="str">
        <f t="shared" si="0"/>
        <v/>
      </c>
      <c r="AT7" s="2">
        <f t="shared" si="0"/>
        <v>1</v>
      </c>
      <c r="AU7" s="2" t="str">
        <f t="shared" si="0"/>
        <v/>
      </c>
      <c r="AV7" s="2" t="str">
        <f t="shared" si="0"/>
        <v/>
      </c>
      <c r="AW7" s="2" t="str">
        <f t="shared" si="0"/>
        <v/>
      </c>
      <c r="AX7" s="2" t="str">
        <f t="shared" si="0"/>
        <v/>
      </c>
      <c r="AY7" s="2" t="str">
        <f t="shared" si="0"/>
        <v/>
      </c>
      <c r="AZ7" s="2"/>
      <c r="BA7" s="2"/>
      <c r="BB7" s="2"/>
      <c r="BC7" s="2"/>
      <c r="BD7" s="10"/>
      <c r="BE7" s="2" t="str">
        <f t="shared" si="10"/>
        <v/>
      </c>
      <c r="BF7" s="2" t="str">
        <f t="shared" si="1"/>
        <v/>
      </c>
      <c r="BG7" s="2" t="str">
        <f t="shared" si="1"/>
        <v/>
      </c>
      <c r="BH7" s="2">
        <f t="shared" si="1"/>
        <v>1</v>
      </c>
      <c r="BI7" s="2" t="str">
        <f t="shared" si="1"/>
        <v/>
      </c>
      <c r="BJ7" s="2" t="str">
        <f t="shared" si="1"/>
        <v/>
      </c>
      <c r="BK7" s="2" t="str">
        <f t="shared" si="1"/>
        <v/>
      </c>
      <c r="BL7" s="2" t="str">
        <f t="shared" si="1"/>
        <v/>
      </c>
      <c r="BM7" s="2" t="str">
        <f t="shared" si="1"/>
        <v/>
      </c>
      <c r="BN7" s="2" t="str">
        <f t="shared" si="1"/>
        <v/>
      </c>
      <c r="BO7" s="2" t="str">
        <f t="shared" si="1"/>
        <v/>
      </c>
      <c r="BP7" s="2" t="str">
        <f t="shared" si="1"/>
        <v/>
      </c>
      <c r="BQ7" s="2"/>
      <c r="BR7" s="2"/>
      <c r="BS7" s="2"/>
      <c r="BT7" s="2"/>
      <c r="BU7" s="12"/>
    </row>
    <row r="8" spans="1:73" x14ac:dyDescent="0.25">
      <c r="A8">
        <v>5</v>
      </c>
      <c r="B8" t="s">
        <v>100</v>
      </c>
      <c r="C8" t="s">
        <v>28</v>
      </c>
      <c r="D8" s="2" t="s">
        <v>73</v>
      </c>
      <c r="E8" t="s">
        <v>148</v>
      </c>
      <c r="F8" s="7" t="s">
        <v>30</v>
      </c>
      <c r="G8" s="2" t="s">
        <v>71</v>
      </c>
      <c r="H8" t="s">
        <v>147</v>
      </c>
      <c r="J8">
        <f t="shared" si="2"/>
        <v>6143.214610989121</v>
      </c>
      <c r="K8">
        <f t="shared" si="3"/>
        <v>934.15654932693815</v>
      </c>
      <c r="L8">
        <f t="shared" si="4"/>
        <v>5738724.1627764255</v>
      </c>
      <c r="N8">
        <f>VLOOKUP(E8,Inputs!$K$12:$L$25,2,FALSE)</f>
        <v>70</v>
      </c>
      <c r="O8">
        <f>VLOOKUP(H8,Inputs!$K$12:$L$25,2,FALSE)</f>
        <v>20</v>
      </c>
      <c r="P8">
        <f>(VLOOKUP(B8,Inputs!$K$28:$L$32,2,FALSE))</f>
        <v>230</v>
      </c>
      <c r="Q8" s="6">
        <f t="shared" si="5"/>
        <v>42.130171217081205</v>
      </c>
      <c r="R8" s="9">
        <f>((Q8/Inputs!$L$35)^Inputs!$L$36+(Q8/Inputs!$L$35)^Inputs!$L$36-((Q8/Inputs!$L$35)^Inputs!$L$36)*((Q8/Inputs!$L$35)^Inputs!$L$36))</f>
        <v>0.30980611770817928</v>
      </c>
      <c r="T8">
        <f>IF(Inputs!$O$19="Protected/permitted",Inputs!$O$24,IF(Inputs!$O$19="Protected",Inputs!$O$25,Inputs!$O$23))</f>
        <v>0.92500000000000004</v>
      </c>
      <c r="V8" s="2">
        <v>1</v>
      </c>
      <c r="W8" s="2">
        <v>1</v>
      </c>
      <c r="Y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7.75</v>
      </c>
      <c r="AB8">
        <f>IF(B8="Diverging","",Inputs!$L$12)</f>
        <v>70</v>
      </c>
      <c r="AC8" s="132">
        <f t="shared" si="6"/>
        <v>1.2601440246904174</v>
      </c>
      <c r="AD8" s="14"/>
      <c r="AE8" s="2"/>
      <c r="AF8" s="2"/>
      <c r="AG8" s="2"/>
      <c r="AI8">
        <f t="shared" si="7"/>
        <v>9.03365747699943</v>
      </c>
      <c r="AK8">
        <f t="shared" si="8"/>
        <v>16060866.035376541</v>
      </c>
      <c r="AM8" s="12"/>
      <c r="AN8" s="2" t="str">
        <f t="shared" si="9"/>
        <v/>
      </c>
      <c r="AO8" s="2" t="str">
        <f t="shared" si="0"/>
        <v/>
      </c>
      <c r="AP8" s="2" t="str">
        <f t="shared" si="0"/>
        <v/>
      </c>
      <c r="AQ8" s="2">
        <f t="shared" si="0"/>
        <v>1</v>
      </c>
      <c r="AR8" s="2" t="str">
        <f t="shared" si="0"/>
        <v/>
      </c>
      <c r="AS8" s="2" t="str">
        <f t="shared" si="0"/>
        <v/>
      </c>
      <c r="AT8" s="2" t="str">
        <f t="shared" si="0"/>
        <v/>
      </c>
      <c r="AU8" s="2" t="str">
        <f t="shared" si="0"/>
        <v/>
      </c>
      <c r="AV8" s="2" t="str">
        <f t="shared" si="0"/>
        <v/>
      </c>
      <c r="AW8" s="2" t="str">
        <f t="shared" si="0"/>
        <v/>
      </c>
      <c r="AX8" s="2" t="str">
        <f t="shared" si="0"/>
        <v/>
      </c>
      <c r="AY8" s="2" t="str">
        <f t="shared" si="0"/>
        <v/>
      </c>
      <c r="AZ8" s="2"/>
      <c r="BA8" s="2"/>
      <c r="BB8" s="2"/>
      <c r="BC8" s="2"/>
      <c r="BD8" s="10"/>
      <c r="BE8" s="2" t="str">
        <f t="shared" si="10"/>
        <v/>
      </c>
      <c r="BF8" s="2">
        <f t="shared" si="1"/>
        <v>1</v>
      </c>
      <c r="BG8" s="2" t="str">
        <f t="shared" si="1"/>
        <v/>
      </c>
      <c r="BH8" s="2" t="str">
        <f t="shared" si="1"/>
        <v/>
      </c>
      <c r="BI8" s="2" t="str">
        <f t="shared" si="1"/>
        <v/>
      </c>
      <c r="BJ8" s="2" t="str">
        <f t="shared" si="1"/>
        <v/>
      </c>
      <c r="BK8" s="2" t="str">
        <f t="shared" si="1"/>
        <v/>
      </c>
      <c r="BL8" s="2" t="str">
        <f t="shared" si="1"/>
        <v/>
      </c>
      <c r="BM8" s="2" t="str">
        <f t="shared" si="1"/>
        <v/>
      </c>
      <c r="BN8" s="2" t="str">
        <f t="shared" si="1"/>
        <v/>
      </c>
      <c r="BO8" s="2" t="str">
        <f t="shared" si="1"/>
        <v/>
      </c>
      <c r="BP8" s="2" t="str">
        <f t="shared" si="1"/>
        <v/>
      </c>
      <c r="BQ8" s="2"/>
      <c r="BR8" s="2"/>
      <c r="BS8" s="2"/>
      <c r="BT8" s="2"/>
      <c r="BU8" s="12"/>
    </row>
    <row r="9" spans="1:73" x14ac:dyDescent="0.25">
      <c r="A9">
        <v>6</v>
      </c>
      <c r="B9" t="s">
        <v>100</v>
      </c>
      <c r="C9" t="s">
        <v>28</v>
      </c>
      <c r="D9" s="2" t="s">
        <v>73</v>
      </c>
      <c r="E9" t="s">
        <v>148</v>
      </c>
      <c r="F9" s="7" t="s">
        <v>25</v>
      </c>
      <c r="G9" s="2" t="s">
        <v>80</v>
      </c>
      <c r="H9" t="s">
        <v>142</v>
      </c>
      <c r="J9">
        <f t="shared" si="2"/>
        <v>6143.214610989121</v>
      </c>
      <c r="K9">
        <f t="shared" si="3"/>
        <v>2011.9542027002817</v>
      </c>
      <c r="L9">
        <f t="shared" si="4"/>
        <v>12359866.454669338</v>
      </c>
      <c r="N9">
        <f>VLOOKUP(E9,Inputs!$K$12:$L$25,2,FALSE)</f>
        <v>70</v>
      </c>
      <c r="O9">
        <f>VLOOKUP(H9,Inputs!$K$12:$L$25,2,FALSE)</f>
        <v>15</v>
      </c>
      <c r="P9">
        <f>(VLOOKUP(B9,Inputs!$K$28:$L$32,2,FALSE))</f>
        <v>230</v>
      </c>
      <c r="Q9" s="6">
        <f t="shared" si="5"/>
        <v>40.233238685015571</v>
      </c>
      <c r="R9" s="9">
        <f>((Q9/Inputs!$L$35)^Inputs!$L$36+(Q9/Inputs!$L$35)^Inputs!$L$36-((Q9/Inputs!$L$35)^Inputs!$L$36)*((Q9/Inputs!$L$35)^Inputs!$L$36))</f>
        <v>0.26397319926580737</v>
      </c>
      <c r="T9">
        <f>Inputs!$O$25</f>
        <v>0.505</v>
      </c>
      <c r="V9" s="2">
        <v>1</v>
      </c>
      <c r="W9" s="2">
        <v>1</v>
      </c>
      <c r="X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8.75</v>
      </c>
      <c r="AB9">
        <f>IF(B9="Diverging","",Inputs!$L$12)</f>
        <v>70</v>
      </c>
      <c r="AC9" s="132">
        <f t="shared" si="6"/>
        <v>1.2601440246904174</v>
      </c>
      <c r="AD9" s="14"/>
      <c r="AE9" s="2"/>
      <c r="AF9" s="2"/>
      <c r="AG9" s="2"/>
      <c r="AI9">
        <f t="shared" si="7"/>
        <v>5.5682614091007823</v>
      </c>
      <c r="AK9">
        <f t="shared" si="8"/>
        <v>18167418.887854423</v>
      </c>
      <c r="AM9" s="12"/>
      <c r="AN9" s="2" t="str">
        <f t="shared" si="9"/>
        <v/>
      </c>
      <c r="AO9" s="2" t="str">
        <f t="shared" si="0"/>
        <v/>
      </c>
      <c r="AP9" s="2" t="str">
        <f t="shared" si="0"/>
        <v/>
      </c>
      <c r="AQ9" s="2">
        <f t="shared" si="0"/>
        <v>1</v>
      </c>
      <c r="AR9" s="2" t="str">
        <f t="shared" si="0"/>
        <v/>
      </c>
      <c r="AS9" s="2" t="str">
        <f t="shared" si="0"/>
        <v/>
      </c>
      <c r="AT9" s="2" t="str">
        <f t="shared" si="0"/>
        <v/>
      </c>
      <c r="AU9" s="2" t="str">
        <f t="shared" si="0"/>
        <v/>
      </c>
      <c r="AV9" s="2" t="str">
        <f t="shared" si="0"/>
        <v/>
      </c>
      <c r="AW9" s="2" t="str">
        <f t="shared" si="0"/>
        <v/>
      </c>
      <c r="AX9" s="2" t="str">
        <f t="shared" si="0"/>
        <v/>
      </c>
      <c r="AY9" s="2" t="str">
        <f t="shared" si="0"/>
        <v/>
      </c>
      <c r="AZ9" s="2"/>
      <c r="BA9" s="2"/>
      <c r="BB9" s="2"/>
      <c r="BC9" s="2"/>
      <c r="BD9" s="10"/>
      <c r="BE9" s="2" t="str">
        <f t="shared" si="10"/>
        <v/>
      </c>
      <c r="BF9" s="2" t="str">
        <f t="shared" si="1"/>
        <v/>
      </c>
      <c r="BG9" s="2" t="str">
        <f t="shared" si="1"/>
        <v/>
      </c>
      <c r="BH9" s="2" t="str">
        <f t="shared" si="1"/>
        <v/>
      </c>
      <c r="BI9" s="2" t="str">
        <f t="shared" si="1"/>
        <v/>
      </c>
      <c r="BJ9" s="2" t="str">
        <f t="shared" si="1"/>
        <v/>
      </c>
      <c r="BK9" s="2" t="str">
        <f t="shared" si="1"/>
        <v/>
      </c>
      <c r="BL9" s="2" t="str">
        <f t="shared" si="1"/>
        <v/>
      </c>
      <c r="BM9" s="2" t="str">
        <f t="shared" si="1"/>
        <v/>
      </c>
      <c r="BN9" s="2" t="str">
        <f t="shared" si="1"/>
        <v/>
      </c>
      <c r="BO9" s="2">
        <f t="shared" si="1"/>
        <v>1</v>
      </c>
      <c r="BP9" s="2" t="str">
        <f t="shared" si="1"/>
        <v/>
      </c>
      <c r="BQ9" s="2"/>
      <c r="BR9" s="2"/>
      <c r="BS9" s="2"/>
      <c r="BT9" s="2"/>
      <c r="BU9" s="12"/>
    </row>
    <row r="10" spans="1:73" x14ac:dyDescent="0.25">
      <c r="A10">
        <v>7</v>
      </c>
      <c r="B10" t="s">
        <v>14</v>
      </c>
      <c r="C10" s="7" t="s">
        <v>29</v>
      </c>
      <c r="D10" s="2" t="s">
        <v>79</v>
      </c>
      <c r="E10" t="s">
        <v>142</v>
      </c>
      <c r="F10" t="s">
        <v>28</v>
      </c>
      <c r="G10" s="2" t="s">
        <v>73</v>
      </c>
      <c r="H10" t="s">
        <v>148</v>
      </c>
      <c r="J10">
        <f t="shared" si="2"/>
        <v>2158.3361834497814</v>
      </c>
      <c r="K10">
        <f t="shared" si="3"/>
        <v>6143.214610989121</v>
      </c>
      <c r="L10">
        <f t="shared" si="4"/>
        <v>13259122.377595194</v>
      </c>
      <c r="N10">
        <f>VLOOKUP(E10,Inputs!$K$12:$L$25,2,FALSE)</f>
        <v>15</v>
      </c>
      <c r="O10">
        <f>VLOOKUP(H10,Inputs!$K$12:$L$25,2,FALSE)</f>
        <v>70</v>
      </c>
      <c r="P10">
        <f>(VLOOKUP(B10,Inputs!$K$28:$L$32,2,FALSE))</f>
        <v>90</v>
      </c>
      <c r="Q10" s="6">
        <f t="shared" si="5"/>
        <v>35.794552658190881</v>
      </c>
      <c r="R10" s="9">
        <f>((Q10/Inputs!$L$35)^Inputs!$L$36+(Q10/Inputs!$L$35)^Inputs!$L$36-((Q10/Inputs!$L$35)^Inputs!$L$36)*((Q10/Inputs!$L$35)^Inputs!$L$36))</f>
        <v>0.17404385728488758</v>
      </c>
      <c r="T10">
        <f>Inputs!$O$25</f>
        <v>0.505</v>
      </c>
      <c r="V10" s="2">
        <v>2</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8</v>
      </c>
      <c r="AB10">
        <f>IF(B10="Diverging","",Inputs!$L$12)</f>
        <v>70</v>
      </c>
      <c r="AC10" s="132">
        <f t="shared" si="6"/>
        <v>1.2601440246904174</v>
      </c>
      <c r="AD10" s="14"/>
      <c r="AE10" s="2"/>
      <c r="AF10" s="2"/>
      <c r="AG10" s="2"/>
      <c r="AI10">
        <f t="shared" si="7"/>
        <v>5.0909818597492862</v>
      </c>
      <c r="AK10">
        <f t="shared" si="8"/>
        <v>11748300.013410162</v>
      </c>
      <c r="AM10" s="12"/>
      <c r="AN10" s="2" t="str">
        <f t="shared" si="9"/>
        <v/>
      </c>
      <c r="AO10" s="2" t="str">
        <f t="shared" si="0"/>
        <v/>
      </c>
      <c r="AP10" s="2" t="str">
        <f t="shared" si="0"/>
        <v/>
      </c>
      <c r="AQ10" s="2" t="str">
        <f t="shared" si="0"/>
        <v/>
      </c>
      <c r="AR10" s="2" t="str">
        <f t="shared" si="0"/>
        <v/>
      </c>
      <c r="AS10" s="2" t="str">
        <f t="shared" si="0"/>
        <v/>
      </c>
      <c r="AT10" s="2" t="str">
        <f t="shared" si="0"/>
        <v/>
      </c>
      <c r="AU10" s="2" t="str">
        <f t="shared" si="0"/>
        <v/>
      </c>
      <c r="AV10" s="2" t="str">
        <f t="shared" si="0"/>
        <v/>
      </c>
      <c r="AW10" s="2">
        <f t="shared" si="0"/>
        <v>1</v>
      </c>
      <c r="AX10" s="2" t="str">
        <f t="shared" si="0"/>
        <v/>
      </c>
      <c r="AY10" s="2" t="str">
        <f t="shared" si="0"/>
        <v/>
      </c>
      <c r="AZ10" s="2"/>
      <c r="BA10" s="2"/>
      <c r="BB10" s="2"/>
      <c r="BC10" s="2"/>
      <c r="BD10" s="10"/>
      <c r="BE10" s="2" t="str">
        <f t="shared" si="10"/>
        <v/>
      </c>
      <c r="BF10" s="2" t="str">
        <f t="shared" si="1"/>
        <v/>
      </c>
      <c r="BG10" s="2" t="str">
        <f t="shared" si="1"/>
        <v/>
      </c>
      <c r="BH10" s="2">
        <f t="shared" si="1"/>
        <v>1</v>
      </c>
      <c r="BI10" s="2" t="str">
        <f t="shared" si="1"/>
        <v/>
      </c>
      <c r="BJ10" s="2" t="str">
        <f t="shared" si="1"/>
        <v/>
      </c>
      <c r="BK10" s="2" t="str">
        <f t="shared" si="1"/>
        <v/>
      </c>
      <c r="BL10" s="2" t="str">
        <f t="shared" si="1"/>
        <v/>
      </c>
      <c r="BM10" s="2" t="str">
        <f t="shared" si="1"/>
        <v/>
      </c>
      <c r="BN10" s="2" t="str">
        <f t="shared" si="1"/>
        <v/>
      </c>
      <c r="BO10" s="2" t="str">
        <f t="shared" si="1"/>
        <v/>
      </c>
      <c r="BP10" s="2" t="str">
        <f t="shared" si="1"/>
        <v/>
      </c>
      <c r="BQ10" s="2"/>
      <c r="BR10" s="2"/>
      <c r="BS10" s="2"/>
      <c r="BT10" s="2"/>
      <c r="BU10" s="12"/>
    </row>
    <row r="11" spans="1:73" x14ac:dyDescent="0.25">
      <c r="A11">
        <v>8</v>
      </c>
      <c r="B11" t="s">
        <v>100</v>
      </c>
      <c r="C11" t="s">
        <v>29</v>
      </c>
      <c r="D11" s="2" t="s">
        <v>79</v>
      </c>
      <c r="E11" t="s">
        <v>142</v>
      </c>
      <c r="F11" s="7" t="s">
        <v>31</v>
      </c>
      <c r="G11" s="2" t="s">
        <v>75</v>
      </c>
      <c r="H11" t="s">
        <v>143</v>
      </c>
      <c r="J11">
        <f t="shared" si="2"/>
        <v>2158.3361834497814</v>
      </c>
      <c r="K11">
        <f t="shared" si="3"/>
        <v>2682.7945882448253</v>
      </c>
      <c r="L11">
        <f t="shared" si="4"/>
        <v>5790372.6325720642</v>
      </c>
      <c r="N11">
        <f>VLOOKUP(E11,Inputs!$K$12:$L$25,2,FALSE)</f>
        <v>15</v>
      </c>
      <c r="O11">
        <f>VLOOKUP(H11,Inputs!$K$12:$L$25,2,FALSE)</f>
        <v>25</v>
      </c>
      <c r="P11">
        <f>(VLOOKUP(B11,Inputs!$K$28:$L$32,2,FALSE))</f>
        <v>230</v>
      </c>
      <c r="Q11" s="6">
        <f t="shared" si="5"/>
        <v>18.248908921254063</v>
      </c>
      <c r="R11" s="9">
        <f>((Q11/Inputs!$L$35)^Inputs!$L$36+(Q11/Inputs!$L$35)^Inputs!$L$36-((Q11/Inputs!$L$35)^Inputs!$L$36)*((Q11/Inputs!$L$35)^Inputs!$L$36))</f>
        <v>1.4099039069818825E-2</v>
      </c>
      <c r="T11">
        <f>IF(Inputs!$O$20="Protected/permitted",Inputs!$O$24,IF(Inputs!$O$20="Protected",Inputs!$O$25,Inputs!$O$23))</f>
        <v>0.92500000000000004</v>
      </c>
      <c r="V11" s="2">
        <v>1</v>
      </c>
      <c r="W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8.75</v>
      </c>
      <c r="AB11">
        <f>IF(B11="Diverging","",Inputs!$L$12)</f>
        <v>70</v>
      </c>
      <c r="AC11" s="132">
        <f t="shared" si="6"/>
        <v>1.2601440246904174</v>
      </c>
      <c r="AD11" s="14"/>
      <c r="AE11" s="2"/>
      <c r="AF11" s="2"/>
      <c r="AG11" s="2"/>
      <c r="AI11">
        <f t="shared" si="7"/>
        <v>10.199290699838066</v>
      </c>
      <c r="AK11">
        <f t="shared" si="8"/>
        <v>832656.7314135012</v>
      </c>
      <c r="AM11" s="12"/>
      <c r="AN11" s="2" t="str">
        <f t="shared" si="9"/>
        <v/>
      </c>
      <c r="AO11" s="2" t="str">
        <f t="shared" si="0"/>
        <v/>
      </c>
      <c r="AP11" s="2" t="str">
        <f t="shared" si="0"/>
        <v/>
      </c>
      <c r="AQ11" s="2" t="str">
        <f t="shared" si="0"/>
        <v/>
      </c>
      <c r="AR11" s="2" t="str">
        <f t="shared" si="0"/>
        <v/>
      </c>
      <c r="AS11" s="2" t="str">
        <f t="shared" si="0"/>
        <v/>
      </c>
      <c r="AT11" s="2" t="str">
        <f t="shared" si="0"/>
        <v/>
      </c>
      <c r="AU11" s="2" t="str">
        <f t="shared" si="0"/>
        <v/>
      </c>
      <c r="AV11" s="2" t="str">
        <f t="shared" si="0"/>
        <v/>
      </c>
      <c r="AW11" s="2">
        <f t="shared" si="0"/>
        <v>1</v>
      </c>
      <c r="AX11" s="2" t="str">
        <f t="shared" si="0"/>
        <v/>
      </c>
      <c r="AY11" s="2" t="str">
        <f t="shared" si="0"/>
        <v/>
      </c>
      <c r="AZ11" s="2"/>
      <c r="BA11" s="2"/>
      <c r="BB11" s="2"/>
      <c r="BC11" s="2"/>
      <c r="BD11" s="10"/>
      <c r="BE11" s="2" t="str">
        <f t="shared" si="10"/>
        <v/>
      </c>
      <c r="BF11" s="2" t="str">
        <f t="shared" si="1"/>
        <v/>
      </c>
      <c r="BG11" s="2" t="str">
        <f t="shared" si="1"/>
        <v/>
      </c>
      <c r="BH11" s="2" t="str">
        <f t="shared" si="1"/>
        <v/>
      </c>
      <c r="BI11" s="2" t="str">
        <f t="shared" si="1"/>
        <v/>
      </c>
      <c r="BJ11" s="2" t="str">
        <f t="shared" si="1"/>
        <v/>
      </c>
      <c r="BK11" s="2" t="str">
        <f t="shared" si="1"/>
        <v/>
      </c>
      <c r="BL11" s="2">
        <f t="shared" si="1"/>
        <v>1</v>
      </c>
      <c r="BM11" s="2" t="str">
        <f t="shared" si="1"/>
        <v/>
      </c>
      <c r="BN11" s="2" t="str">
        <f t="shared" si="1"/>
        <v/>
      </c>
      <c r="BO11" s="2" t="str">
        <f t="shared" si="1"/>
        <v/>
      </c>
      <c r="BP11" s="2" t="str">
        <f t="shared" si="1"/>
        <v/>
      </c>
      <c r="BQ11" s="2"/>
      <c r="BR11" s="2"/>
      <c r="BS11" s="2"/>
      <c r="BT11" s="2"/>
      <c r="BU11" s="12"/>
    </row>
    <row r="12" spans="1:73" x14ac:dyDescent="0.25">
      <c r="A12">
        <v>9</v>
      </c>
      <c r="B12" t="s">
        <v>100</v>
      </c>
      <c r="C12" s="7" t="s">
        <v>29</v>
      </c>
      <c r="D12" s="2" t="s">
        <v>79</v>
      </c>
      <c r="E12" t="s">
        <v>143</v>
      </c>
      <c r="F12" t="s">
        <v>30</v>
      </c>
      <c r="G12" s="2" t="s">
        <v>71</v>
      </c>
      <c r="H12" t="s">
        <v>147</v>
      </c>
      <c r="J12">
        <f t="shared" si="2"/>
        <v>2158.3361834497814</v>
      </c>
      <c r="K12">
        <f t="shared" si="3"/>
        <v>934.15654932693815</v>
      </c>
      <c r="L12">
        <f t="shared" si="4"/>
        <v>2016223.8814189211</v>
      </c>
      <c r="N12">
        <f>VLOOKUP(E12,Inputs!$K$12:$L$25,2,FALSE)</f>
        <v>25</v>
      </c>
      <c r="O12">
        <f>VLOOKUP(H12,Inputs!$K$12:$L$25,2,FALSE)</f>
        <v>20</v>
      </c>
      <c r="P12">
        <f>(VLOOKUP(B12,Inputs!$K$28:$L$32,2,FALSE))</f>
        <v>230</v>
      </c>
      <c r="Q12" s="6">
        <f t="shared" si="5"/>
        <v>20.419277715473552</v>
      </c>
      <c r="R12" s="9">
        <f>((Q12/Inputs!$L$35)^Inputs!$L$36+(Q12/Inputs!$L$35)^Inputs!$L$36-((Q12/Inputs!$L$35)^Inputs!$L$36)*((Q12/Inputs!$L$35)^Inputs!$L$36))</f>
        <v>2.1555284139167373E-2</v>
      </c>
      <c r="T12">
        <f>Inputs!$O$25</f>
        <v>0.505</v>
      </c>
      <c r="V12" s="2">
        <v>2</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8</v>
      </c>
      <c r="AB12">
        <f>IF(B12="Diverging","",Inputs!$L$12)</f>
        <v>70</v>
      </c>
      <c r="AC12" s="132">
        <f t="shared" si="6"/>
        <v>1.2601440246904174</v>
      </c>
      <c r="AD12" s="14"/>
      <c r="AE12" s="2"/>
      <c r="AF12" s="2"/>
      <c r="AG12" s="2"/>
      <c r="AI12">
        <f t="shared" si="7"/>
        <v>5.0909818597492862</v>
      </c>
      <c r="AK12">
        <f t="shared" si="8"/>
        <v>221255.49023779441</v>
      </c>
      <c r="AM12" s="12"/>
      <c r="AN12" s="2" t="str">
        <f t="shared" si="9"/>
        <v/>
      </c>
      <c r="AO12" s="2" t="str">
        <f t="shared" si="0"/>
        <v/>
      </c>
      <c r="AP12" s="2" t="str">
        <f t="shared" si="0"/>
        <v/>
      </c>
      <c r="AQ12" s="2" t="str">
        <f t="shared" si="0"/>
        <v/>
      </c>
      <c r="AR12" s="2" t="str">
        <f t="shared" si="0"/>
        <v/>
      </c>
      <c r="AS12" s="2" t="str">
        <f t="shared" si="0"/>
        <v/>
      </c>
      <c r="AT12" s="2" t="str">
        <f t="shared" si="0"/>
        <v/>
      </c>
      <c r="AU12" s="2" t="str">
        <f t="shared" si="0"/>
        <v/>
      </c>
      <c r="AV12" s="2" t="str">
        <f t="shared" si="0"/>
        <v/>
      </c>
      <c r="AW12" s="2">
        <f t="shared" si="0"/>
        <v>1</v>
      </c>
      <c r="AX12" s="2" t="str">
        <f t="shared" si="0"/>
        <v/>
      </c>
      <c r="AY12" s="2" t="str">
        <f t="shared" si="0"/>
        <v/>
      </c>
      <c r="AZ12" s="2"/>
      <c r="BA12" s="2"/>
      <c r="BB12" s="2"/>
      <c r="BC12" s="2"/>
      <c r="BD12" s="10"/>
      <c r="BE12" s="2" t="str">
        <f t="shared" si="10"/>
        <v/>
      </c>
      <c r="BF12" s="2">
        <f t="shared" si="1"/>
        <v>1</v>
      </c>
      <c r="BG12" s="2" t="str">
        <f t="shared" si="1"/>
        <v/>
      </c>
      <c r="BH12" s="2" t="str">
        <f t="shared" si="1"/>
        <v/>
      </c>
      <c r="BI12" s="2" t="str">
        <f t="shared" si="1"/>
        <v/>
      </c>
      <c r="BJ12" s="2" t="str">
        <f t="shared" si="1"/>
        <v/>
      </c>
      <c r="BK12" s="2" t="str">
        <f t="shared" si="1"/>
        <v/>
      </c>
      <c r="BL12" s="2" t="str">
        <f t="shared" si="1"/>
        <v/>
      </c>
      <c r="BM12" s="2" t="str">
        <f t="shared" si="1"/>
        <v/>
      </c>
      <c r="BN12" s="2" t="str">
        <f t="shared" si="1"/>
        <v/>
      </c>
      <c r="BO12" s="2" t="str">
        <f t="shared" si="1"/>
        <v/>
      </c>
      <c r="BP12" s="2" t="str">
        <f t="shared" si="1"/>
        <v/>
      </c>
      <c r="BQ12" s="2"/>
      <c r="BR12" s="2"/>
      <c r="BS12" s="2"/>
      <c r="BT12" s="2"/>
      <c r="BU12" s="12"/>
    </row>
    <row r="13" spans="1:73" x14ac:dyDescent="0.25">
      <c r="A13">
        <v>10</v>
      </c>
      <c r="B13" t="s">
        <v>14</v>
      </c>
      <c r="C13" s="7" t="s">
        <v>29</v>
      </c>
      <c r="D13" s="2" t="s">
        <v>79</v>
      </c>
      <c r="E13" t="s">
        <v>143</v>
      </c>
      <c r="F13" t="s">
        <v>24</v>
      </c>
      <c r="G13" s="2" t="s">
        <v>69</v>
      </c>
      <c r="H13" t="s">
        <v>148</v>
      </c>
      <c r="J13">
        <f t="shared" si="2"/>
        <v>2158.3361834497814</v>
      </c>
      <c r="K13">
        <f t="shared" si="3"/>
        <v>5590.2071467317601</v>
      </c>
      <c r="L13">
        <f t="shared" si="4"/>
        <v>12065546.357770719</v>
      </c>
      <c r="N13">
        <f>VLOOKUP(E13,Inputs!$K$12:$L$25,2,FALSE)</f>
        <v>25</v>
      </c>
      <c r="O13">
        <f>VLOOKUP(H13,Inputs!$K$12:$L$25,2,FALSE)</f>
        <v>70</v>
      </c>
      <c r="P13">
        <f>(VLOOKUP(B13,Inputs!$K$28:$L$32,2,FALSE))</f>
        <v>90</v>
      </c>
      <c r="Q13" s="6">
        <f t="shared" si="5"/>
        <v>37.165171868296262</v>
      </c>
      <c r="R13" s="9">
        <f>((Q13/Inputs!$L$35)^Inputs!$L$36+(Q13/Inputs!$L$35)^Inputs!$L$36-((Q13/Inputs!$L$35)^Inputs!$L$36)*((Q13/Inputs!$L$35)^Inputs!$L$36))</f>
        <v>0.19924667610946173</v>
      </c>
      <c r="T13">
        <f>Inputs!$O$25</f>
        <v>0.505</v>
      </c>
      <c r="V13" s="2">
        <v>2</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8</v>
      </c>
      <c r="AB13">
        <f>IF(B13="Diverging","",Inputs!$L$12)</f>
        <v>70</v>
      </c>
      <c r="AC13" s="132">
        <f t="shared" si="6"/>
        <v>1.2601440246904174</v>
      </c>
      <c r="AD13" s="14"/>
      <c r="AE13" s="2"/>
      <c r="AF13" s="2"/>
      <c r="AG13" s="2"/>
      <c r="AI13">
        <f t="shared" si="7"/>
        <v>5.0909818597492862</v>
      </c>
      <c r="AK13">
        <f t="shared" si="8"/>
        <v>12238822.247284507</v>
      </c>
      <c r="AM13" s="12"/>
      <c r="AN13" s="2" t="str">
        <f t="shared" si="9"/>
        <v/>
      </c>
      <c r="AO13" s="2" t="str">
        <f t="shared" si="0"/>
        <v/>
      </c>
      <c r="AP13" s="2" t="str">
        <f t="shared" si="0"/>
        <v/>
      </c>
      <c r="AQ13" s="2" t="str">
        <f t="shared" si="0"/>
        <v/>
      </c>
      <c r="AR13" s="2" t="str">
        <f t="shared" si="0"/>
        <v/>
      </c>
      <c r="AS13" s="2" t="str">
        <f t="shared" si="0"/>
        <v/>
      </c>
      <c r="AT13" s="2" t="str">
        <f t="shared" si="0"/>
        <v/>
      </c>
      <c r="AU13" s="2" t="str">
        <f t="shared" si="0"/>
        <v/>
      </c>
      <c r="AV13" s="2" t="str">
        <f t="shared" si="0"/>
        <v/>
      </c>
      <c r="AW13" s="2">
        <f t="shared" si="0"/>
        <v>1</v>
      </c>
      <c r="AX13" s="2" t="str">
        <f t="shared" si="0"/>
        <v/>
      </c>
      <c r="AY13" s="2" t="str">
        <f t="shared" si="0"/>
        <v/>
      </c>
      <c r="AZ13" s="2"/>
      <c r="BA13" s="2"/>
      <c r="BB13" s="2"/>
      <c r="BC13" s="2"/>
      <c r="BD13" s="10"/>
      <c r="BE13" s="2">
        <f t="shared" si="10"/>
        <v>1</v>
      </c>
      <c r="BF13" s="2" t="str">
        <f t="shared" si="1"/>
        <v/>
      </c>
      <c r="BG13" s="2" t="str">
        <f t="shared" si="1"/>
        <v/>
      </c>
      <c r="BH13" s="2" t="str">
        <f t="shared" si="1"/>
        <v/>
      </c>
      <c r="BI13" s="2" t="str">
        <f t="shared" si="1"/>
        <v/>
      </c>
      <c r="BJ13" s="2" t="str">
        <f t="shared" si="1"/>
        <v/>
      </c>
      <c r="BK13" s="2" t="str">
        <f t="shared" si="1"/>
        <v/>
      </c>
      <c r="BL13" s="2" t="str">
        <f t="shared" si="1"/>
        <v/>
      </c>
      <c r="BM13" s="2" t="str">
        <f t="shared" si="1"/>
        <v/>
      </c>
      <c r="BN13" s="2" t="str">
        <f t="shared" si="1"/>
        <v/>
      </c>
      <c r="BO13" s="2" t="str">
        <f t="shared" si="1"/>
        <v/>
      </c>
      <c r="BP13" s="2" t="str">
        <f t="shared" si="1"/>
        <v/>
      </c>
      <c r="BQ13" s="2"/>
      <c r="BR13" s="2"/>
      <c r="BS13" s="2"/>
      <c r="BT13" s="2"/>
      <c r="BU13" s="12"/>
    </row>
    <row r="14" spans="1:73" x14ac:dyDescent="0.25">
      <c r="A14">
        <v>11</v>
      </c>
      <c r="B14" t="s">
        <v>100</v>
      </c>
      <c r="C14" t="s">
        <v>24</v>
      </c>
      <c r="D14" s="2" t="s">
        <v>69</v>
      </c>
      <c r="E14" t="s">
        <v>148</v>
      </c>
      <c r="F14" s="7" t="s">
        <v>27</v>
      </c>
      <c r="G14" s="2" t="s">
        <v>74</v>
      </c>
      <c r="H14" t="s">
        <v>147</v>
      </c>
      <c r="J14">
        <f t="shared" si="2"/>
        <v>5590.2071467317601</v>
      </c>
      <c r="K14">
        <f t="shared" si="3"/>
        <v>878.12843098113581</v>
      </c>
      <c r="L14">
        <f t="shared" si="4"/>
        <v>4908919.8306190921</v>
      </c>
      <c r="N14">
        <f>VLOOKUP(E14,Inputs!$K$12:$L$25,2,FALSE)</f>
        <v>70</v>
      </c>
      <c r="O14">
        <f>VLOOKUP(H14,Inputs!$K$12:$L$25,2,FALSE)</f>
        <v>20</v>
      </c>
      <c r="P14">
        <f>(VLOOKUP(B14,Inputs!$K$28:$L$32,2,FALSE))</f>
        <v>230</v>
      </c>
      <c r="Q14" s="6">
        <f t="shared" si="5"/>
        <v>42.130171217081205</v>
      </c>
      <c r="R14" s="9">
        <f>((Q14/Inputs!$L$35)^Inputs!$L$36+(Q14/Inputs!$L$35)^Inputs!$L$36-((Q14/Inputs!$L$35)^Inputs!$L$36)*((Q14/Inputs!$L$35)^Inputs!$L$36))</f>
        <v>0.30980611770817928</v>
      </c>
      <c r="T14">
        <f>IF(Inputs!$O$19="Protected/permitted",Inputs!$O$24,IF(Inputs!$O$19="Protected",Inputs!$O$25,Inputs!$O$23))</f>
        <v>0.92500000000000004</v>
      </c>
      <c r="V14" s="2">
        <v>1</v>
      </c>
      <c r="W14" s="2">
        <v>1</v>
      </c>
      <c r="Y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7.75</v>
      </c>
      <c r="AB14">
        <f>IF(B14="Diverging","",Inputs!$L$12)</f>
        <v>70</v>
      </c>
      <c r="AC14" s="132">
        <f t="shared" si="6"/>
        <v>1.2601440246904174</v>
      </c>
      <c r="AD14" s="14"/>
      <c r="AE14" s="2"/>
      <c r="AF14" s="2"/>
      <c r="AG14" s="2"/>
      <c r="AI14">
        <f t="shared" si="7"/>
        <v>9.03365747699943</v>
      </c>
      <c r="AK14">
        <f t="shared" si="8"/>
        <v>13738507.295641232</v>
      </c>
      <c r="AM14" s="12"/>
      <c r="AN14" s="2">
        <f t="shared" si="9"/>
        <v>1</v>
      </c>
      <c r="AO14" s="2" t="str">
        <f t="shared" si="0"/>
        <v/>
      </c>
      <c r="AP14" s="2" t="str">
        <f t="shared" si="0"/>
        <v/>
      </c>
      <c r="AQ14" s="2" t="str">
        <f t="shared" si="0"/>
        <v/>
      </c>
      <c r="AR14" s="2" t="str">
        <f t="shared" si="0"/>
        <v/>
      </c>
      <c r="AS14" s="2" t="str">
        <f t="shared" si="0"/>
        <v/>
      </c>
      <c r="AT14" s="2" t="str">
        <f t="shared" si="0"/>
        <v/>
      </c>
      <c r="AU14" s="2" t="str">
        <f t="shared" si="0"/>
        <v/>
      </c>
      <c r="AV14" s="2" t="str">
        <f t="shared" si="0"/>
        <v/>
      </c>
      <c r="AW14" s="2" t="str">
        <f t="shared" si="0"/>
        <v/>
      </c>
      <c r="AX14" s="2" t="str">
        <f t="shared" si="0"/>
        <v/>
      </c>
      <c r="AY14" s="2" t="str">
        <f t="shared" si="0"/>
        <v/>
      </c>
      <c r="AZ14" s="2"/>
      <c r="BA14" s="2"/>
      <c r="BB14" s="2"/>
      <c r="BC14" s="2"/>
      <c r="BD14" s="10"/>
      <c r="BE14" s="2" t="str">
        <f t="shared" si="10"/>
        <v/>
      </c>
      <c r="BF14" s="2" t="str">
        <f t="shared" si="1"/>
        <v/>
      </c>
      <c r="BG14" s="2" t="str">
        <f t="shared" si="1"/>
        <v/>
      </c>
      <c r="BH14" s="2" t="str">
        <f t="shared" si="1"/>
        <v/>
      </c>
      <c r="BI14" s="2">
        <f t="shared" si="1"/>
        <v>1</v>
      </c>
      <c r="BJ14" s="2" t="str">
        <f t="shared" si="1"/>
        <v/>
      </c>
      <c r="BK14" s="2" t="str">
        <f t="shared" si="1"/>
        <v/>
      </c>
      <c r="BL14" s="2" t="str">
        <f t="shared" si="1"/>
        <v/>
      </c>
      <c r="BM14" s="2" t="str">
        <f t="shared" si="1"/>
        <v/>
      </c>
      <c r="BN14" s="2" t="str">
        <f t="shared" si="1"/>
        <v/>
      </c>
      <c r="BO14" s="2" t="str">
        <f t="shared" si="1"/>
        <v/>
      </c>
      <c r="BP14" s="2" t="str">
        <f t="shared" si="1"/>
        <v/>
      </c>
      <c r="BQ14" s="2"/>
      <c r="BR14" s="2"/>
      <c r="BS14" s="2"/>
      <c r="BT14" s="2"/>
      <c r="BU14" s="12"/>
    </row>
    <row r="15" spans="1:73" x14ac:dyDescent="0.25">
      <c r="A15">
        <v>12</v>
      </c>
      <c r="B15" t="s">
        <v>100</v>
      </c>
      <c r="C15" t="s">
        <v>24</v>
      </c>
      <c r="D15" s="2" t="s">
        <v>69</v>
      </c>
      <c r="E15" t="s">
        <v>148</v>
      </c>
      <c r="F15" s="7" t="s">
        <v>31</v>
      </c>
      <c r="G15" s="2" t="s">
        <v>75</v>
      </c>
      <c r="H15" t="s">
        <v>142</v>
      </c>
      <c r="J15">
        <f t="shared" si="2"/>
        <v>5590.2071467317601</v>
      </c>
      <c r="K15">
        <f t="shared" si="3"/>
        <v>2682.7945882448253</v>
      </c>
      <c r="L15">
        <f t="shared" si="4"/>
        <v>14997377.480419511</v>
      </c>
      <c r="N15">
        <f>VLOOKUP(E15,Inputs!$K$12:$L$25,2,FALSE)</f>
        <v>70</v>
      </c>
      <c r="O15">
        <f>VLOOKUP(H15,Inputs!$K$12:$L$25,2,FALSE)</f>
        <v>15</v>
      </c>
      <c r="P15">
        <f>(VLOOKUP(B15,Inputs!$K$28:$L$32,2,FALSE))</f>
        <v>230</v>
      </c>
      <c r="Q15" s="6">
        <f t="shared" si="5"/>
        <v>40.233238685015571</v>
      </c>
      <c r="R15" s="9">
        <f>((Q15/Inputs!$L$35)^Inputs!$L$36+(Q15/Inputs!$L$35)^Inputs!$L$36-((Q15/Inputs!$L$35)^Inputs!$L$36)*((Q15/Inputs!$L$35)^Inputs!$L$36))</f>
        <v>0.26397319926580737</v>
      </c>
      <c r="T15">
        <f>Inputs!$O$25</f>
        <v>0.505</v>
      </c>
      <c r="V15" s="2">
        <v>1</v>
      </c>
      <c r="W15" s="2">
        <v>1</v>
      </c>
      <c r="X15" s="2">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8.75</v>
      </c>
      <c r="AB15">
        <f>IF(B15="Diverging","",Inputs!$L$12)</f>
        <v>70</v>
      </c>
      <c r="AC15" s="132">
        <f t="shared" si="6"/>
        <v>1.2601440246904174</v>
      </c>
      <c r="AD15" s="14"/>
      <c r="AE15" s="2"/>
      <c r="AF15" s="2"/>
      <c r="AG15" s="2"/>
      <c r="AI15">
        <f t="shared" si="7"/>
        <v>5.5682614091007823</v>
      </c>
      <c r="AK15">
        <f t="shared" si="8"/>
        <v>22044221.910110045</v>
      </c>
      <c r="AM15" s="12"/>
      <c r="AN15" s="2">
        <f t="shared" si="9"/>
        <v>1</v>
      </c>
      <c r="AO15" s="2" t="str">
        <f t="shared" si="0"/>
        <v/>
      </c>
      <c r="AP15" s="2" t="str">
        <f t="shared" si="0"/>
        <v/>
      </c>
      <c r="AQ15" s="2" t="str">
        <f t="shared" si="0"/>
        <v/>
      </c>
      <c r="AR15" s="2" t="str">
        <f t="shared" si="0"/>
        <v/>
      </c>
      <c r="AS15" s="2" t="str">
        <f t="shared" si="0"/>
        <v/>
      </c>
      <c r="AT15" s="2" t="str">
        <f t="shared" si="0"/>
        <v/>
      </c>
      <c r="AU15" s="2" t="str">
        <f t="shared" si="0"/>
        <v/>
      </c>
      <c r="AV15" s="2" t="str">
        <f t="shared" si="0"/>
        <v/>
      </c>
      <c r="AW15" s="2" t="str">
        <f t="shared" si="0"/>
        <v/>
      </c>
      <c r="AX15" s="2" t="str">
        <f t="shared" si="0"/>
        <v/>
      </c>
      <c r="AY15" s="2" t="str">
        <f t="shared" si="0"/>
        <v/>
      </c>
      <c r="AZ15" s="2"/>
      <c r="BA15" s="2"/>
      <c r="BB15" s="2"/>
      <c r="BC15" s="2"/>
      <c r="BD15" s="10"/>
      <c r="BE15" s="2" t="str">
        <f t="shared" si="10"/>
        <v/>
      </c>
      <c r="BF15" s="2" t="str">
        <f t="shared" si="1"/>
        <v/>
      </c>
      <c r="BG15" s="2" t="str">
        <f t="shared" si="1"/>
        <v/>
      </c>
      <c r="BH15" s="2" t="str">
        <f t="shared" si="1"/>
        <v/>
      </c>
      <c r="BI15" s="2" t="str">
        <f t="shared" si="1"/>
        <v/>
      </c>
      <c r="BJ15" s="2" t="str">
        <f t="shared" si="1"/>
        <v/>
      </c>
      <c r="BK15" s="2" t="str">
        <f t="shared" si="1"/>
        <v/>
      </c>
      <c r="BL15" s="2">
        <f t="shared" si="1"/>
        <v>1</v>
      </c>
      <c r="BM15" s="2" t="str">
        <f t="shared" si="1"/>
        <v/>
      </c>
      <c r="BN15" s="2" t="str">
        <f t="shared" si="1"/>
        <v/>
      </c>
      <c r="BO15" s="2" t="str">
        <f t="shared" si="1"/>
        <v/>
      </c>
      <c r="BP15" s="2" t="str">
        <f t="shared" si="1"/>
        <v/>
      </c>
      <c r="BQ15" s="2"/>
      <c r="BR15" s="2"/>
      <c r="BS15" s="2"/>
      <c r="BT15" s="2"/>
      <c r="BU15" s="12"/>
    </row>
    <row r="16" spans="1:73" x14ac:dyDescent="0.25">
      <c r="A16">
        <v>13</v>
      </c>
      <c r="B16" t="s">
        <v>100</v>
      </c>
      <c r="C16" s="7" t="s">
        <v>31</v>
      </c>
      <c r="D16" s="2" t="s">
        <v>75</v>
      </c>
      <c r="E16" t="s">
        <v>142</v>
      </c>
      <c r="F16" t="s">
        <v>27</v>
      </c>
      <c r="G16" s="2" t="s">
        <v>74</v>
      </c>
      <c r="H16" t="s">
        <v>147</v>
      </c>
      <c r="J16">
        <f t="shared" si="2"/>
        <v>2682.7945882448253</v>
      </c>
      <c r="K16">
        <f t="shared" si="3"/>
        <v>878.12843098113581</v>
      </c>
      <c r="L16">
        <f t="shared" si="4"/>
        <v>2355838.2024201108</v>
      </c>
      <c r="N16">
        <f>VLOOKUP(E16,Inputs!$K$12:$L$25,2,FALSE)</f>
        <v>15</v>
      </c>
      <c r="O16">
        <f>VLOOKUP(H16,Inputs!$K$12:$L$25,2,FALSE)</f>
        <v>20</v>
      </c>
      <c r="P16">
        <f>(VLOOKUP(B16,Inputs!$K$28:$L$32,2,FALSE))</f>
        <v>230</v>
      </c>
      <c r="Q16" s="6">
        <f t="shared" si="5"/>
        <v>15.895538413434787</v>
      </c>
      <c r="R16" s="9">
        <f>((Q16/Inputs!$L$35)^Inputs!$L$36+(Q16/Inputs!$L$35)^Inputs!$L$36-((Q16/Inputs!$L$35)^Inputs!$L$36)*((Q16/Inputs!$L$35)^Inputs!$L$36))</f>
        <v>8.3616736100371632E-3</v>
      </c>
      <c r="T16">
        <f>Inputs!$O$25</f>
        <v>0.505</v>
      </c>
      <c r="V16" s="2">
        <v>1</v>
      </c>
      <c r="W16" s="2">
        <v>1</v>
      </c>
      <c r="X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8.75</v>
      </c>
      <c r="AB16">
        <f>IF(B16="Diverging","",Inputs!$L$12)</f>
        <v>70</v>
      </c>
      <c r="AC16" s="132">
        <f t="shared" si="6"/>
        <v>1.2601440246904174</v>
      </c>
      <c r="AD16" s="14"/>
      <c r="AE16" s="2"/>
      <c r="AF16" s="2"/>
      <c r="AG16" s="2"/>
      <c r="AI16">
        <f t="shared" si="7"/>
        <v>5.5682614091007823</v>
      </c>
      <c r="AK16">
        <f t="shared" si="8"/>
        <v>109687.79013798729</v>
      </c>
      <c r="AM16" s="12"/>
      <c r="AN16" s="2" t="str">
        <f t="shared" si="9"/>
        <v/>
      </c>
      <c r="AO16" s="2" t="str">
        <f t="shared" si="0"/>
        <v/>
      </c>
      <c r="AP16" s="2" t="str">
        <f t="shared" si="0"/>
        <v/>
      </c>
      <c r="AQ16" s="2" t="str">
        <f t="shared" si="0"/>
        <v/>
      </c>
      <c r="AR16" s="2" t="str">
        <f t="shared" si="0"/>
        <v/>
      </c>
      <c r="AS16" s="2" t="str">
        <f t="shared" si="0"/>
        <v/>
      </c>
      <c r="AT16" s="2" t="str">
        <f t="shared" si="0"/>
        <v/>
      </c>
      <c r="AU16" s="2">
        <f t="shared" si="0"/>
        <v>1</v>
      </c>
      <c r="AV16" s="2" t="str">
        <f t="shared" si="0"/>
        <v/>
      </c>
      <c r="AW16" s="2" t="str">
        <f t="shared" si="0"/>
        <v/>
      </c>
      <c r="AX16" s="2" t="str">
        <f t="shared" si="0"/>
        <v/>
      </c>
      <c r="AY16" s="2" t="str">
        <f t="shared" si="0"/>
        <v/>
      </c>
      <c r="AZ16" s="2"/>
      <c r="BA16" s="2"/>
      <c r="BB16" s="2"/>
      <c r="BC16" s="2"/>
      <c r="BD16" s="10"/>
      <c r="BE16" s="2" t="str">
        <f t="shared" si="10"/>
        <v/>
      </c>
      <c r="BF16" s="2" t="str">
        <f t="shared" si="1"/>
        <v/>
      </c>
      <c r="BG16" s="2" t="str">
        <f t="shared" si="1"/>
        <v/>
      </c>
      <c r="BH16" s="2" t="str">
        <f t="shared" si="1"/>
        <v/>
      </c>
      <c r="BI16" s="2">
        <f t="shared" si="1"/>
        <v>1</v>
      </c>
      <c r="BJ16" s="2" t="str">
        <f t="shared" si="1"/>
        <v/>
      </c>
      <c r="BK16" s="2" t="str">
        <f t="shared" si="1"/>
        <v/>
      </c>
      <c r="BL16" s="2" t="str">
        <f t="shared" si="1"/>
        <v/>
      </c>
      <c r="BM16" s="2" t="str">
        <f t="shared" si="1"/>
        <v/>
      </c>
      <c r="BN16" s="2" t="str">
        <f t="shared" si="1"/>
        <v/>
      </c>
      <c r="BO16" s="2" t="str">
        <f t="shared" si="1"/>
        <v/>
      </c>
      <c r="BP16" s="2" t="str">
        <f t="shared" si="1"/>
        <v/>
      </c>
      <c r="BQ16" s="2"/>
      <c r="BR16" s="2"/>
      <c r="BS16" s="2"/>
      <c r="BT16" s="2"/>
      <c r="BU16" s="12"/>
    </row>
    <row r="17" spans="1:73" x14ac:dyDescent="0.25">
      <c r="A17">
        <v>14</v>
      </c>
      <c r="B17" t="s">
        <v>100</v>
      </c>
      <c r="C17" s="7" t="s">
        <v>31</v>
      </c>
      <c r="D17" s="2" t="s">
        <v>75</v>
      </c>
      <c r="E17" t="s">
        <v>143</v>
      </c>
      <c r="F17" t="s">
        <v>30</v>
      </c>
      <c r="G17" s="2" t="s">
        <v>71</v>
      </c>
      <c r="H17" t="s">
        <v>147</v>
      </c>
      <c r="J17">
        <f t="shared" si="2"/>
        <v>2682.7945882448253</v>
      </c>
      <c r="K17">
        <f t="shared" si="3"/>
        <v>934.15654932693815</v>
      </c>
      <c r="L17">
        <f t="shared" si="4"/>
        <v>2506150.1351077696</v>
      </c>
      <c r="N17">
        <f>VLOOKUP(E17,Inputs!$K$12:$L$25,2,FALSE)</f>
        <v>25</v>
      </c>
      <c r="O17">
        <f>VLOOKUP(H17,Inputs!$K$12:$L$25,2,FALSE)</f>
        <v>20</v>
      </c>
      <c r="P17">
        <f>(VLOOKUP(B17,Inputs!$K$28:$L$32,2,FALSE))</f>
        <v>230</v>
      </c>
      <c r="Q17" s="6">
        <f t="shared" si="5"/>
        <v>20.419277715473552</v>
      </c>
      <c r="R17" s="9">
        <f>((Q17/Inputs!$L$35)^Inputs!$L$36+(Q17/Inputs!$L$35)^Inputs!$L$36-((Q17/Inputs!$L$35)^Inputs!$L$36)*((Q17/Inputs!$L$35)^Inputs!$L$36))</f>
        <v>2.1555284139167373E-2</v>
      </c>
      <c r="T17">
        <f>Inputs!$O$25</f>
        <v>0.505</v>
      </c>
      <c r="V17" s="2">
        <v>1</v>
      </c>
      <c r="W17" s="2">
        <v>1</v>
      </c>
      <c r="X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8.75</v>
      </c>
      <c r="AB17">
        <f>IF(B17="Diverging","",Inputs!$L$12)</f>
        <v>70</v>
      </c>
      <c r="AC17" s="132">
        <f t="shared" si="6"/>
        <v>1.2601440246904174</v>
      </c>
      <c r="AD17" s="14"/>
      <c r="AE17" s="2"/>
      <c r="AF17" s="2"/>
      <c r="AG17" s="2"/>
      <c r="AI17">
        <f t="shared" si="7"/>
        <v>5.5682614091007823</v>
      </c>
      <c r="AK17">
        <f t="shared" si="8"/>
        <v>300801.81486172252</v>
      </c>
      <c r="AM17" s="12"/>
      <c r="AN17" s="2" t="str">
        <f t="shared" si="9"/>
        <v/>
      </c>
      <c r="AO17" s="2" t="str">
        <f t="shared" si="0"/>
        <v/>
      </c>
      <c r="AP17" s="2" t="str">
        <f t="shared" si="0"/>
        <v/>
      </c>
      <c r="AQ17" s="2" t="str">
        <f t="shared" si="0"/>
        <v/>
      </c>
      <c r="AR17" s="2" t="str">
        <f t="shared" si="0"/>
        <v/>
      </c>
      <c r="AS17" s="2" t="str">
        <f t="shared" si="0"/>
        <v/>
      </c>
      <c r="AT17" s="2" t="str">
        <f t="shared" si="0"/>
        <v/>
      </c>
      <c r="AU17" s="2">
        <f t="shared" si="0"/>
        <v>1</v>
      </c>
      <c r="AV17" s="2" t="str">
        <f t="shared" si="0"/>
        <v/>
      </c>
      <c r="AW17" s="2" t="str">
        <f t="shared" si="0"/>
        <v/>
      </c>
      <c r="AX17" s="2" t="str">
        <f t="shared" si="0"/>
        <v/>
      </c>
      <c r="AY17" s="2" t="str">
        <f t="shared" si="0"/>
        <v/>
      </c>
      <c r="AZ17" s="2"/>
      <c r="BA17" s="2"/>
      <c r="BB17" s="2"/>
      <c r="BC17" s="2"/>
      <c r="BD17" s="10"/>
      <c r="BE17" s="2" t="str">
        <f t="shared" si="10"/>
        <v/>
      </c>
      <c r="BF17" s="2">
        <f t="shared" si="1"/>
        <v>1</v>
      </c>
      <c r="BG17" s="2" t="str">
        <f t="shared" si="1"/>
        <v/>
      </c>
      <c r="BH17" s="2" t="str">
        <f t="shared" si="1"/>
        <v/>
      </c>
      <c r="BI17" s="2" t="str">
        <f t="shared" si="1"/>
        <v/>
      </c>
      <c r="BJ17" s="2" t="str">
        <f t="shared" si="1"/>
        <v/>
      </c>
      <c r="BK17" s="2" t="str">
        <f t="shared" si="1"/>
        <v/>
      </c>
      <c r="BL17" s="2" t="str">
        <f t="shared" si="1"/>
        <v/>
      </c>
      <c r="BM17" s="2" t="str">
        <f t="shared" si="1"/>
        <v/>
      </c>
      <c r="BN17" s="2" t="str">
        <f t="shared" si="1"/>
        <v/>
      </c>
      <c r="BO17" s="2" t="str">
        <f t="shared" si="1"/>
        <v/>
      </c>
      <c r="BP17" s="2" t="str">
        <f t="shared" si="1"/>
        <v/>
      </c>
      <c r="BQ17" s="2"/>
      <c r="BR17" s="2"/>
      <c r="BS17" s="2"/>
      <c r="BT17" s="2"/>
      <c r="BU17" s="12"/>
    </row>
    <row r="18" spans="1:73" x14ac:dyDescent="0.25">
      <c r="A18">
        <v>15</v>
      </c>
      <c r="B18" t="s">
        <v>100</v>
      </c>
      <c r="C18" s="7" t="s">
        <v>25</v>
      </c>
      <c r="D18" s="2" t="s">
        <v>80</v>
      </c>
      <c r="E18" t="s">
        <v>142</v>
      </c>
      <c r="F18" t="s">
        <v>30</v>
      </c>
      <c r="G18" s="2" t="s">
        <v>71</v>
      </c>
      <c r="H18" t="s">
        <v>147</v>
      </c>
      <c r="J18">
        <f t="shared" si="2"/>
        <v>2011.9542027002817</v>
      </c>
      <c r="K18">
        <f t="shared" si="3"/>
        <v>934.15654932693815</v>
      </c>
      <c r="L18">
        <f t="shared" si="4"/>
        <v>1879480.1953983263</v>
      </c>
      <c r="N18">
        <f>VLOOKUP(E18,Inputs!$K$12:$L$25,2,FALSE)</f>
        <v>15</v>
      </c>
      <c r="O18">
        <f>VLOOKUP(H18,Inputs!$K$12:$L$25,2,FALSE)</f>
        <v>20</v>
      </c>
      <c r="P18">
        <f>(VLOOKUP(B18,Inputs!$K$28:$L$32,2,FALSE))</f>
        <v>230</v>
      </c>
      <c r="Q18" s="6">
        <f t="shared" si="5"/>
        <v>15.895538413434787</v>
      </c>
      <c r="R18" s="9">
        <f>((Q18/Inputs!$L$35)^Inputs!$L$36+(Q18/Inputs!$L$35)^Inputs!$L$36-((Q18/Inputs!$L$35)^Inputs!$L$36)*((Q18/Inputs!$L$35)^Inputs!$L$36))</f>
        <v>8.3616736100371632E-3</v>
      </c>
      <c r="T18">
        <f>Inputs!$O$25</f>
        <v>0.505</v>
      </c>
      <c r="V18" s="2">
        <v>1</v>
      </c>
      <c r="W18" s="2">
        <v>1</v>
      </c>
      <c r="X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8.75</v>
      </c>
      <c r="AB18">
        <f>IF(B18="Diverging","",Inputs!$L$12)</f>
        <v>70</v>
      </c>
      <c r="AC18" s="132">
        <f t="shared" si="6"/>
        <v>1.2601440246904174</v>
      </c>
      <c r="AD18" s="14"/>
      <c r="AE18" s="2"/>
      <c r="AF18" s="2"/>
      <c r="AG18" s="2"/>
      <c r="AI18">
        <f t="shared" si="7"/>
        <v>5.5682614091007823</v>
      </c>
      <c r="AK18">
        <f t="shared" si="8"/>
        <v>87508.568724955097</v>
      </c>
      <c r="AM18" s="12"/>
      <c r="AN18" s="2" t="str">
        <f t="shared" si="9"/>
        <v/>
      </c>
      <c r="AO18" s="2" t="str">
        <f t="shared" si="0"/>
        <v/>
      </c>
      <c r="AP18" s="2" t="str">
        <f t="shared" si="0"/>
        <v/>
      </c>
      <c r="AQ18" s="2" t="str">
        <f t="shared" si="0"/>
        <v/>
      </c>
      <c r="AR18" s="2" t="str">
        <f t="shared" si="0"/>
        <v/>
      </c>
      <c r="AS18" s="2" t="str">
        <f t="shared" si="0"/>
        <v/>
      </c>
      <c r="AT18" s="2" t="str">
        <f t="shared" si="0"/>
        <v/>
      </c>
      <c r="AU18" s="2" t="str">
        <f t="shared" si="0"/>
        <v/>
      </c>
      <c r="AV18" s="2" t="str">
        <f t="shared" si="0"/>
        <v/>
      </c>
      <c r="AW18" s="2" t="str">
        <f t="shared" si="0"/>
        <v/>
      </c>
      <c r="AX18" s="2">
        <f t="shared" si="0"/>
        <v>1</v>
      </c>
      <c r="AY18" s="2" t="str">
        <f t="shared" si="0"/>
        <v/>
      </c>
      <c r="AZ18" s="2"/>
      <c r="BA18" s="2"/>
      <c r="BB18" s="2"/>
      <c r="BC18" s="2"/>
      <c r="BD18" s="10"/>
      <c r="BE18" s="2" t="str">
        <f t="shared" si="10"/>
        <v/>
      </c>
      <c r="BF18" s="2">
        <f t="shared" si="1"/>
        <v>1</v>
      </c>
      <c r="BG18" s="2" t="str">
        <f t="shared" si="1"/>
        <v/>
      </c>
      <c r="BH18" s="2" t="str">
        <f t="shared" si="1"/>
        <v/>
      </c>
      <c r="BI18" s="2" t="str">
        <f t="shared" si="1"/>
        <v/>
      </c>
      <c r="BJ18" s="2" t="str">
        <f t="shared" si="1"/>
        <v/>
      </c>
      <c r="BK18" s="2" t="str">
        <f t="shared" si="1"/>
        <v/>
      </c>
      <c r="BL18" s="2" t="str">
        <f t="shared" si="1"/>
        <v/>
      </c>
      <c r="BM18" s="2" t="str">
        <f t="shared" si="1"/>
        <v/>
      </c>
      <c r="BN18" s="2" t="str">
        <f t="shared" si="1"/>
        <v/>
      </c>
      <c r="BO18" s="2" t="str">
        <f t="shared" si="1"/>
        <v/>
      </c>
      <c r="BP18" s="2" t="str">
        <f t="shared" si="1"/>
        <v/>
      </c>
      <c r="BQ18" s="2"/>
      <c r="BR18" s="2"/>
      <c r="BS18" s="2"/>
      <c r="BT18" s="2"/>
      <c r="BU18" s="12"/>
    </row>
    <row r="19" spans="1:73" x14ac:dyDescent="0.25">
      <c r="A19">
        <v>16</v>
      </c>
      <c r="B19" t="s">
        <v>100</v>
      </c>
      <c r="C19" s="7" t="s">
        <v>25</v>
      </c>
      <c r="D19" s="2" t="s">
        <v>80</v>
      </c>
      <c r="E19" t="s">
        <v>143</v>
      </c>
      <c r="F19" t="s">
        <v>27</v>
      </c>
      <c r="G19" s="2" t="s">
        <v>74</v>
      </c>
      <c r="H19" t="s">
        <v>147</v>
      </c>
      <c r="J19">
        <f t="shared" si="2"/>
        <v>2011.9542027002817</v>
      </c>
      <c r="K19">
        <f t="shared" si="3"/>
        <v>878.12843098113581</v>
      </c>
      <c r="L19">
        <f t="shared" si="4"/>
        <v>1766754.1872231003</v>
      </c>
      <c r="N19">
        <f>VLOOKUP(E19,Inputs!$K$12:$L$25,2,FALSE)</f>
        <v>25</v>
      </c>
      <c r="O19">
        <f>VLOOKUP(H19,Inputs!$K$12:$L$25,2,FALSE)</f>
        <v>20</v>
      </c>
      <c r="P19">
        <f>(VLOOKUP(B19,Inputs!$K$28:$L$32,2,FALSE))</f>
        <v>230</v>
      </c>
      <c r="Q19" s="6">
        <f t="shared" si="5"/>
        <v>20.419277715473552</v>
      </c>
      <c r="R19" s="9">
        <f>((Q19/Inputs!$L$35)^Inputs!$L$36+(Q19/Inputs!$L$35)^Inputs!$L$36-((Q19/Inputs!$L$35)^Inputs!$L$36)*((Q19/Inputs!$L$35)^Inputs!$L$36))</f>
        <v>2.1555284139167373E-2</v>
      </c>
      <c r="T19">
        <f>Inputs!$O$25</f>
        <v>0.505</v>
      </c>
      <c r="V19" s="2">
        <v>1</v>
      </c>
      <c r="W19" s="2">
        <v>1</v>
      </c>
      <c r="X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8.75</v>
      </c>
      <c r="AB19">
        <f>IF(B19="Diverging","",Inputs!$L$12)</f>
        <v>70</v>
      </c>
      <c r="AC19" s="132">
        <f t="shared" si="6"/>
        <v>1.2601440246904174</v>
      </c>
      <c r="AD19" s="14"/>
      <c r="AE19" s="2"/>
      <c r="AF19" s="2"/>
      <c r="AG19" s="2"/>
      <c r="AI19">
        <f t="shared" si="7"/>
        <v>5.5682614091007823</v>
      </c>
      <c r="AK19">
        <f t="shared" si="8"/>
        <v>212055.47843541426</v>
      </c>
      <c r="AM19" s="12"/>
      <c r="AN19" s="2" t="str">
        <f t="shared" si="9"/>
        <v/>
      </c>
      <c r="AO19" s="2" t="str">
        <f t="shared" si="0"/>
        <v/>
      </c>
      <c r="AP19" s="2" t="str">
        <f t="shared" si="0"/>
        <v/>
      </c>
      <c r="AQ19" s="2" t="str">
        <f t="shared" si="0"/>
        <v/>
      </c>
      <c r="AR19" s="2" t="str">
        <f t="shared" si="0"/>
        <v/>
      </c>
      <c r="AS19" s="2" t="str">
        <f t="shared" si="0"/>
        <v/>
      </c>
      <c r="AT19" s="2" t="str">
        <f t="shared" si="0"/>
        <v/>
      </c>
      <c r="AU19" s="2" t="str">
        <f t="shared" si="0"/>
        <v/>
      </c>
      <c r="AV19" s="2" t="str">
        <f t="shared" si="0"/>
        <v/>
      </c>
      <c r="AW19" s="2" t="str">
        <f t="shared" si="0"/>
        <v/>
      </c>
      <c r="AX19" s="2">
        <f t="shared" si="0"/>
        <v>1</v>
      </c>
      <c r="AY19" s="2" t="str">
        <f t="shared" si="0"/>
        <v/>
      </c>
      <c r="AZ19" s="2"/>
      <c r="BA19" s="2"/>
      <c r="BB19" s="2"/>
      <c r="BC19" s="2"/>
      <c r="BD19" s="10"/>
      <c r="BE19" s="2" t="str">
        <f t="shared" si="10"/>
        <v/>
      </c>
      <c r="BF19" s="2" t="str">
        <f t="shared" si="1"/>
        <v/>
      </c>
      <c r="BG19" s="2" t="str">
        <f t="shared" si="1"/>
        <v/>
      </c>
      <c r="BH19" s="2" t="str">
        <f t="shared" si="1"/>
        <v/>
      </c>
      <c r="BI19" s="2">
        <f t="shared" si="1"/>
        <v>1</v>
      </c>
      <c r="BJ19" s="2" t="str">
        <f t="shared" si="1"/>
        <v/>
      </c>
      <c r="BK19" s="2" t="str">
        <f t="shared" si="1"/>
        <v/>
      </c>
      <c r="BL19" s="2" t="str">
        <f t="shared" si="1"/>
        <v/>
      </c>
      <c r="BM19" s="2" t="str">
        <f t="shared" si="1"/>
        <v/>
      </c>
      <c r="BN19" s="2" t="str">
        <f t="shared" si="1"/>
        <v/>
      </c>
      <c r="BO19" s="2" t="str">
        <f t="shared" si="1"/>
        <v/>
      </c>
      <c r="BP19" s="2" t="str">
        <f t="shared" si="1"/>
        <v/>
      </c>
      <c r="BQ19" s="2"/>
      <c r="BR19" s="2"/>
      <c r="BS19" s="2"/>
      <c r="BT19" s="2"/>
      <c r="BU19" s="12"/>
    </row>
    <row r="20" spans="1:73" x14ac:dyDescent="0.25">
      <c r="A20">
        <v>17</v>
      </c>
      <c r="B20" t="s">
        <v>15</v>
      </c>
      <c r="C20" t="s">
        <v>24</v>
      </c>
      <c r="D20" s="2" t="s">
        <v>69</v>
      </c>
      <c r="E20" t="s">
        <v>148</v>
      </c>
      <c r="F20" s="7" t="s">
        <v>25</v>
      </c>
      <c r="G20" s="2" t="s">
        <v>80</v>
      </c>
      <c r="H20" t="s">
        <v>143</v>
      </c>
      <c r="J20">
        <f t="shared" si="2"/>
        <v>5590.2071467317601</v>
      </c>
      <c r="K20">
        <f t="shared" si="3"/>
        <v>2011.9542027002817</v>
      </c>
      <c r="L20">
        <f t="shared" si="4"/>
        <v>11247240.762832114</v>
      </c>
      <c r="N20">
        <f>VLOOKUP(E20,Inputs!$K$12:$L$25,2,FALSE)</f>
        <v>70</v>
      </c>
      <c r="O20">
        <f>VLOOKUP(H20,Inputs!$K$12:$L$25,2,FALSE)</f>
        <v>25</v>
      </c>
      <c r="P20">
        <f>(VLOOKUP(B20,Inputs!$K$28:$L$32,2,FALSE))</f>
        <v>45</v>
      </c>
      <c r="Q20" s="6">
        <f t="shared" si="5"/>
        <v>27.613974115685902</v>
      </c>
      <c r="R20" s="9">
        <f>((Q20/Inputs!$L$35)^Inputs!$L$36+(Q20/Inputs!$L$35)^Inputs!$L$36-((Q20/Inputs!$L$35)^Inputs!$L$36)*((Q20/Inputs!$L$35)^Inputs!$L$36))</f>
        <v>6.6968107815255751E-2</v>
      </c>
      <c r="T20">
        <f>Inputs!$O$25</f>
        <v>0.505</v>
      </c>
      <c r="X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2.75</v>
      </c>
      <c r="AB20">
        <f>IF(B20="Diverging","",Inputs!$L$12)</f>
        <v>70</v>
      </c>
      <c r="AC20" s="132">
        <f t="shared" si="6"/>
        <v>1.2601440246904174</v>
      </c>
      <c r="AD20" s="14"/>
      <c r="AE20" s="2"/>
      <c r="AF20" s="2"/>
      <c r="AG20" s="2"/>
      <c r="AI20">
        <f t="shared" si="7"/>
        <v>1.7500250142888172</v>
      </c>
      <c r="AK20">
        <f t="shared" si="8"/>
        <v>1318130.0969748204</v>
      </c>
      <c r="AM20" s="12"/>
      <c r="AN20" s="2">
        <f t="shared" si="9"/>
        <v>1</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f t="shared" si="10"/>
        <v>1</v>
      </c>
      <c r="BP20" s="2" t="str">
        <f t="shared" si="10"/>
        <v/>
      </c>
      <c r="BQ20" s="2"/>
      <c r="BR20" s="2"/>
      <c r="BS20" s="2"/>
      <c r="BT20" s="2"/>
      <c r="BU20" s="12"/>
    </row>
    <row r="21" spans="1:73" x14ac:dyDescent="0.25">
      <c r="A21">
        <v>18</v>
      </c>
      <c r="B21" t="s">
        <v>15</v>
      </c>
      <c r="C21" t="s">
        <v>24</v>
      </c>
      <c r="D21" s="2" t="s">
        <v>69</v>
      </c>
      <c r="E21" t="s">
        <v>148</v>
      </c>
      <c r="F21" s="7" t="s">
        <v>32</v>
      </c>
      <c r="G21" s="2" t="s">
        <v>77</v>
      </c>
      <c r="H21" t="s">
        <v>142</v>
      </c>
      <c r="J21">
        <f>SUMPRODUCT($AN21:$BC21,$AN$60:$BC$60)</f>
        <v>5590.2071467317601</v>
      </c>
      <c r="K21">
        <f t="shared" si="3"/>
        <v>2760.0619759387532</v>
      </c>
      <c r="L21">
        <f t="shared" si="4"/>
        <v>15429318.183315402</v>
      </c>
      <c r="N21">
        <f>VLOOKUP(E21,Inputs!$K$12:$L$25,2,FALSE)</f>
        <v>70</v>
      </c>
      <c r="O21">
        <f>VLOOKUP(H21,Inputs!$K$12:$L$25,2,FALSE)</f>
        <v>15</v>
      </c>
      <c r="P21">
        <f>(VLOOKUP(B21,Inputs!$K$28:$L$32,2,FALSE))</f>
        <v>45</v>
      </c>
      <c r="Q21" s="6">
        <f t="shared" si="5"/>
        <v>30.166520181768771</v>
      </c>
      <c r="R21" s="9">
        <f>((Q21/Inputs!$L$35)^Inputs!$L$36+(Q21/Inputs!$L$35)^Inputs!$L$36-((Q21/Inputs!$L$35)^Inputs!$L$36)*((Q21/Inputs!$L$35)^Inputs!$L$36))</f>
        <v>9.3014969639737849E-2</v>
      </c>
      <c r="T21">
        <f>Inputs!$O$25</f>
        <v>0.505</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2.75</v>
      </c>
      <c r="AB21">
        <f>IF(B21="Diverging","",Inputs!$L$12)</f>
        <v>70</v>
      </c>
      <c r="AC21" s="132">
        <f t="shared" si="6"/>
        <v>1.2601440246904174</v>
      </c>
      <c r="AD21" s="14"/>
      <c r="AE21" s="2"/>
      <c r="AF21" s="2"/>
      <c r="AG21" s="2"/>
      <c r="AI21">
        <f t="shared" si="7"/>
        <v>1.7500250142888172</v>
      </c>
      <c r="AK21">
        <f t="shared" si="8"/>
        <v>2511561.6336159036</v>
      </c>
      <c r="AM21" s="12"/>
      <c r="AN21" s="2">
        <f t="shared" si="9"/>
        <v>1</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f t="shared" si="10"/>
        <v>1</v>
      </c>
      <c r="BN21" s="2" t="str">
        <f t="shared" si="10"/>
        <v/>
      </c>
      <c r="BO21" s="2" t="str">
        <f t="shared" si="10"/>
        <v/>
      </c>
      <c r="BP21" s="2" t="str">
        <f t="shared" si="10"/>
        <v/>
      </c>
      <c r="BQ21" s="2"/>
      <c r="BR21" s="2"/>
      <c r="BS21" s="2"/>
      <c r="BT21" s="2"/>
      <c r="BU21" s="12"/>
    </row>
    <row r="22" spans="1:73" x14ac:dyDescent="0.25">
      <c r="A22">
        <v>19</v>
      </c>
      <c r="B22" t="s">
        <v>15</v>
      </c>
      <c r="C22" t="s">
        <v>23</v>
      </c>
      <c r="D22" s="2" t="s">
        <v>76</v>
      </c>
      <c r="E22" t="s">
        <v>143</v>
      </c>
      <c r="F22" s="7" t="s">
        <v>30</v>
      </c>
      <c r="G22" s="2" t="s">
        <v>71</v>
      </c>
      <c r="H22" t="s">
        <v>147</v>
      </c>
      <c r="J22">
        <f t="shared" si="2"/>
        <v>1557.1434358164215</v>
      </c>
      <c r="K22">
        <f t="shared" si="3"/>
        <v>934.15654932693815</v>
      </c>
      <c r="L22">
        <f t="shared" si="4"/>
        <v>1454615.7388093609</v>
      </c>
      <c r="N22">
        <f>VLOOKUP(E22,Inputs!$K$12:$L$25,2,FALSE)</f>
        <v>25</v>
      </c>
      <c r="O22">
        <f>VLOOKUP(H22,Inputs!$K$12:$L$25,2,FALSE)</f>
        <v>20</v>
      </c>
      <c r="P22">
        <f>(VLOOKUP(B22,Inputs!$K$28:$L$32,2,FALSE))</f>
        <v>45</v>
      </c>
      <c r="Q22" s="6">
        <f t="shared" si="5"/>
        <v>8.9147801264732891</v>
      </c>
      <c r="R22" s="9">
        <f>((Q22/Inputs!$L$35)^Inputs!$L$36+(Q22/Inputs!$L$35)^Inputs!$L$36-((Q22/Inputs!$L$35)^Inputs!$L$36)*((Q22/Inputs!$L$35)^Inputs!$L$36))</f>
        <v>9.3337987230879336E-4</v>
      </c>
      <c r="T22">
        <f>Inputs!$O$25</f>
        <v>0.505</v>
      </c>
      <c r="Y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1.75</v>
      </c>
      <c r="AB22">
        <f>IF(B22="Diverging","",Inputs!$L$12)</f>
        <v>70</v>
      </c>
      <c r="AC22" s="132">
        <f t="shared" si="6"/>
        <v>1.2601440246904174</v>
      </c>
      <c r="AD22" s="14"/>
      <c r="AE22" s="2"/>
      <c r="AF22" s="2"/>
      <c r="AG22" s="2"/>
      <c r="AI22">
        <f t="shared" si="7"/>
        <v>1.1136522818201564</v>
      </c>
      <c r="AK22">
        <f t="shared" si="8"/>
        <v>1512.0157844182329</v>
      </c>
      <c r="AM22" s="12"/>
      <c r="AN22" s="2" t="str">
        <f t="shared" si="9"/>
        <v/>
      </c>
      <c r="AO22" s="2" t="str">
        <f t="shared" si="9"/>
        <v/>
      </c>
      <c r="AP22" s="2" t="str">
        <f t="shared" si="9"/>
        <v/>
      </c>
      <c r="AQ22" s="2" t="str">
        <f t="shared" si="9"/>
        <v/>
      </c>
      <c r="AR22" s="2" t="str">
        <f t="shared" si="9"/>
        <v/>
      </c>
      <c r="AS22" s="2" t="str">
        <f t="shared" si="9"/>
        <v/>
      </c>
      <c r="AT22" s="2">
        <f t="shared" si="9"/>
        <v>1</v>
      </c>
      <c r="AU22" s="2" t="str">
        <f t="shared" si="9"/>
        <v/>
      </c>
      <c r="AV22" s="2" t="str">
        <f t="shared" si="9"/>
        <v/>
      </c>
      <c r="AW22" s="2" t="str">
        <f t="shared" si="9"/>
        <v/>
      </c>
      <c r="AX22" s="2" t="str">
        <f t="shared" si="9"/>
        <v/>
      </c>
      <c r="AY22" s="2" t="str">
        <f t="shared" si="9"/>
        <v/>
      </c>
      <c r="AZ22" s="2"/>
      <c r="BA22" s="2"/>
      <c r="BB22" s="2"/>
      <c r="BC22" s="2"/>
      <c r="BD22" s="10"/>
      <c r="BE22" s="2" t="str">
        <f t="shared" si="10"/>
        <v/>
      </c>
      <c r="BF22" s="2">
        <f t="shared" si="10"/>
        <v>1</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15</v>
      </c>
      <c r="C23" t="s">
        <v>23</v>
      </c>
      <c r="D23" s="2" t="s">
        <v>76</v>
      </c>
      <c r="E23" t="s">
        <v>143</v>
      </c>
      <c r="F23" s="7" t="s">
        <v>33</v>
      </c>
      <c r="G23" s="2" t="s">
        <v>72</v>
      </c>
      <c r="H23" t="s">
        <v>149</v>
      </c>
      <c r="J23">
        <f t="shared" si="2"/>
        <v>1557.1434358164215</v>
      </c>
      <c r="K23">
        <f t="shared" si="3"/>
        <v>478.65695802974352</v>
      </c>
      <c r="L23">
        <f t="shared" si="4"/>
        <v>745337.54020387155</v>
      </c>
      <c r="N23">
        <f>VLOOKUP(E23,Inputs!$K$12:$L$25,2,FALSE)</f>
        <v>25</v>
      </c>
      <c r="O23">
        <f>VLOOKUP(H23,Inputs!$K$12:$L$25,2,FALSE)</f>
        <v>15</v>
      </c>
      <c r="P23">
        <f>(VLOOKUP(B23,Inputs!$K$28:$L$32,2,FALSE))</f>
        <v>45</v>
      </c>
      <c r="Q23" s="6">
        <f t="shared" si="5"/>
        <v>8.9396576292116645</v>
      </c>
      <c r="R23" s="9">
        <f>((Q23/Inputs!$L$35)^Inputs!$L$36+(Q23/Inputs!$L$35)^Inputs!$L$36-((Q23/Inputs!$L$35)^Inputs!$L$36)*((Q23/Inputs!$L$35)^Inputs!$L$36))</f>
        <v>9.432995959267502E-4</v>
      </c>
      <c r="T23">
        <f>Inputs!$O$25</f>
        <v>0.505</v>
      </c>
      <c r="Y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1.75</v>
      </c>
      <c r="AB23">
        <f>IF(B23="Diverging","",Inputs!$L$12)</f>
        <v>70</v>
      </c>
      <c r="AC23" s="132">
        <f t="shared" si="6"/>
        <v>1.2601440246904174</v>
      </c>
      <c r="AD23" s="14"/>
      <c r="AE23" s="2"/>
      <c r="AF23" s="2"/>
      <c r="AG23" s="2"/>
      <c r="AI23">
        <f t="shared" si="7"/>
        <v>1.1136522818201564</v>
      </c>
      <c r="AK23">
        <f t="shared" si="8"/>
        <v>782.98286044491419</v>
      </c>
      <c r="AM23" s="12"/>
      <c r="AN23" s="2" t="str">
        <f t="shared" si="9"/>
        <v/>
      </c>
      <c r="AO23" s="2" t="str">
        <f t="shared" si="9"/>
        <v/>
      </c>
      <c r="AP23" s="2" t="str">
        <f t="shared" si="9"/>
        <v/>
      </c>
      <c r="AQ23" s="2" t="str">
        <f t="shared" si="9"/>
        <v/>
      </c>
      <c r="AR23" s="2" t="str">
        <f t="shared" si="9"/>
        <v/>
      </c>
      <c r="AS23" s="2" t="str">
        <f t="shared" si="9"/>
        <v/>
      </c>
      <c r="AT23" s="2">
        <f t="shared" si="9"/>
        <v>1</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f t="shared" si="10"/>
        <v>1</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v>21</v>
      </c>
      <c r="B24" t="s">
        <v>15</v>
      </c>
      <c r="C24" t="s">
        <v>28</v>
      </c>
      <c r="D24" s="2" t="s">
        <v>73</v>
      </c>
      <c r="E24" t="s">
        <v>148</v>
      </c>
      <c r="F24" s="7" t="s">
        <v>31</v>
      </c>
      <c r="G24" s="2" t="s">
        <v>75</v>
      </c>
      <c r="H24" t="s">
        <v>143</v>
      </c>
      <c r="J24">
        <f t="shared" si="2"/>
        <v>6143.214610989121</v>
      </c>
      <c r="K24">
        <f t="shared" si="3"/>
        <v>2682.7945882448253</v>
      </c>
      <c r="L24">
        <f t="shared" si="4"/>
        <v>16480982.912788153</v>
      </c>
      <c r="N24">
        <f>VLOOKUP(E24,Inputs!$K$12:$L$25,2,FALSE)</f>
        <v>70</v>
      </c>
      <c r="O24">
        <f>VLOOKUP(H24,Inputs!$K$12:$L$25,2,FALSE)</f>
        <v>25</v>
      </c>
      <c r="P24">
        <f>(VLOOKUP(B24,Inputs!$K$28:$L$32,2,FALSE))</f>
        <v>45</v>
      </c>
      <c r="Q24" s="6">
        <f t="shared" si="5"/>
        <v>27.613974115685902</v>
      </c>
      <c r="R24" s="9">
        <f>((Q24/Inputs!$L$35)^Inputs!$L$36+(Q24/Inputs!$L$35)^Inputs!$L$36-((Q24/Inputs!$L$35)^Inputs!$L$36)*((Q24/Inputs!$L$35)^Inputs!$L$36))</f>
        <v>6.6968107815255751E-2</v>
      </c>
      <c r="T24">
        <f>Inputs!$O$25</f>
        <v>0.505</v>
      </c>
      <c r="X24" s="2">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2.75</v>
      </c>
      <c r="AB24">
        <f>IF(B24="Diverging","",Inputs!$L$12)</f>
        <v>70</v>
      </c>
      <c r="AC24" s="132">
        <f t="shared" si="6"/>
        <v>1.2601440246904174</v>
      </c>
      <c r="AD24" s="14"/>
      <c r="AE24" s="2"/>
      <c r="AF24" s="2"/>
      <c r="AG24" s="2"/>
      <c r="AI24">
        <f t="shared" si="7"/>
        <v>1.7500250142888172</v>
      </c>
      <c r="AK24">
        <f t="shared" si="8"/>
        <v>1931503.0293353095</v>
      </c>
      <c r="AM24" s="12"/>
      <c r="AN24" s="2" t="str">
        <f t="shared" si="9"/>
        <v/>
      </c>
      <c r="AO24" s="2" t="str">
        <f t="shared" si="9"/>
        <v/>
      </c>
      <c r="AP24" s="2" t="str">
        <f t="shared" si="9"/>
        <v/>
      </c>
      <c r="AQ24" s="2">
        <f t="shared" si="9"/>
        <v>1</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f t="shared" si="10"/>
        <v>1</v>
      </c>
      <c r="BM24" s="2" t="str">
        <f t="shared" si="10"/>
        <v/>
      </c>
      <c r="BN24" s="2" t="str">
        <f t="shared" si="10"/>
        <v/>
      </c>
      <c r="BO24" s="2" t="str">
        <f t="shared" si="10"/>
        <v/>
      </c>
      <c r="BP24" s="2" t="str">
        <f t="shared" si="10"/>
        <v/>
      </c>
      <c r="BQ24" s="2"/>
      <c r="BR24" s="2"/>
      <c r="BS24" s="2"/>
      <c r="BT24" s="2"/>
      <c r="BU24" s="12"/>
    </row>
    <row r="25" spans="1:73" x14ac:dyDescent="0.25">
      <c r="A25">
        <v>22</v>
      </c>
      <c r="B25" t="s">
        <v>15</v>
      </c>
      <c r="C25" t="s">
        <v>28</v>
      </c>
      <c r="D25" s="2" t="s">
        <v>73</v>
      </c>
      <c r="E25" t="s">
        <v>148</v>
      </c>
      <c r="F25" s="7" t="s">
        <v>34</v>
      </c>
      <c r="G25" s="2" t="s">
        <v>78</v>
      </c>
      <c r="H25" t="s">
        <v>142</v>
      </c>
      <c r="J25">
        <f t="shared" si="2"/>
        <v>6143.214610989121</v>
      </c>
      <c r="K25">
        <f t="shared" si="3"/>
        <v>2829.7096138499373</v>
      </c>
      <c r="L25">
        <f t="shared" si="4"/>
        <v>17383513.444659319</v>
      </c>
      <c r="N25">
        <f>VLOOKUP(E25,Inputs!$K$12:$L$25,2,FALSE)</f>
        <v>70</v>
      </c>
      <c r="O25">
        <f>VLOOKUP(H25,Inputs!$K$12:$L$25,2,FALSE)</f>
        <v>15</v>
      </c>
      <c r="P25">
        <f>(VLOOKUP(B25,Inputs!$K$28:$L$32,2,FALSE))</f>
        <v>45</v>
      </c>
      <c r="Q25" s="6">
        <f t="shared" si="5"/>
        <v>30.166520181768771</v>
      </c>
      <c r="R25" s="9">
        <f>((Q25/Inputs!$L$35)^Inputs!$L$36+(Q25/Inputs!$L$35)^Inputs!$L$36-((Q25/Inputs!$L$35)^Inputs!$L$36)*((Q25/Inputs!$L$35)^Inputs!$L$36))</f>
        <v>9.3014969639737849E-2</v>
      </c>
      <c r="T25">
        <f>Inputs!$O$25</f>
        <v>0.505</v>
      </c>
      <c r="X25" s="2">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2.75</v>
      </c>
      <c r="AB25">
        <f>IF(B25="Diverging","",Inputs!$L$12)</f>
        <v>70</v>
      </c>
      <c r="AC25" s="132">
        <f t="shared" si="6"/>
        <v>1.2601440246904174</v>
      </c>
      <c r="AD25" s="14"/>
      <c r="AE25" s="2"/>
      <c r="AF25" s="2"/>
      <c r="AG25" s="2"/>
      <c r="AI25">
        <f t="shared" si="7"/>
        <v>1.7500250142888172</v>
      </c>
      <c r="AK25">
        <f>L25*R25*AI25</f>
        <v>2829662.6530305385</v>
      </c>
      <c r="AM25" s="12"/>
      <c r="AN25" s="2" t="str">
        <f t="shared" si="9"/>
        <v/>
      </c>
      <c r="AO25" s="2" t="str">
        <f t="shared" si="9"/>
        <v/>
      </c>
      <c r="AP25" s="2" t="str">
        <f t="shared" si="9"/>
        <v/>
      </c>
      <c r="AQ25" s="2">
        <f t="shared" si="9"/>
        <v>1</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f t="shared" si="10"/>
        <v>1</v>
      </c>
      <c r="BQ25" s="2"/>
      <c r="BR25" s="2"/>
      <c r="BS25" s="2"/>
      <c r="BT25" s="2"/>
      <c r="BU25" s="12"/>
    </row>
    <row r="26" spans="1:73" x14ac:dyDescent="0.25">
      <c r="A26">
        <v>23</v>
      </c>
      <c r="B26" t="s">
        <v>15</v>
      </c>
      <c r="C26" s="7" t="s">
        <v>29</v>
      </c>
      <c r="D26" s="2" t="s">
        <v>79</v>
      </c>
      <c r="E26" t="s">
        <v>143</v>
      </c>
      <c r="F26" t="s">
        <v>27</v>
      </c>
      <c r="G26" s="2" t="s">
        <v>74</v>
      </c>
      <c r="H26" t="s">
        <v>147</v>
      </c>
      <c r="J26">
        <f t="shared" si="2"/>
        <v>2158.3361834497814</v>
      </c>
      <c r="K26">
        <f t="shared" si="3"/>
        <v>878.12843098113581</v>
      </c>
      <c r="L26">
        <f t="shared" si="4"/>
        <v>1895296.3663025694</v>
      </c>
      <c r="N26">
        <f>VLOOKUP(E26,Inputs!$K$12:$L$25,2,FALSE)</f>
        <v>25</v>
      </c>
      <c r="O26">
        <f>VLOOKUP(H26,Inputs!$K$12:$L$25,2,FALSE)</f>
        <v>20</v>
      </c>
      <c r="P26">
        <f>(VLOOKUP(B26,Inputs!$K$28:$L$32,2,FALSE))</f>
        <v>45</v>
      </c>
      <c r="Q26" s="6">
        <f t="shared" si="5"/>
        <v>8.9147801264732891</v>
      </c>
      <c r="R26" s="9">
        <f>((Q26/Inputs!$L$35)^Inputs!$L$36+(Q26/Inputs!$L$35)^Inputs!$L$36-((Q26/Inputs!$L$35)^Inputs!$L$36)*((Q26/Inputs!$L$35)^Inputs!$L$36))</f>
        <v>9.3337987230879336E-4</v>
      </c>
      <c r="T26">
        <f>Inputs!$O$25</f>
        <v>0.505</v>
      </c>
      <c r="Y26" s="2">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1.75</v>
      </c>
      <c r="AB26">
        <f>IF(B26="Diverging","",Inputs!$L$12)</f>
        <v>70</v>
      </c>
      <c r="AC26" s="132">
        <f t="shared" si="6"/>
        <v>1.2601440246904174</v>
      </c>
      <c r="AD26" s="14"/>
      <c r="AE26" s="2"/>
      <c r="AF26" s="2"/>
      <c r="AG26" s="2"/>
      <c r="AI26">
        <f t="shared" si="7"/>
        <v>1.1136522818201564</v>
      </c>
      <c r="AK26">
        <f t="shared" si="8"/>
        <v>1970.0859447221897</v>
      </c>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f t="shared" si="9"/>
        <v>1</v>
      </c>
      <c r="AX26" s="2" t="str">
        <f t="shared" si="9"/>
        <v/>
      </c>
      <c r="AY26" s="2" t="str">
        <f t="shared" si="9"/>
        <v/>
      </c>
      <c r="AZ26" s="2"/>
      <c r="BA26" s="2"/>
      <c r="BB26" s="2"/>
      <c r="BC26" s="2"/>
      <c r="BD26" s="10"/>
      <c r="BE26" s="2" t="str">
        <f t="shared" si="10"/>
        <v/>
      </c>
      <c r="BF26" s="2" t="str">
        <f t="shared" si="10"/>
        <v/>
      </c>
      <c r="BG26" s="2" t="str">
        <f t="shared" si="10"/>
        <v/>
      </c>
      <c r="BH26" s="2" t="str">
        <f t="shared" si="10"/>
        <v/>
      </c>
      <c r="BI26" s="2">
        <f t="shared" si="10"/>
        <v>1</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v>24</v>
      </c>
      <c r="B27" t="s">
        <v>15</v>
      </c>
      <c r="C27" s="7" t="s">
        <v>29</v>
      </c>
      <c r="D27" s="2" t="s">
        <v>79</v>
      </c>
      <c r="E27" t="s">
        <v>143</v>
      </c>
      <c r="F27" t="s">
        <v>35</v>
      </c>
      <c r="G27" s="2" t="s">
        <v>70</v>
      </c>
      <c r="H27" t="s">
        <v>149</v>
      </c>
      <c r="J27">
        <f t="shared" si="2"/>
        <v>2158.3361834497814</v>
      </c>
      <c r="K27">
        <f t="shared" si="3"/>
        <v>975.63630394130166</v>
      </c>
      <c r="L27">
        <f t="shared" si="4"/>
        <v>2105751.1366837202</v>
      </c>
      <c r="N27">
        <f>VLOOKUP(E27,Inputs!$K$12:$L$25,2,FALSE)</f>
        <v>25</v>
      </c>
      <c r="O27">
        <f>VLOOKUP(H27,Inputs!$K$12:$L$25,2,FALSE)</f>
        <v>15</v>
      </c>
      <c r="P27">
        <f>(VLOOKUP(B27,Inputs!$K$28:$L$32,2,FALSE))</f>
        <v>45</v>
      </c>
      <c r="Q27" s="6">
        <f t="shared" si="5"/>
        <v>8.9396576292116645</v>
      </c>
      <c r="R27" s="9">
        <f>((Q27/Inputs!$L$35)^Inputs!$L$36+(Q27/Inputs!$L$35)^Inputs!$L$36-((Q27/Inputs!$L$35)^Inputs!$L$36)*((Q27/Inputs!$L$35)^Inputs!$L$36))</f>
        <v>9.432995959267502E-4</v>
      </c>
      <c r="T27">
        <f>Inputs!$O$25</f>
        <v>0.505</v>
      </c>
      <c r="Y27" s="2">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1.75</v>
      </c>
      <c r="AB27">
        <f>IF(B27="Diverging","",Inputs!$L$12)</f>
        <v>70</v>
      </c>
      <c r="AC27" s="132">
        <f t="shared" si="6"/>
        <v>1.2601440246904174</v>
      </c>
      <c r="AD27" s="14"/>
      <c r="AE27" s="2"/>
      <c r="AF27" s="2"/>
      <c r="AG27" s="2"/>
      <c r="AI27">
        <f t="shared" si="7"/>
        <v>1.1136522818201564</v>
      </c>
      <c r="AK27">
        <f t="shared" si="8"/>
        <v>2212.1078832749558</v>
      </c>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f t="shared" si="9"/>
        <v>1</v>
      </c>
      <c r="AX27" s="2" t="str">
        <f t="shared" si="9"/>
        <v/>
      </c>
      <c r="AY27" s="2" t="str">
        <f t="shared" si="9"/>
        <v/>
      </c>
      <c r="AZ27" s="2"/>
      <c r="BA27" s="2"/>
      <c r="BB27" s="2"/>
      <c r="BC27" s="2"/>
      <c r="BD27" s="10"/>
      <c r="BE27" s="2" t="str">
        <f t="shared" si="10"/>
        <v/>
      </c>
      <c r="BF27" s="2" t="str">
        <f t="shared" si="10"/>
        <v/>
      </c>
      <c r="BG27" s="2">
        <f t="shared" si="10"/>
        <v>1</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v>25</v>
      </c>
      <c r="B28" t="s">
        <v>16</v>
      </c>
      <c r="C28" t="s">
        <v>23</v>
      </c>
      <c r="D28" s="2" t="s">
        <v>76</v>
      </c>
      <c r="E28" t="s">
        <v>142</v>
      </c>
      <c r="F28" t="s">
        <v>31</v>
      </c>
      <c r="G28" s="2" t="s">
        <v>75</v>
      </c>
      <c r="H28" t="s">
        <v>142</v>
      </c>
      <c r="J28">
        <f t="shared" si="2"/>
        <v>1557.1434358164215</v>
      </c>
      <c r="K28">
        <f t="shared" si="3"/>
        <v>2682.7945882448253</v>
      </c>
      <c r="L28">
        <f t="shared" si="4"/>
        <v>4177495.9827292492</v>
      </c>
      <c r="N28">
        <f>VLOOKUP(E28,Inputs!$K$12:$L$25,2,FALSE)</f>
        <v>15</v>
      </c>
      <c r="O28">
        <f>VLOOKUP(H28,Inputs!$K$12:$L$25,2,FALSE)</f>
        <v>15</v>
      </c>
      <c r="P28">
        <f>(VLOOKUP(B28,Inputs!$K$28:$L$32,2,FALSE))</f>
        <v>10</v>
      </c>
      <c r="Q28" s="6">
        <f t="shared" si="5"/>
        <v>1.3073361412148754</v>
      </c>
      <c r="R28" s="9">
        <f>((Q28/Inputs!$L$35)^Inputs!$L$36+(Q28/Inputs!$L$35)^Inputs!$L$36-((Q28/Inputs!$L$35)^Inputs!$L$36)*((Q28/Inputs!$L$35)^Inputs!$L$36))</f>
        <v>6.4061388075216188E-7</v>
      </c>
      <c r="T28">
        <f>Inputs!$O$23</f>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32">
        <f t="shared" si="6"/>
        <v>1</v>
      </c>
      <c r="AD28" s="14"/>
      <c r="AE28" s="2"/>
      <c r="AF28" s="2"/>
      <c r="AG28" s="2"/>
      <c r="AI28">
        <f t="shared" si="7"/>
        <v>1</v>
      </c>
      <c r="AK28">
        <f t="shared" si="8"/>
        <v>2.6761619133227503</v>
      </c>
      <c r="AM28" s="12"/>
      <c r="AN28" s="2" t="str">
        <f t="shared" si="9"/>
        <v/>
      </c>
      <c r="AO28" s="2" t="str">
        <f t="shared" si="9"/>
        <v/>
      </c>
      <c r="AP28" s="2" t="str">
        <f t="shared" si="9"/>
        <v/>
      </c>
      <c r="AQ28" s="2" t="str">
        <f t="shared" si="9"/>
        <v/>
      </c>
      <c r="AR28" s="2" t="str">
        <f t="shared" si="9"/>
        <v/>
      </c>
      <c r="AS28" s="2" t="str">
        <f t="shared" si="9"/>
        <v/>
      </c>
      <c r="AT28" s="2">
        <f t="shared" si="9"/>
        <v>1</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f t="shared" si="10"/>
        <v>1</v>
      </c>
      <c r="BM28" s="2" t="str">
        <f t="shared" si="10"/>
        <v/>
      </c>
      <c r="BN28" s="2" t="str">
        <f t="shared" si="10"/>
        <v/>
      </c>
      <c r="BO28" s="2" t="str">
        <f t="shared" si="10"/>
        <v/>
      </c>
      <c r="BP28" s="2" t="str">
        <f t="shared" si="10"/>
        <v/>
      </c>
      <c r="BQ28" s="2"/>
      <c r="BR28" s="2"/>
      <c r="BS28" s="2"/>
      <c r="BT28" s="2"/>
      <c r="BU28" s="12"/>
    </row>
    <row r="29" spans="1:73" x14ac:dyDescent="0.25">
      <c r="A29">
        <v>26</v>
      </c>
      <c r="B29" t="s">
        <v>16</v>
      </c>
      <c r="C29" t="s">
        <v>23</v>
      </c>
      <c r="D29" s="2" t="s">
        <v>76</v>
      </c>
      <c r="E29" t="s">
        <v>142</v>
      </c>
      <c r="F29" t="s">
        <v>32</v>
      </c>
      <c r="G29" s="2" t="s">
        <v>77</v>
      </c>
      <c r="H29" t="s">
        <v>142</v>
      </c>
      <c r="J29">
        <f t="shared" si="2"/>
        <v>1557.1434358164215</v>
      </c>
      <c r="K29">
        <f t="shared" si="3"/>
        <v>2760.0619759387532</v>
      </c>
      <c r="L29">
        <f t="shared" si="4"/>
        <v>4297812.3882795312</v>
      </c>
      <c r="N29">
        <f>VLOOKUP(E29,Inputs!$K$12:$L$25,2,FALSE)</f>
        <v>15</v>
      </c>
      <c r="O29">
        <f>VLOOKUP(H29,Inputs!$K$12:$L$25,2,FALSE)</f>
        <v>15</v>
      </c>
      <c r="P29">
        <f>(VLOOKUP(B29,Inputs!$K$28:$L$32,2,FALSE))</f>
        <v>10</v>
      </c>
      <c r="Q29" s="6">
        <f t="shared" si="5"/>
        <v>1.3073361412148754</v>
      </c>
      <c r="R29" s="9">
        <f>((Q29/Inputs!$L$35)^Inputs!$L$36+(Q29/Inputs!$L$35)^Inputs!$L$36-((Q29/Inputs!$L$35)^Inputs!$L$36)*((Q29/Inputs!$L$35)^Inputs!$L$36))</f>
        <v>6.4061388075216188E-7</v>
      </c>
      <c r="T29">
        <f>Inputs!$O$23</f>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32">
        <f t="shared" si="6"/>
        <v>1</v>
      </c>
      <c r="AD29" s="14"/>
      <c r="AE29" s="2"/>
      <c r="AF29" s="2"/>
      <c r="AG29" s="2"/>
      <c r="AI29">
        <f t="shared" si="7"/>
        <v>1</v>
      </c>
      <c r="AK29">
        <f t="shared" si="8"/>
        <v>2.7532382728004676</v>
      </c>
      <c r="AM29" s="12"/>
      <c r="AN29" s="2" t="str">
        <f t="shared" si="9"/>
        <v/>
      </c>
      <c r="AO29" s="2" t="str">
        <f t="shared" si="9"/>
        <v/>
      </c>
      <c r="AP29" s="2" t="str">
        <f t="shared" si="9"/>
        <v/>
      </c>
      <c r="AQ29" s="2" t="str">
        <f t="shared" si="9"/>
        <v/>
      </c>
      <c r="AR29" s="2" t="str">
        <f t="shared" si="9"/>
        <v/>
      </c>
      <c r="AS29" s="2" t="str">
        <f t="shared" si="9"/>
        <v/>
      </c>
      <c r="AT29" s="2">
        <f t="shared" si="9"/>
        <v>1</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f t="shared" si="10"/>
        <v>1</v>
      </c>
      <c r="BN29" s="2" t="str">
        <f t="shared" si="10"/>
        <v/>
      </c>
      <c r="BO29" s="2" t="str">
        <f t="shared" si="10"/>
        <v/>
      </c>
      <c r="BP29" s="2" t="str">
        <f t="shared" si="10"/>
        <v/>
      </c>
      <c r="BQ29" s="2"/>
      <c r="BR29" s="2"/>
      <c r="BS29" s="2"/>
      <c r="BT29" s="2"/>
      <c r="BU29" s="12"/>
    </row>
    <row r="30" spans="1:73" x14ac:dyDescent="0.25">
      <c r="A30">
        <v>27</v>
      </c>
      <c r="B30" t="s">
        <v>16</v>
      </c>
      <c r="C30" t="s">
        <v>28</v>
      </c>
      <c r="D30" s="2" t="s">
        <v>73</v>
      </c>
      <c r="E30" t="s">
        <v>148</v>
      </c>
      <c r="F30" t="s">
        <v>33</v>
      </c>
      <c r="G30" s="2" t="s">
        <v>72</v>
      </c>
      <c r="H30" t="s">
        <v>142</v>
      </c>
      <c r="J30">
        <f t="shared" si="2"/>
        <v>6143.214610989121</v>
      </c>
      <c r="K30">
        <f t="shared" si="3"/>
        <v>478.65695802974352</v>
      </c>
      <c r="L30">
        <f t="shared" si="4"/>
        <v>2940492.4182199268</v>
      </c>
      <c r="N30">
        <f>VLOOKUP(E30,Inputs!$K$12:$L$25,2,FALSE)</f>
        <v>70</v>
      </c>
      <c r="O30">
        <f>VLOOKUP(H30,Inputs!$K$12:$L$25,2,FALSE)</f>
        <v>15</v>
      </c>
      <c r="P30">
        <f>(VLOOKUP(B30,Inputs!$K$28:$L$32,2,FALSE))</f>
        <v>10</v>
      </c>
      <c r="Q30" s="6">
        <f t="shared" si="5"/>
        <v>27.644636544338773</v>
      </c>
      <c r="R30" s="9">
        <f>((Q30/Inputs!$L$35)^Inputs!$L$36+(Q30/Inputs!$L$35)^Inputs!$L$36-((Q30/Inputs!$L$35)^Inputs!$L$36)*((Q30/Inputs!$L$35)^Inputs!$L$36))</f>
        <v>6.7245791629199622E-2</v>
      </c>
      <c r="T30">
        <f>Inputs!$O$23</f>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32">
        <f t="shared" si="6"/>
        <v>1</v>
      </c>
      <c r="AD30" s="14"/>
      <c r="AE30" s="2"/>
      <c r="AF30" s="2"/>
      <c r="AG30" s="2"/>
      <c r="AI30">
        <f t="shared" si="7"/>
        <v>1</v>
      </c>
      <c r="AK30">
        <f t="shared" si="8"/>
        <v>197735.74044285851</v>
      </c>
      <c r="AM30" s="12"/>
      <c r="AN30" s="2" t="str">
        <f t="shared" si="9"/>
        <v/>
      </c>
      <c r="AO30" s="2" t="str">
        <f t="shared" si="9"/>
        <v/>
      </c>
      <c r="AP30" s="2" t="str">
        <f t="shared" si="9"/>
        <v/>
      </c>
      <c r="AQ30" s="2">
        <f t="shared" si="9"/>
        <v>1</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f t="shared" si="10"/>
        <v>1</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A31">
        <v>28</v>
      </c>
      <c r="B31" t="s">
        <v>16</v>
      </c>
      <c r="C31" t="s">
        <v>28</v>
      </c>
      <c r="D31" s="2" t="s">
        <v>73</v>
      </c>
      <c r="E31" t="s">
        <v>148</v>
      </c>
      <c r="F31" t="s">
        <v>27</v>
      </c>
      <c r="G31" s="2" t="s">
        <v>74</v>
      </c>
      <c r="H31" t="s">
        <v>277</v>
      </c>
      <c r="J31">
        <f t="shared" si="2"/>
        <v>6143.214610989121</v>
      </c>
      <c r="K31">
        <f t="shared" si="3"/>
        <v>878.12843098113581</v>
      </c>
      <c r="L31">
        <f t="shared" si="4"/>
        <v>5394531.4075282654</v>
      </c>
      <c r="N31">
        <f>VLOOKUP(E31,Inputs!$K$12:$L$25,2,FALSE)</f>
        <v>70</v>
      </c>
      <c r="O31">
        <f>VLOOKUP(H31,Inputs!$K$12:$L$25,2,FALSE)</f>
        <v>20</v>
      </c>
      <c r="P31">
        <f>(VLOOKUP(B31,Inputs!$K$28:$L$32,2,FALSE))</f>
        <v>10</v>
      </c>
      <c r="Q31" s="6">
        <f t="shared" si="5"/>
        <v>25.211794321139745</v>
      </c>
      <c r="R31" s="9">
        <f>((Q31/Inputs!$L$35)^Inputs!$L$36+(Q31/Inputs!$L$35)^Inputs!$L$36-((Q31/Inputs!$L$35)^Inputs!$L$36)*((Q31/Inputs!$L$35)^Inputs!$L$36))</f>
        <v>4.765206760828334E-2</v>
      </c>
      <c r="T31">
        <f>Inputs!$O$23</f>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32">
        <f t="shared" si="6"/>
        <v>1</v>
      </c>
      <c r="AD31" s="14"/>
      <c r="AE31" s="2"/>
      <c r="AF31" s="2"/>
      <c r="AG31" s="2"/>
      <c r="AI31">
        <f t="shared" si="7"/>
        <v>1</v>
      </c>
      <c r="AK31">
        <f t="shared" si="8"/>
        <v>257060.57534654479</v>
      </c>
      <c r="AM31" s="12"/>
      <c r="AN31" s="2" t="str">
        <f t="shared" si="9"/>
        <v/>
      </c>
      <c r="AO31" s="2" t="str">
        <f t="shared" si="9"/>
        <v/>
      </c>
      <c r="AP31" s="2" t="str">
        <f t="shared" si="9"/>
        <v/>
      </c>
      <c r="AQ31" s="2">
        <f t="shared" si="9"/>
        <v>1</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f t="shared" si="10"/>
        <v>1</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32">
        <v>29</v>
      </c>
      <c r="B32" t="s">
        <v>16</v>
      </c>
      <c r="C32" t="s">
        <v>29</v>
      </c>
      <c r="D32" s="2" t="s">
        <v>79</v>
      </c>
      <c r="E32" t="s">
        <v>142</v>
      </c>
      <c r="F32" t="s">
        <v>25</v>
      </c>
      <c r="G32" s="2" t="s">
        <v>80</v>
      </c>
      <c r="H32" t="s">
        <v>142</v>
      </c>
      <c r="J32">
        <f t="shared" si="2"/>
        <v>2158.3361834497814</v>
      </c>
      <c r="K32">
        <f t="shared" si="3"/>
        <v>2011.9542027002817</v>
      </c>
      <c r="L32">
        <f t="shared" si="4"/>
        <v>4342473.555131874</v>
      </c>
      <c r="N32">
        <f>VLOOKUP(E32,Inputs!$K$12:$L$25,2,FALSE)</f>
        <v>15</v>
      </c>
      <c r="O32">
        <f>VLOOKUP(H32,Inputs!$K$12:$L$25,2,FALSE)</f>
        <v>15</v>
      </c>
      <c r="P32">
        <f>(VLOOKUP(B32,Inputs!$K$28:$L$32,2,FALSE))</f>
        <v>10</v>
      </c>
      <c r="Q32" s="6">
        <f t="shared" si="5"/>
        <v>1.3073361412148754</v>
      </c>
      <c r="R32" s="9">
        <f>((Q32/Inputs!$L$35)^Inputs!$L$36+(Q32/Inputs!$L$35)^Inputs!$L$36-((Q32/Inputs!$L$35)^Inputs!$L$36)*((Q32/Inputs!$L$35)^Inputs!$L$36))</f>
        <v>6.4061388075216188E-7</v>
      </c>
      <c r="T32">
        <f>Inputs!$O$23</f>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32">
        <f t="shared" si="6"/>
        <v>1</v>
      </c>
      <c r="AD32" s="14"/>
      <c r="AE32" s="2"/>
      <c r="AF32" s="2"/>
      <c r="AG32" s="2"/>
      <c r="AI32">
        <f t="shared" si="7"/>
        <v>1</v>
      </c>
      <c r="AK32">
        <f t="shared" si="8"/>
        <v>2.7818488362166667</v>
      </c>
      <c r="AM32" s="12"/>
      <c r="AN32" s="2" t="str">
        <f t="shared" si="9"/>
        <v/>
      </c>
      <c r="AO32" s="2" t="str">
        <f t="shared" si="9"/>
        <v/>
      </c>
      <c r="AP32" s="2" t="str">
        <f t="shared" si="9"/>
        <v/>
      </c>
      <c r="AQ32" s="2" t="str">
        <f t="shared" si="9"/>
        <v/>
      </c>
      <c r="AR32" s="2" t="str">
        <f t="shared" si="9"/>
        <v/>
      </c>
      <c r="AS32" s="2" t="str">
        <f t="shared" si="9"/>
        <v/>
      </c>
      <c r="AT32" s="2" t="str">
        <f t="shared" si="9"/>
        <v/>
      </c>
      <c r="AU32" s="2" t="str">
        <f t="shared" si="9"/>
        <v/>
      </c>
      <c r="AV32" s="2" t="str">
        <f t="shared" si="9"/>
        <v/>
      </c>
      <c r="AW32" s="2">
        <f t="shared" si="9"/>
        <v>1</v>
      </c>
      <c r="AX32" s="2" t="str">
        <f t="shared" si="9"/>
        <v/>
      </c>
      <c r="AY32" s="2" t="str">
        <f t="shared" si="9"/>
        <v/>
      </c>
      <c r="AZ32" s="2"/>
      <c r="BA32" s="2"/>
      <c r="BB32" s="2"/>
      <c r="BC32" s="2"/>
      <c r="BD32" s="10"/>
      <c r="BE32" s="2" t="str">
        <f t="shared" si="10"/>
        <v/>
      </c>
      <c r="BF32" s="2" t="str">
        <f t="shared" si="10"/>
        <v/>
      </c>
      <c r="BG32" s="2" t="str">
        <f t="shared" si="10"/>
        <v/>
      </c>
      <c r="BH32" s="2" t="str">
        <f t="shared" si="10"/>
        <v/>
      </c>
      <c r="BI32" s="2" t="str">
        <f t="shared" si="10"/>
        <v/>
      </c>
      <c r="BJ32" s="2" t="str">
        <f t="shared" si="10"/>
        <v/>
      </c>
      <c r="BK32" s="2" t="str">
        <f t="shared" si="10"/>
        <v/>
      </c>
      <c r="BL32" s="2" t="str">
        <f t="shared" si="10"/>
        <v/>
      </c>
      <c r="BM32" s="2" t="str">
        <f t="shared" si="10"/>
        <v/>
      </c>
      <c r="BN32" s="2" t="str">
        <f t="shared" si="10"/>
        <v/>
      </c>
      <c r="BO32" s="2">
        <f t="shared" si="10"/>
        <v>1</v>
      </c>
      <c r="BP32" s="2" t="str">
        <f t="shared" si="10"/>
        <v/>
      </c>
      <c r="BQ32" s="2"/>
      <c r="BR32" s="2"/>
      <c r="BS32" s="2"/>
      <c r="BT32" s="2"/>
      <c r="BU32" s="12"/>
    </row>
    <row r="33" spans="1:73" x14ac:dyDescent="0.25">
      <c r="A33">
        <v>30</v>
      </c>
      <c r="B33" t="s">
        <v>16</v>
      </c>
      <c r="C33" t="s">
        <v>29</v>
      </c>
      <c r="D33" s="2" t="s">
        <v>79</v>
      </c>
      <c r="E33" t="s">
        <v>142</v>
      </c>
      <c r="F33" t="s">
        <v>34</v>
      </c>
      <c r="G33" s="2" t="s">
        <v>78</v>
      </c>
      <c r="H33" t="s">
        <v>142</v>
      </c>
      <c r="J33">
        <f t="shared" si="2"/>
        <v>2158.3361834497814</v>
      </c>
      <c r="K33">
        <f t="shared" si="3"/>
        <v>2829.7096138499373</v>
      </c>
      <c r="L33">
        <f t="shared" si="4"/>
        <v>6107464.6482280288</v>
      </c>
      <c r="N33">
        <f>VLOOKUP(E33,Inputs!$K$12:$L$25,2,FALSE)</f>
        <v>15</v>
      </c>
      <c r="O33">
        <f>VLOOKUP(H33,Inputs!$K$12:$L$25,2,FALSE)</f>
        <v>15</v>
      </c>
      <c r="P33">
        <f>(VLOOKUP(B33,Inputs!$K$28:$L$32,2,FALSE))</f>
        <v>10</v>
      </c>
      <c r="Q33" s="6">
        <f t="shared" si="5"/>
        <v>1.3073361412148754</v>
      </c>
      <c r="R33" s="9">
        <f>((Q33/Inputs!$L$35)^Inputs!$L$36+(Q33/Inputs!$L$35)^Inputs!$L$36-((Q33/Inputs!$L$35)^Inputs!$L$36)*((Q33/Inputs!$L$35)^Inputs!$L$36))</f>
        <v>6.4061388075216188E-7</v>
      </c>
      <c r="T33">
        <f>Inputs!$O$23</f>
        <v>1</v>
      </c>
      <c r="Z33">
        <f>MAX(1,IF(B33&lt;&gt;"Pedestrian",V33*Inputs!$C$3+W33*Inputs!$C$4+X33*IF(Inputs!$C$3=1,Inputs!$O$29,IF(Inputs!$C$3=2,Inputs!$O$29+Inputs!$O$30,Inputs!$O$29+Inputs!$O$30+Inputs!$O$31*(Inputs!$C$3-2)))+Y33*IF(Inputs!$C$4=1,Inputs!$O$29,IF(Inputs!$C$4=2,Inputs!$O$29+Inputs!$O$30,Inputs!$O$29+Inputs!$O$30+Inputs!$O$31*(Inputs!$C$4-2))),V33*Inputs!$C$3+W33*Inputs!$C$4+X33*IF(Inputs!$C$3=1,Inputs!$O$37,IF(Inputs!$C$3=2,Inputs!$O$37+Inputs!$O$38,Inputs!$O$37+Inputs!$O$38+Inputs!$O$39*(Inputs!$C$3-2)))+Y33*IF(Inputs!$C$4=1,Inputs!$O$37,IF(Inputs!$C$4=2,Inputs!$O$37+Inputs!$O$38,Inputs!$O$37+Inputs!$O$38+Inputs!$O$39*(Inputs!$C$4-2)))))</f>
        <v>1</v>
      </c>
      <c r="AB33" t="str">
        <f>IF(B33="Diverging","",Inputs!$L$12)</f>
        <v/>
      </c>
      <c r="AC33" s="132">
        <f t="shared" si="6"/>
        <v>1</v>
      </c>
      <c r="AD33" s="14"/>
      <c r="AE33" s="2"/>
      <c r="AF33" s="2"/>
      <c r="AG33" s="2"/>
      <c r="AI33">
        <f t="shared" si="7"/>
        <v>1</v>
      </c>
      <c r="AK33">
        <f t="shared" si="8"/>
        <v>3.9125266298579948</v>
      </c>
      <c r="AM33" s="12"/>
      <c r="AN33" s="2" t="str">
        <f t="shared" si="9"/>
        <v/>
      </c>
      <c r="AO33" s="2" t="str">
        <f t="shared" si="9"/>
        <v/>
      </c>
      <c r="AP33" s="2" t="str">
        <f t="shared" si="9"/>
        <v/>
      </c>
      <c r="AQ33" s="2" t="str">
        <f t="shared" si="9"/>
        <v/>
      </c>
      <c r="AR33" s="2" t="str">
        <f t="shared" si="9"/>
        <v/>
      </c>
      <c r="AS33" s="2" t="str">
        <f t="shared" si="9"/>
        <v/>
      </c>
      <c r="AT33" s="2" t="str">
        <f t="shared" si="9"/>
        <v/>
      </c>
      <c r="AU33" s="2" t="str">
        <f t="shared" si="9"/>
        <v/>
      </c>
      <c r="AV33" s="2" t="str">
        <f t="shared" si="9"/>
        <v/>
      </c>
      <c r="AW33" s="2">
        <f t="shared" si="9"/>
        <v>1</v>
      </c>
      <c r="AX33" s="2" t="str">
        <f t="shared" si="9"/>
        <v/>
      </c>
      <c r="AY33" s="2" t="str">
        <f t="shared" si="9"/>
        <v/>
      </c>
      <c r="AZ33" s="2"/>
      <c r="BA33" s="2"/>
      <c r="BB33" s="2"/>
      <c r="BC33" s="2"/>
      <c r="BD33" s="10"/>
      <c r="BE33" s="2" t="str">
        <f t="shared" si="10"/>
        <v/>
      </c>
      <c r="BF33" s="2" t="str">
        <f t="shared" si="10"/>
        <v/>
      </c>
      <c r="BG33" s="2" t="str">
        <f t="shared" si="10"/>
        <v/>
      </c>
      <c r="BH33" s="2" t="str">
        <f t="shared" si="10"/>
        <v/>
      </c>
      <c r="BI33" s="2" t="str">
        <f t="shared" si="10"/>
        <v/>
      </c>
      <c r="BJ33" s="2" t="str">
        <f t="shared" si="10"/>
        <v/>
      </c>
      <c r="BK33" s="2" t="str">
        <f t="shared" si="10"/>
        <v/>
      </c>
      <c r="BL33" s="2" t="str">
        <f t="shared" si="10"/>
        <v/>
      </c>
      <c r="BM33" s="2" t="str">
        <f t="shared" si="10"/>
        <v/>
      </c>
      <c r="BN33" s="2" t="str">
        <f t="shared" si="10"/>
        <v/>
      </c>
      <c r="BO33" s="2" t="str">
        <f t="shared" si="10"/>
        <v/>
      </c>
      <c r="BP33" s="2">
        <f t="shared" si="10"/>
        <v>1</v>
      </c>
      <c r="BQ33" s="2"/>
      <c r="BR33" s="2"/>
      <c r="BS33" s="2"/>
      <c r="BT33" s="2"/>
      <c r="BU33" s="12"/>
    </row>
    <row r="34" spans="1:73" x14ac:dyDescent="0.25">
      <c r="A34">
        <v>31</v>
      </c>
      <c r="B34" t="s">
        <v>16</v>
      </c>
      <c r="C34" t="s">
        <v>24</v>
      </c>
      <c r="D34" s="2" t="s">
        <v>69</v>
      </c>
      <c r="E34" t="s">
        <v>148</v>
      </c>
      <c r="F34" t="s">
        <v>35</v>
      </c>
      <c r="G34" s="2" t="s">
        <v>70</v>
      </c>
      <c r="H34" t="s">
        <v>142</v>
      </c>
      <c r="J34">
        <f t="shared" si="2"/>
        <v>5590.2071467317601</v>
      </c>
      <c r="K34">
        <f t="shared" si="3"/>
        <v>975.63630394130166</v>
      </c>
      <c r="L34">
        <f t="shared" si="4"/>
        <v>5454009.0389036238</v>
      </c>
      <c r="N34">
        <f>VLOOKUP(E34,Inputs!$K$12:$L$25,2,FALSE)</f>
        <v>70</v>
      </c>
      <c r="O34">
        <f>VLOOKUP(H34,Inputs!$K$12:$L$25,2,FALSE)</f>
        <v>15</v>
      </c>
      <c r="P34">
        <f>(VLOOKUP(B34,Inputs!$K$28:$L$32,2,FALSE))</f>
        <v>10</v>
      </c>
      <c r="Q34" s="6">
        <f t="shared" si="5"/>
        <v>27.644636544338773</v>
      </c>
      <c r="R34" s="9">
        <f>((Q34/Inputs!$L$35)^Inputs!$L$36+(Q34/Inputs!$L$35)^Inputs!$L$36-((Q34/Inputs!$L$35)^Inputs!$L$36)*((Q34/Inputs!$L$35)^Inputs!$L$36))</f>
        <v>6.7245791629199622E-2</v>
      </c>
      <c r="T34">
        <f>Inputs!$O$23</f>
        <v>1</v>
      </c>
      <c r="Z34">
        <f>MAX(1,IF(B34&lt;&gt;"Pedestrian",V34*Inputs!$C$3+W34*Inputs!$C$4+X34*IF(Inputs!$C$3=1,Inputs!$O$29,IF(Inputs!$C$3=2,Inputs!$O$29+Inputs!$O$30,Inputs!$O$29+Inputs!$O$30+Inputs!$O$31*(Inputs!$C$3-2)))+Y34*IF(Inputs!$C$4=1,Inputs!$O$29,IF(Inputs!$C$4=2,Inputs!$O$29+Inputs!$O$30,Inputs!$O$29+Inputs!$O$30+Inputs!$O$31*(Inputs!$C$4-2))),V34*Inputs!$C$3+W34*Inputs!$C$4+X34*IF(Inputs!$C$3=1,Inputs!$O$37,IF(Inputs!$C$3=2,Inputs!$O$37+Inputs!$O$38,Inputs!$O$37+Inputs!$O$38+Inputs!$O$39*(Inputs!$C$3-2)))+Y34*IF(Inputs!$C$4=1,Inputs!$O$37,IF(Inputs!$C$4=2,Inputs!$O$37+Inputs!$O$38,Inputs!$O$37+Inputs!$O$38+Inputs!$O$39*(Inputs!$C$4-2)))))</f>
        <v>1</v>
      </c>
      <c r="AB34" t="str">
        <f>IF(B34="Diverging","",Inputs!$L$12)</f>
        <v/>
      </c>
      <c r="AC34" s="132">
        <f t="shared" si="6"/>
        <v>1</v>
      </c>
      <c r="AD34" s="14"/>
      <c r="AE34" s="2"/>
      <c r="AF34" s="2"/>
      <c r="AG34" s="2"/>
      <c r="AI34">
        <f t="shared" si="7"/>
        <v>1</v>
      </c>
      <c r="AK34">
        <f t="shared" si="8"/>
        <v>366759.15537388436</v>
      </c>
      <c r="AM34" s="12"/>
      <c r="AN34" s="2">
        <f t="shared" si="9"/>
        <v>1</v>
      </c>
      <c r="AO34" s="2" t="str">
        <f t="shared" si="9"/>
        <v/>
      </c>
      <c r="AP34" s="2" t="str">
        <f t="shared" si="9"/>
        <v/>
      </c>
      <c r="AQ34" s="2" t="str">
        <f t="shared" si="9"/>
        <v/>
      </c>
      <c r="AR34" s="2" t="str">
        <f t="shared" si="9"/>
        <v/>
      </c>
      <c r="AS34" s="2" t="str">
        <f t="shared" si="9"/>
        <v/>
      </c>
      <c r="AT34" s="2" t="str">
        <f t="shared" si="9"/>
        <v/>
      </c>
      <c r="AU34" s="2" t="str">
        <f t="shared" si="9"/>
        <v/>
      </c>
      <c r="AV34" s="2" t="str">
        <f t="shared" si="9"/>
        <v/>
      </c>
      <c r="AW34" s="2" t="str">
        <f t="shared" si="9"/>
        <v/>
      </c>
      <c r="AX34" s="2" t="str">
        <f t="shared" si="9"/>
        <v/>
      </c>
      <c r="AY34" s="2" t="str">
        <f t="shared" si="9"/>
        <v/>
      </c>
      <c r="AZ34" s="2"/>
      <c r="BA34" s="2"/>
      <c r="BB34" s="2"/>
      <c r="BC34" s="2"/>
      <c r="BD34" s="10"/>
      <c r="BE34" s="2" t="str">
        <f t="shared" si="10"/>
        <v/>
      </c>
      <c r="BF34" s="2" t="str">
        <f t="shared" si="10"/>
        <v/>
      </c>
      <c r="BG34" s="2">
        <f t="shared" si="10"/>
        <v>1</v>
      </c>
      <c r="BH34" s="2" t="str">
        <f t="shared" si="10"/>
        <v/>
      </c>
      <c r="BI34" s="2" t="str">
        <f t="shared" si="10"/>
        <v/>
      </c>
      <c r="BJ34" s="2" t="str">
        <f t="shared" si="10"/>
        <v/>
      </c>
      <c r="BK34" s="2" t="str">
        <f t="shared" si="10"/>
        <v/>
      </c>
      <c r="BL34" s="2" t="str">
        <f t="shared" si="10"/>
        <v/>
      </c>
      <c r="BM34" s="2" t="str">
        <f t="shared" si="10"/>
        <v/>
      </c>
      <c r="BN34" s="2" t="str">
        <f t="shared" si="10"/>
        <v/>
      </c>
      <c r="BO34" s="2" t="str">
        <f t="shared" si="10"/>
        <v/>
      </c>
      <c r="BP34" s="2" t="str">
        <f t="shared" si="10"/>
        <v/>
      </c>
      <c r="BQ34" s="2"/>
      <c r="BR34" s="2"/>
      <c r="BS34" s="2"/>
      <c r="BT34" s="2"/>
      <c r="BU34" s="12"/>
    </row>
    <row r="35" spans="1:73" x14ac:dyDescent="0.25">
      <c r="A35">
        <v>32</v>
      </c>
      <c r="B35" t="s">
        <v>16</v>
      </c>
      <c r="C35" t="s">
        <v>24</v>
      </c>
      <c r="D35" s="2" t="s">
        <v>69</v>
      </c>
      <c r="E35" t="s">
        <v>148</v>
      </c>
      <c r="F35" t="s">
        <v>30</v>
      </c>
      <c r="G35" s="2" t="s">
        <v>71</v>
      </c>
      <c r="H35" t="s">
        <v>142</v>
      </c>
      <c r="J35">
        <f t="shared" si="2"/>
        <v>5590.2071467317601</v>
      </c>
      <c r="K35">
        <f t="shared" si="3"/>
        <v>934.15654932693815</v>
      </c>
      <c r="L35">
        <f t="shared" si="4"/>
        <v>5222128.6182137299</v>
      </c>
      <c r="N35">
        <f>VLOOKUP(E35,Inputs!$K$12:$L$25,2,FALSE)</f>
        <v>70</v>
      </c>
      <c r="O35">
        <f>VLOOKUP(H35,Inputs!$K$12:$L$25,2,FALSE)</f>
        <v>15</v>
      </c>
      <c r="P35">
        <f>(VLOOKUP(B35,Inputs!$K$28:$L$32,2,FALSE))</f>
        <v>10</v>
      </c>
      <c r="Q35" s="6">
        <f t="shared" si="5"/>
        <v>27.644636544338773</v>
      </c>
      <c r="R35" s="9">
        <f>((Q35/Inputs!$L$35)^Inputs!$L$36+(Q35/Inputs!$L$35)^Inputs!$L$36-((Q35/Inputs!$L$35)^Inputs!$L$36)*((Q35/Inputs!$L$35)^Inputs!$L$36))</f>
        <v>6.7245791629199622E-2</v>
      </c>
      <c r="T35">
        <f>Inputs!$O$23</f>
        <v>1</v>
      </c>
      <c r="Z35">
        <f>MAX(1,IF(B35&lt;&gt;"Pedestrian",V35*Inputs!$C$3+W35*Inputs!$C$4+X35*IF(Inputs!$C$3=1,Inputs!$O$29,IF(Inputs!$C$3=2,Inputs!$O$29+Inputs!$O$30,Inputs!$O$29+Inputs!$O$30+Inputs!$O$31*(Inputs!$C$3-2)))+Y35*IF(Inputs!$C$4=1,Inputs!$O$29,IF(Inputs!$C$4=2,Inputs!$O$29+Inputs!$O$30,Inputs!$O$29+Inputs!$O$30+Inputs!$O$31*(Inputs!$C$4-2))),V35*Inputs!$C$3+W35*Inputs!$C$4+X35*IF(Inputs!$C$3=1,Inputs!$O$37,IF(Inputs!$C$3=2,Inputs!$O$37+Inputs!$O$38,Inputs!$O$37+Inputs!$O$38+Inputs!$O$39*(Inputs!$C$3-2)))+Y35*IF(Inputs!$C$4=1,Inputs!$O$37,IF(Inputs!$C$4=2,Inputs!$O$37+Inputs!$O$38,Inputs!$O$37+Inputs!$O$38+Inputs!$O$39*(Inputs!$C$4-2)))))</f>
        <v>1</v>
      </c>
      <c r="AB35" t="str">
        <f>IF(B35="Diverging","",Inputs!$L$12)</f>
        <v/>
      </c>
      <c r="AC35" s="132">
        <f t="shared" si="6"/>
        <v>1</v>
      </c>
      <c r="AD35" s="14"/>
      <c r="AE35" s="2"/>
      <c r="AF35" s="2"/>
      <c r="AG35" s="2"/>
      <c r="AI35">
        <f t="shared" si="7"/>
        <v>1</v>
      </c>
      <c r="AK35">
        <f t="shared" si="8"/>
        <v>351166.17292128061</v>
      </c>
      <c r="AM35" s="12"/>
      <c r="AN35" s="2">
        <f t="shared" ref="AN35:AY50" si="11">IF(ISNUMBER(SEARCH(AN$3,$D35)),1,"")</f>
        <v>1</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f t="shared" si="12"/>
        <v>1</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1:73" x14ac:dyDescent="0.25">
      <c r="A36" s="28"/>
      <c r="B36" s="28"/>
      <c r="C36" s="28"/>
      <c r="D36" s="29"/>
      <c r="E36" s="28"/>
      <c r="F36" s="28"/>
      <c r="G36" s="29"/>
      <c r="H36" s="28"/>
      <c r="I36" s="28"/>
      <c r="J36" s="28"/>
      <c r="K36" s="28"/>
      <c r="L36" s="28"/>
      <c r="M36" s="28"/>
      <c r="N36" s="28"/>
      <c r="O36" s="28"/>
      <c r="Q36" s="6"/>
      <c r="R36" s="27"/>
      <c r="T36" s="25"/>
      <c r="V36" s="30"/>
      <c r="W36" s="30"/>
      <c r="X36" s="30"/>
      <c r="Y36" s="30"/>
      <c r="Z36" s="25"/>
      <c r="AB36" s="25"/>
      <c r="AC36" s="31"/>
      <c r="AD36" s="14"/>
      <c r="AE36" s="2"/>
      <c r="AF36" s="2"/>
      <c r="AG36" s="2"/>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30"/>
      <c r="BA36" s="30"/>
      <c r="BB36" s="30"/>
      <c r="BC36" s="30"/>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1:73" x14ac:dyDescent="0.25">
      <c r="A37" s="28"/>
      <c r="B37" s="28"/>
      <c r="C37" s="28"/>
      <c r="D37" s="29"/>
      <c r="E37" s="28"/>
      <c r="F37" s="28"/>
      <c r="G37" s="29"/>
      <c r="H37" s="28"/>
      <c r="I37" s="28"/>
      <c r="J37" s="28"/>
      <c r="K37" s="28"/>
      <c r="L37" s="28"/>
      <c r="M37" s="28"/>
      <c r="N37" s="28"/>
      <c r="O37" s="28"/>
      <c r="Q37" s="6"/>
      <c r="R37" s="27"/>
      <c r="T37" s="25"/>
      <c r="V37" s="30"/>
      <c r="W37" s="30"/>
      <c r="X37" s="30"/>
      <c r="Y37" s="30"/>
      <c r="Z37" s="25"/>
      <c r="AB37" s="25"/>
      <c r="AC37" s="31"/>
      <c r="AD37" s="14"/>
      <c r="AE37" s="2"/>
      <c r="AF37" s="2"/>
      <c r="AG37" s="2"/>
      <c r="AM37" s="12"/>
      <c r="AN37" s="2" t="str">
        <f t="shared" si="11"/>
        <v/>
      </c>
      <c r="AO37" s="2" t="str">
        <f t="shared" si="11"/>
        <v/>
      </c>
      <c r="AP37" s="2" t="str">
        <f t="shared" si="11"/>
        <v/>
      </c>
      <c r="AQ37" s="2" t="str">
        <f t="shared" si="11"/>
        <v/>
      </c>
      <c r="AR37" s="2" t="str">
        <f t="shared" si="11"/>
        <v/>
      </c>
      <c r="AS37" s="2" t="str">
        <f t="shared" si="11"/>
        <v/>
      </c>
      <c r="AT37" s="2" t="str">
        <f t="shared" si="11"/>
        <v/>
      </c>
      <c r="AU37" s="2" t="str">
        <f t="shared" si="11"/>
        <v/>
      </c>
      <c r="AV37" s="2" t="str">
        <f t="shared" si="11"/>
        <v/>
      </c>
      <c r="AW37" s="2" t="str">
        <f t="shared" si="11"/>
        <v/>
      </c>
      <c r="AX37" s="2" t="str">
        <f t="shared" si="11"/>
        <v/>
      </c>
      <c r="AY37" s="2" t="str">
        <f t="shared" si="11"/>
        <v/>
      </c>
      <c r="AZ37" s="30"/>
      <c r="BA37" s="30"/>
      <c r="BB37" s="30"/>
      <c r="BC37" s="30"/>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1:73" x14ac:dyDescent="0.25">
      <c r="A38" s="28"/>
      <c r="B38" s="28"/>
      <c r="C38" s="28"/>
      <c r="D38" s="29"/>
      <c r="E38" s="28"/>
      <c r="F38" s="28"/>
      <c r="G38" s="29"/>
      <c r="H38" s="28"/>
      <c r="I38" s="28"/>
      <c r="J38" s="28"/>
      <c r="K38" s="28"/>
      <c r="L38" s="28"/>
      <c r="M38" s="28"/>
      <c r="N38" s="28"/>
      <c r="O38" s="28"/>
      <c r="Q38" s="6"/>
      <c r="R38" s="27"/>
      <c r="T38" s="25"/>
      <c r="V38" s="30"/>
      <c r="W38" s="30"/>
      <c r="X38" s="30"/>
      <c r="Y38" s="30"/>
      <c r="Z38" s="25"/>
      <c r="AB38" s="25"/>
      <c r="AC38" s="31"/>
      <c r="AD38" s="14"/>
      <c r="AE38" s="2"/>
      <c r="AF38" s="2"/>
      <c r="AG38" s="2"/>
      <c r="AM38" s="12"/>
      <c r="AN38" s="2" t="str">
        <f t="shared" si="11"/>
        <v/>
      </c>
      <c r="AO38" s="2" t="str">
        <f t="shared" si="11"/>
        <v/>
      </c>
      <c r="AP38" s="2" t="str">
        <f t="shared" si="11"/>
        <v/>
      </c>
      <c r="AQ38" s="2" t="str">
        <f t="shared" si="11"/>
        <v/>
      </c>
      <c r="AR38" s="2" t="str">
        <f t="shared" si="11"/>
        <v/>
      </c>
      <c r="AS38" s="2" t="str">
        <f t="shared" si="11"/>
        <v/>
      </c>
      <c r="AT38" s="2" t="str">
        <f t="shared" si="11"/>
        <v/>
      </c>
      <c r="AU38" s="2" t="str">
        <f t="shared" si="11"/>
        <v/>
      </c>
      <c r="AV38" s="2" t="str">
        <f t="shared" si="11"/>
        <v/>
      </c>
      <c r="AW38" s="2" t="str">
        <f t="shared" si="11"/>
        <v/>
      </c>
      <c r="AX38" s="2" t="str">
        <f t="shared" si="11"/>
        <v/>
      </c>
      <c r="AY38" s="2" t="str">
        <f t="shared" si="11"/>
        <v/>
      </c>
      <c r="AZ38" s="30"/>
      <c r="BA38" s="30"/>
      <c r="BB38" s="30"/>
      <c r="BC38" s="30"/>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1:73" x14ac:dyDescent="0.25">
      <c r="A39" s="28"/>
      <c r="B39" s="28"/>
      <c r="C39" s="28"/>
      <c r="D39" s="29"/>
      <c r="E39" s="28"/>
      <c r="F39" s="28"/>
      <c r="G39" s="29"/>
      <c r="H39" s="28"/>
      <c r="I39" s="28"/>
      <c r="J39" s="28"/>
      <c r="K39" s="28"/>
      <c r="L39" s="28"/>
      <c r="M39" s="28"/>
      <c r="N39" s="28"/>
      <c r="O39" s="28"/>
      <c r="Q39" s="6"/>
      <c r="R39" s="27"/>
      <c r="T39" s="25"/>
      <c r="V39" s="30"/>
      <c r="W39" s="30"/>
      <c r="X39" s="30"/>
      <c r="Y39" s="30"/>
      <c r="Z39" s="25"/>
      <c r="AB39" s="25"/>
      <c r="AC39" s="31"/>
      <c r="AD39" s="14"/>
      <c r="AE39" s="2"/>
      <c r="AF39" s="2"/>
      <c r="AG39" s="2"/>
      <c r="AM39" s="12"/>
      <c r="AN39" s="2" t="str">
        <f t="shared" si="11"/>
        <v/>
      </c>
      <c r="AO39" s="2" t="str">
        <f t="shared" si="11"/>
        <v/>
      </c>
      <c r="AP39" s="2" t="str">
        <f t="shared" si="11"/>
        <v/>
      </c>
      <c r="AQ39" s="2" t="str">
        <f t="shared" si="11"/>
        <v/>
      </c>
      <c r="AR39" s="2" t="str">
        <f t="shared" si="11"/>
        <v/>
      </c>
      <c r="AS39" s="2" t="str">
        <f t="shared" si="11"/>
        <v/>
      </c>
      <c r="AT39" s="2" t="str">
        <f t="shared" si="11"/>
        <v/>
      </c>
      <c r="AU39" s="2" t="str">
        <f t="shared" si="11"/>
        <v/>
      </c>
      <c r="AV39" s="2" t="str">
        <f t="shared" si="11"/>
        <v/>
      </c>
      <c r="AW39" s="2" t="str">
        <f t="shared" si="11"/>
        <v/>
      </c>
      <c r="AX39" s="2" t="str">
        <f t="shared" si="11"/>
        <v/>
      </c>
      <c r="AY39" s="2" t="str">
        <f t="shared" si="11"/>
        <v/>
      </c>
      <c r="AZ39" s="30"/>
      <c r="BA39" s="30"/>
      <c r="BB39" s="30"/>
      <c r="BC39" s="30"/>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1:73" x14ac:dyDescent="0.25">
      <c r="A40" s="28"/>
      <c r="B40" s="28"/>
      <c r="C40" s="28"/>
      <c r="D40" s="29"/>
      <c r="E40" s="28"/>
      <c r="F40" s="28"/>
      <c r="G40" s="29"/>
      <c r="H40" s="28"/>
      <c r="I40" s="28"/>
      <c r="J40" s="28"/>
      <c r="K40" s="28"/>
      <c r="L40" s="28"/>
      <c r="M40" s="28"/>
      <c r="N40" s="28"/>
      <c r="O40" s="28"/>
      <c r="Q40" s="6"/>
      <c r="R40" s="27"/>
      <c r="T40" s="25"/>
      <c r="V40" s="30"/>
      <c r="W40" s="30"/>
      <c r="X40" s="30"/>
      <c r="Y40" s="30"/>
      <c r="Z40" s="25"/>
      <c r="AB40" s="25"/>
      <c r="AC40" s="31"/>
      <c r="AD40" s="14"/>
      <c r="AE40" s="2"/>
      <c r="AF40" s="2"/>
      <c r="AG40" s="2"/>
      <c r="AM40" s="12"/>
      <c r="AN40" s="2" t="str">
        <f t="shared" si="11"/>
        <v/>
      </c>
      <c r="AO40" s="2" t="str">
        <f t="shared" si="11"/>
        <v/>
      </c>
      <c r="AP40" s="2" t="str">
        <f t="shared" si="11"/>
        <v/>
      </c>
      <c r="AQ40" s="2" t="str">
        <f t="shared" si="11"/>
        <v/>
      </c>
      <c r="AR40" s="2" t="str">
        <f t="shared" si="11"/>
        <v/>
      </c>
      <c r="AS40" s="2" t="str">
        <f t="shared" si="11"/>
        <v/>
      </c>
      <c r="AT40" s="2" t="str">
        <f t="shared" si="11"/>
        <v/>
      </c>
      <c r="AU40" s="2" t="str">
        <f t="shared" si="11"/>
        <v/>
      </c>
      <c r="AV40" s="2" t="str">
        <f t="shared" si="11"/>
        <v/>
      </c>
      <c r="AW40" s="2" t="str">
        <f t="shared" si="11"/>
        <v/>
      </c>
      <c r="AX40" s="2" t="str">
        <f t="shared" si="11"/>
        <v/>
      </c>
      <c r="AY40" s="2" t="str">
        <f t="shared" si="11"/>
        <v/>
      </c>
      <c r="AZ40" s="30"/>
      <c r="BA40" s="30"/>
      <c r="BB40" s="30"/>
      <c r="BC40" s="30"/>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1:73" x14ac:dyDescent="0.25">
      <c r="A41" s="28"/>
      <c r="B41" s="28"/>
      <c r="C41" s="28"/>
      <c r="D41" s="29"/>
      <c r="E41" s="28"/>
      <c r="F41" s="28"/>
      <c r="G41" s="29"/>
      <c r="H41" s="28"/>
      <c r="I41" s="28"/>
      <c r="J41" s="28"/>
      <c r="K41" s="28"/>
      <c r="L41" s="28"/>
      <c r="M41" s="28"/>
      <c r="N41" s="28"/>
      <c r="O41" s="28"/>
      <c r="Q41" s="6"/>
      <c r="R41" s="27"/>
      <c r="T41" s="25"/>
      <c r="V41" s="30"/>
      <c r="W41" s="30"/>
      <c r="X41" s="30"/>
      <c r="Y41" s="30"/>
      <c r="Z41" s="25"/>
      <c r="AB41" s="25"/>
      <c r="AC41" s="31"/>
      <c r="AD41" s="14"/>
      <c r="AE41" s="2"/>
      <c r="AF41" s="2"/>
      <c r="AG41" s="2"/>
      <c r="AM41" s="12"/>
      <c r="AN41" s="2" t="str">
        <f t="shared" si="11"/>
        <v/>
      </c>
      <c r="AO41" s="2" t="str">
        <f t="shared" si="11"/>
        <v/>
      </c>
      <c r="AP41" s="2" t="str">
        <f t="shared" si="11"/>
        <v/>
      </c>
      <c r="AQ41" s="2" t="str">
        <f t="shared" si="11"/>
        <v/>
      </c>
      <c r="AR41" s="2" t="str">
        <f t="shared" si="11"/>
        <v/>
      </c>
      <c r="AS41" s="2" t="str">
        <f t="shared" si="11"/>
        <v/>
      </c>
      <c r="AT41" s="2" t="str">
        <f t="shared" si="11"/>
        <v/>
      </c>
      <c r="AU41" s="2" t="str">
        <f t="shared" si="11"/>
        <v/>
      </c>
      <c r="AV41" s="2" t="str">
        <f t="shared" si="11"/>
        <v/>
      </c>
      <c r="AW41" s="2" t="str">
        <f t="shared" si="11"/>
        <v/>
      </c>
      <c r="AX41" s="2" t="str">
        <f t="shared" si="11"/>
        <v/>
      </c>
      <c r="AY41" s="2" t="str">
        <f t="shared" si="11"/>
        <v/>
      </c>
      <c r="AZ41" s="30"/>
      <c r="BA41" s="30"/>
      <c r="BB41" s="30"/>
      <c r="BC41" s="30"/>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1:73" x14ac:dyDescent="0.25">
      <c r="A42" s="28"/>
      <c r="B42" s="28"/>
      <c r="C42" s="28"/>
      <c r="D42" s="29"/>
      <c r="E42" s="28"/>
      <c r="F42" s="28"/>
      <c r="G42" s="29"/>
      <c r="H42" s="28"/>
      <c r="I42" s="28"/>
      <c r="J42" s="28"/>
      <c r="K42" s="28"/>
      <c r="L42" s="28"/>
      <c r="M42" s="28"/>
      <c r="N42" s="28"/>
      <c r="O42" s="28"/>
      <c r="Q42" s="6"/>
      <c r="R42" s="27"/>
      <c r="T42" s="25"/>
      <c r="V42" s="30"/>
      <c r="W42" s="30"/>
      <c r="X42" s="30"/>
      <c r="Y42" s="30"/>
      <c r="Z42" s="25"/>
      <c r="AB42" s="25"/>
      <c r="AC42" s="31"/>
      <c r="AD42" s="14"/>
      <c r="AE42" s="2"/>
      <c r="AF42" s="2"/>
      <c r="AG42" s="2"/>
      <c r="AM42" s="12"/>
      <c r="AN42" s="2" t="str">
        <f t="shared" si="11"/>
        <v/>
      </c>
      <c r="AO42" s="2" t="str">
        <f t="shared" si="11"/>
        <v/>
      </c>
      <c r="AP42" s="2" t="str">
        <f t="shared" si="11"/>
        <v/>
      </c>
      <c r="AQ42" s="2" t="str">
        <f t="shared" si="11"/>
        <v/>
      </c>
      <c r="AR42" s="2" t="str">
        <f t="shared" si="11"/>
        <v/>
      </c>
      <c r="AS42" s="2" t="str">
        <f t="shared" si="11"/>
        <v/>
      </c>
      <c r="AT42" s="2" t="str">
        <f t="shared" si="11"/>
        <v/>
      </c>
      <c r="AU42" s="2" t="str">
        <f t="shared" si="11"/>
        <v/>
      </c>
      <c r="AV42" s="2" t="str">
        <f t="shared" si="11"/>
        <v/>
      </c>
      <c r="AW42" s="2" t="str">
        <f t="shared" si="11"/>
        <v/>
      </c>
      <c r="AX42" s="2" t="str">
        <f t="shared" si="11"/>
        <v/>
      </c>
      <c r="AY42" s="2" t="str">
        <f t="shared" si="11"/>
        <v/>
      </c>
      <c r="AZ42" s="30"/>
      <c r="BA42" s="30"/>
      <c r="BB42" s="30"/>
      <c r="BC42" s="30"/>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1:73" x14ac:dyDescent="0.25">
      <c r="A43" s="28"/>
      <c r="B43" s="28"/>
      <c r="C43" s="28"/>
      <c r="D43" s="29"/>
      <c r="E43" s="28"/>
      <c r="F43" s="28"/>
      <c r="G43" s="29"/>
      <c r="H43" s="28"/>
      <c r="I43" s="28"/>
      <c r="J43" s="28"/>
      <c r="K43" s="28"/>
      <c r="L43" s="28"/>
      <c r="M43" s="28"/>
      <c r="N43" s="28"/>
      <c r="O43" s="28"/>
      <c r="Q43" s="6"/>
      <c r="R43" s="27"/>
      <c r="T43" s="25"/>
      <c r="V43" s="30"/>
      <c r="W43" s="30"/>
      <c r="X43" s="30"/>
      <c r="Y43" s="30"/>
      <c r="Z43" s="25"/>
      <c r="AB43" s="25"/>
      <c r="AC43" s="31"/>
      <c r="AD43" s="14"/>
      <c r="AE43" s="2"/>
      <c r="AF43" s="2"/>
      <c r="AG43" s="2"/>
      <c r="AM43" s="12"/>
      <c r="AN43" s="2" t="str">
        <f t="shared" si="11"/>
        <v/>
      </c>
      <c r="AO43" s="2" t="str">
        <f t="shared" si="11"/>
        <v/>
      </c>
      <c r="AP43" s="2" t="str">
        <f t="shared" si="11"/>
        <v/>
      </c>
      <c r="AQ43" s="2" t="str">
        <f t="shared" si="11"/>
        <v/>
      </c>
      <c r="AR43" s="2" t="str">
        <f t="shared" si="11"/>
        <v/>
      </c>
      <c r="AS43" s="2" t="str">
        <f t="shared" si="11"/>
        <v/>
      </c>
      <c r="AT43" s="2" t="str">
        <f t="shared" si="11"/>
        <v/>
      </c>
      <c r="AU43" s="2" t="str">
        <f t="shared" si="11"/>
        <v/>
      </c>
      <c r="AV43" s="2" t="str">
        <f t="shared" si="11"/>
        <v/>
      </c>
      <c r="AW43" s="2" t="str">
        <f t="shared" si="11"/>
        <v/>
      </c>
      <c r="AX43" s="2" t="str">
        <f t="shared" si="11"/>
        <v/>
      </c>
      <c r="AY43" s="2" t="str">
        <f t="shared" si="11"/>
        <v/>
      </c>
      <c r="AZ43" s="30"/>
      <c r="BA43" s="30"/>
      <c r="BB43" s="30"/>
      <c r="BC43" s="30"/>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1:73" x14ac:dyDescent="0.25">
      <c r="A44" s="28"/>
      <c r="B44" s="28"/>
      <c r="C44" s="28"/>
      <c r="D44" s="29"/>
      <c r="E44" s="28"/>
      <c r="F44" s="28"/>
      <c r="G44" s="29"/>
      <c r="H44" s="28"/>
      <c r="I44" s="28"/>
      <c r="J44" s="28"/>
      <c r="K44" s="28"/>
      <c r="L44" s="28"/>
      <c r="M44" s="28"/>
      <c r="N44" s="28"/>
      <c r="O44" s="28"/>
      <c r="Q44" s="6"/>
      <c r="R44" s="27"/>
      <c r="T44" s="25"/>
      <c r="V44" s="30"/>
      <c r="W44" s="30"/>
      <c r="X44" s="30"/>
      <c r="Y44" s="30"/>
      <c r="Z44" s="25"/>
      <c r="AB44" s="25"/>
      <c r="AC44" s="31"/>
      <c r="AD44" s="14"/>
      <c r="AE44" s="2"/>
      <c r="AF44" s="2"/>
      <c r="AG44" s="2"/>
      <c r="AM44" s="12"/>
      <c r="AN44" s="2" t="str">
        <f t="shared" si="11"/>
        <v/>
      </c>
      <c r="AO44" s="2" t="str">
        <f t="shared" si="11"/>
        <v/>
      </c>
      <c r="AP44" s="2" t="str">
        <f t="shared" si="11"/>
        <v/>
      </c>
      <c r="AQ44" s="2" t="str">
        <f t="shared" si="11"/>
        <v/>
      </c>
      <c r="AR44" s="2" t="str">
        <f t="shared" si="11"/>
        <v/>
      </c>
      <c r="AS44" s="2" t="str">
        <f t="shared" si="11"/>
        <v/>
      </c>
      <c r="AT44" s="2" t="str">
        <f t="shared" si="11"/>
        <v/>
      </c>
      <c r="AU44" s="2" t="str">
        <f t="shared" si="11"/>
        <v/>
      </c>
      <c r="AV44" s="2" t="str">
        <f t="shared" si="11"/>
        <v/>
      </c>
      <c r="AW44" s="2" t="str">
        <f t="shared" si="11"/>
        <v/>
      </c>
      <c r="AX44" s="2" t="str">
        <f t="shared" si="11"/>
        <v/>
      </c>
      <c r="AY44" s="2" t="str">
        <f t="shared" si="11"/>
        <v/>
      </c>
      <c r="AZ44" s="30"/>
      <c r="BA44" s="30"/>
      <c r="BB44" s="30"/>
      <c r="BC44" s="30"/>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1:73" x14ac:dyDescent="0.25">
      <c r="A45" s="28"/>
      <c r="B45" s="28"/>
      <c r="C45" s="28"/>
      <c r="D45" s="29"/>
      <c r="E45" s="28"/>
      <c r="F45" s="28"/>
      <c r="G45" s="29"/>
      <c r="H45" s="28"/>
      <c r="I45" s="28"/>
      <c r="J45" s="28"/>
      <c r="K45" s="28"/>
      <c r="L45" s="28"/>
      <c r="M45" s="28"/>
      <c r="N45" s="28"/>
      <c r="O45" s="28"/>
      <c r="Q45" s="6"/>
      <c r="R45" s="27"/>
      <c r="T45" s="25"/>
      <c r="V45" s="30"/>
      <c r="W45" s="30"/>
      <c r="X45" s="30"/>
      <c r="Y45" s="30"/>
      <c r="Z45" s="25"/>
      <c r="AB45" s="25"/>
      <c r="AC45" s="31"/>
      <c r="AD45" s="14"/>
      <c r="AE45" s="2"/>
      <c r="AF45" s="2"/>
      <c r="AG45" s="2"/>
      <c r="AM45" s="12"/>
      <c r="AN45" s="2" t="str">
        <f t="shared" si="11"/>
        <v/>
      </c>
      <c r="AO45" s="2" t="str">
        <f t="shared" si="11"/>
        <v/>
      </c>
      <c r="AP45" s="2" t="str">
        <f t="shared" si="11"/>
        <v/>
      </c>
      <c r="AQ45" s="2" t="str">
        <f t="shared" si="11"/>
        <v/>
      </c>
      <c r="AR45" s="2" t="str">
        <f t="shared" si="11"/>
        <v/>
      </c>
      <c r="AS45" s="2" t="str">
        <f t="shared" si="11"/>
        <v/>
      </c>
      <c r="AT45" s="2" t="str">
        <f t="shared" si="11"/>
        <v/>
      </c>
      <c r="AU45" s="2" t="str">
        <f t="shared" si="11"/>
        <v/>
      </c>
      <c r="AV45" s="2" t="str">
        <f t="shared" si="11"/>
        <v/>
      </c>
      <c r="AW45" s="2" t="str">
        <f t="shared" si="11"/>
        <v/>
      </c>
      <c r="AX45" s="2" t="str">
        <f t="shared" si="11"/>
        <v/>
      </c>
      <c r="AY45" s="2" t="str">
        <f t="shared" si="11"/>
        <v/>
      </c>
      <c r="AZ45" s="30"/>
      <c r="BA45" s="30"/>
      <c r="BB45" s="30"/>
      <c r="BC45" s="30"/>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1:73" x14ac:dyDescent="0.25">
      <c r="A46" s="28"/>
      <c r="B46" s="28"/>
      <c r="C46" s="28"/>
      <c r="D46" s="29"/>
      <c r="E46" s="28"/>
      <c r="F46" s="28"/>
      <c r="G46" s="29"/>
      <c r="H46" s="28"/>
      <c r="I46" s="28"/>
      <c r="J46" s="28"/>
      <c r="K46" s="28"/>
      <c r="L46" s="28"/>
      <c r="M46" s="28"/>
      <c r="N46" s="28"/>
      <c r="O46" s="28"/>
      <c r="Q46" s="6"/>
      <c r="R46" s="27"/>
      <c r="T46" s="25"/>
      <c r="V46" s="30"/>
      <c r="W46" s="30"/>
      <c r="X46" s="30"/>
      <c r="Y46" s="30"/>
      <c r="Z46" s="25"/>
      <c r="AB46" s="25"/>
      <c r="AC46" s="31"/>
      <c r="AD46" s="14"/>
      <c r="AE46" s="2"/>
      <c r="AF46" s="2"/>
      <c r="AG46" s="2"/>
      <c r="AM46" s="12"/>
      <c r="AN46" s="2" t="str">
        <f t="shared" si="11"/>
        <v/>
      </c>
      <c r="AO46" s="2" t="str">
        <f t="shared" si="11"/>
        <v/>
      </c>
      <c r="AP46" s="2" t="str">
        <f t="shared" si="11"/>
        <v/>
      </c>
      <c r="AQ46" s="2" t="str">
        <f t="shared" si="11"/>
        <v/>
      </c>
      <c r="AR46" s="2" t="str">
        <f t="shared" si="11"/>
        <v/>
      </c>
      <c r="AS46" s="2" t="str">
        <f t="shared" si="11"/>
        <v/>
      </c>
      <c r="AT46" s="2" t="str">
        <f t="shared" si="11"/>
        <v/>
      </c>
      <c r="AU46" s="2" t="str">
        <f t="shared" si="11"/>
        <v/>
      </c>
      <c r="AV46" s="2" t="str">
        <f t="shared" si="11"/>
        <v/>
      </c>
      <c r="AW46" s="2" t="str">
        <f t="shared" si="11"/>
        <v/>
      </c>
      <c r="AX46" s="2" t="str">
        <f t="shared" si="11"/>
        <v/>
      </c>
      <c r="AY46" s="2" t="str">
        <f t="shared" si="11"/>
        <v/>
      </c>
      <c r="AZ46" s="30"/>
      <c r="BA46" s="30"/>
      <c r="BB46" s="30"/>
      <c r="BC46" s="30"/>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1:73" x14ac:dyDescent="0.25">
      <c r="A47" s="28"/>
      <c r="B47" s="28"/>
      <c r="C47" s="28"/>
      <c r="D47" s="29"/>
      <c r="E47" s="28"/>
      <c r="F47" s="28"/>
      <c r="G47" s="29"/>
      <c r="H47" s="28"/>
      <c r="I47" s="28"/>
      <c r="J47" s="28"/>
      <c r="K47" s="28"/>
      <c r="L47" s="28"/>
      <c r="M47" s="28"/>
      <c r="N47" s="28"/>
      <c r="O47" s="28"/>
      <c r="Q47" s="6"/>
      <c r="R47" s="27"/>
      <c r="T47" s="25"/>
      <c r="V47" s="30"/>
      <c r="W47" s="30"/>
      <c r="X47" s="30"/>
      <c r="Y47" s="30"/>
      <c r="Z47" s="25"/>
      <c r="AB47" s="25"/>
      <c r="AC47" s="31"/>
      <c r="AD47" s="14"/>
      <c r="AE47" s="2"/>
      <c r="AF47" s="2"/>
      <c r="AG47" s="2"/>
      <c r="AM47" s="12"/>
      <c r="AN47" s="2" t="str">
        <f t="shared" si="11"/>
        <v/>
      </c>
      <c r="AO47" s="2" t="str">
        <f t="shared" si="11"/>
        <v/>
      </c>
      <c r="AP47" s="2" t="str">
        <f t="shared" si="11"/>
        <v/>
      </c>
      <c r="AQ47" s="2" t="str">
        <f t="shared" si="11"/>
        <v/>
      </c>
      <c r="AR47" s="2" t="str">
        <f t="shared" si="11"/>
        <v/>
      </c>
      <c r="AS47" s="2" t="str">
        <f t="shared" si="11"/>
        <v/>
      </c>
      <c r="AT47" s="2" t="str">
        <f t="shared" si="11"/>
        <v/>
      </c>
      <c r="AU47" s="2" t="str">
        <f t="shared" si="11"/>
        <v/>
      </c>
      <c r="AV47" s="2" t="str">
        <f t="shared" si="11"/>
        <v/>
      </c>
      <c r="AW47" s="2" t="str">
        <f t="shared" si="11"/>
        <v/>
      </c>
      <c r="AX47" s="2" t="str">
        <f t="shared" si="11"/>
        <v/>
      </c>
      <c r="AY47" s="2" t="str">
        <f t="shared" si="11"/>
        <v/>
      </c>
      <c r="AZ47" s="30"/>
      <c r="BA47" s="30"/>
      <c r="BB47" s="30"/>
      <c r="BC47" s="30"/>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1:73" x14ac:dyDescent="0.25">
      <c r="A48" s="28"/>
      <c r="B48" s="28"/>
      <c r="C48" s="28"/>
      <c r="D48" s="29"/>
      <c r="E48" s="28"/>
      <c r="F48" s="28"/>
      <c r="G48" s="29"/>
      <c r="H48" s="28"/>
      <c r="I48" s="28"/>
      <c r="J48" s="28"/>
      <c r="K48" s="28"/>
      <c r="L48" s="28"/>
      <c r="M48" s="28"/>
      <c r="N48" s="28"/>
      <c r="O48" s="28"/>
      <c r="Q48" s="6"/>
      <c r="R48" s="27"/>
      <c r="T48" s="25"/>
      <c r="V48" s="30"/>
      <c r="W48" s="30"/>
      <c r="X48" s="30"/>
      <c r="Y48" s="30"/>
      <c r="Z48" s="25"/>
      <c r="AB48" s="25"/>
      <c r="AC48" s="31"/>
      <c r="AD48" s="14"/>
      <c r="AE48" s="2"/>
      <c r="AF48" s="2"/>
      <c r="AG48" s="2"/>
      <c r="AM48" s="12"/>
      <c r="AN48" s="2" t="str">
        <f t="shared" si="11"/>
        <v/>
      </c>
      <c r="AO48" s="2" t="str">
        <f t="shared" si="11"/>
        <v/>
      </c>
      <c r="AP48" s="2" t="str">
        <f t="shared" si="11"/>
        <v/>
      </c>
      <c r="AQ48" s="2" t="str">
        <f t="shared" si="11"/>
        <v/>
      </c>
      <c r="AR48" s="2" t="str">
        <f t="shared" si="11"/>
        <v/>
      </c>
      <c r="AS48" s="2" t="str">
        <f t="shared" si="11"/>
        <v/>
      </c>
      <c r="AT48" s="2" t="str">
        <f t="shared" si="11"/>
        <v/>
      </c>
      <c r="AU48" s="2" t="str">
        <f t="shared" si="11"/>
        <v/>
      </c>
      <c r="AV48" s="2" t="str">
        <f t="shared" si="11"/>
        <v/>
      </c>
      <c r="AW48" s="2" t="str">
        <f t="shared" si="11"/>
        <v/>
      </c>
      <c r="AX48" s="2" t="str">
        <f t="shared" si="11"/>
        <v/>
      </c>
      <c r="AY48" s="2" t="str">
        <f t="shared" si="11"/>
        <v/>
      </c>
      <c r="AZ48" s="30"/>
      <c r="BA48" s="30"/>
      <c r="BB48" s="30"/>
      <c r="BC48" s="30"/>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1:73" x14ac:dyDescent="0.25">
      <c r="A49" s="28"/>
      <c r="B49" s="28"/>
      <c r="C49" s="28"/>
      <c r="D49" s="29"/>
      <c r="E49" s="28"/>
      <c r="F49" s="28"/>
      <c r="G49" s="29"/>
      <c r="H49" s="28"/>
      <c r="I49" s="28"/>
      <c r="J49" s="28"/>
      <c r="K49" s="28"/>
      <c r="L49" s="28"/>
      <c r="M49" s="28"/>
      <c r="N49" s="28"/>
      <c r="O49" s="28"/>
      <c r="Q49" s="6"/>
      <c r="R49" s="27"/>
      <c r="T49" s="25"/>
      <c r="V49" s="30"/>
      <c r="W49" s="30"/>
      <c r="X49" s="30"/>
      <c r="Y49" s="30"/>
      <c r="Z49" s="25"/>
      <c r="AB49" s="25"/>
      <c r="AC49" s="31"/>
      <c r="AD49" s="14"/>
      <c r="AE49" s="2"/>
      <c r="AF49" s="2"/>
      <c r="AG49" s="2"/>
      <c r="AM49" s="12"/>
      <c r="AN49" s="2" t="str">
        <f t="shared" si="11"/>
        <v/>
      </c>
      <c r="AO49" s="2" t="str">
        <f t="shared" si="11"/>
        <v/>
      </c>
      <c r="AP49" s="2" t="str">
        <f t="shared" si="11"/>
        <v/>
      </c>
      <c r="AQ49" s="2" t="str">
        <f t="shared" si="11"/>
        <v/>
      </c>
      <c r="AR49" s="2" t="str">
        <f t="shared" si="11"/>
        <v/>
      </c>
      <c r="AS49" s="2" t="str">
        <f t="shared" si="11"/>
        <v/>
      </c>
      <c r="AT49" s="2" t="str">
        <f t="shared" si="11"/>
        <v/>
      </c>
      <c r="AU49" s="2" t="str">
        <f t="shared" si="11"/>
        <v/>
      </c>
      <c r="AV49" s="2" t="str">
        <f t="shared" si="11"/>
        <v/>
      </c>
      <c r="AW49" s="2" t="str">
        <f t="shared" si="11"/>
        <v/>
      </c>
      <c r="AX49" s="2" t="str">
        <f t="shared" si="11"/>
        <v/>
      </c>
      <c r="AY49" s="2" t="str">
        <f t="shared" si="11"/>
        <v/>
      </c>
      <c r="AZ49" s="30"/>
      <c r="BA49" s="30"/>
      <c r="BB49" s="30"/>
      <c r="BC49" s="30"/>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1:73" x14ac:dyDescent="0.25">
      <c r="A50" s="28"/>
      <c r="B50" s="28"/>
      <c r="C50" s="28"/>
      <c r="D50" s="29"/>
      <c r="E50" s="28"/>
      <c r="F50" s="28"/>
      <c r="G50" s="29"/>
      <c r="H50" s="28"/>
      <c r="I50" s="28"/>
      <c r="J50" s="28"/>
      <c r="K50" s="28"/>
      <c r="L50" s="28"/>
      <c r="M50" s="28"/>
      <c r="N50" s="28"/>
      <c r="O50" s="28"/>
      <c r="Q50" s="6"/>
      <c r="R50" s="27"/>
      <c r="T50" s="25"/>
      <c r="V50" s="30"/>
      <c r="W50" s="30"/>
      <c r="X50" s="30"/>
      <c r="Y50" s="30"/>
      <c r="Z50" s="25"/>
      <c r="AB50" s="25"/>
      <c r="AC50" s="31"/>
      <c r="AD50" s="14"/>
      <c r="AE50" s="2"/>
      <c r="AF50" s="2"/>
      <c r="AG50" s="2"/>
      <c r="AM50" s="12"/>
      <c r="AN50" s="2" t="str">
        <f t="shared" si="11"/>
        <v/>
      </c>
      <c r="AO50" s="2" t="str">
        <f t="shared" si="11"/>
        <v/>
      </c>
      <c r="AP50" s="2" t="str">
        <f t="shared" si="11"/>
        <v/>
      </c>
      <c r="AQ50" s="2" t="str">
        <f t="shared" si="11"/>
        <v/>
      </c>
      <c r="AR50" s="2" t="str">
        <f t="shared" si="11"/>
        <v/>
      </c>
      <c r="AS50" s="2" t="str">
        <f t="shared" si="11"/>
        <v/>
      </c>
      <c r="AT50" s="2" t="str">
        <f t="shared" si="11"/>
        <v/>
      </c>
      <c r="AU50" s="2" t="str">
        <f t="shared" si="11"/>
        <v/>
      </c>
      <c r="AV50" s="2" t="str">
        <f t="shared" si="11"/>
        <v/>
      </c>
      <c r="AW50" s="2" t="str">
        <f t="shared" si="11"/>
        <v/>
      </c>
      <c r="AX50" s="2" t="str">
        <f t="shared" si="11"/>
        <v/>
      </c>
      <c r="AY50" s="2" t="str">
        <f t="shared" si="11"/>
        <v/>
      </c>
      <c r="AZ50" s="30"/>
      <c r="BA50" s="30"/>
      <c r="BB50" s="30"/>
      <c r="BC50" s="30"/>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1:73" x14ac:dyDescent="0.25">
      <c r="A51" s="28"/>
      <c r="B51" s="28"/>
      <c r="C51" s="28"/>
      <c r="D51" s="29"/>
      <c r="E51" s="28"/>
      <c r="F51" s="28"/>
      <c r="G51" s="29"/>
      <c r="H51" s="28"/>
      <c r="I51" s="28"/>
      <c r="J51" s="28"/>
      <c r="K51" s="28"/>
      <c r="L51" s="28"/>
      <c r="M51" s="28"/>
      <c r="N51" s="28"/>
      <c r="O51" s="28"/>
      <c r="Q51" s="6"/>
      <c r="R51" s="27"/>
      <c r="T51" s="25"/>
      <c r="V51" s="30"/>
      <c r="W51" s="30"/>
      <c r="X51" s="30"/>
      <c r="Y51" s="30"/>
      <c r="Z51" s="25"/>
      <c r="AB51" s="25"/>
      <c r="AC51" s="31"/>
      <c r="AD51" s="14"/>
      <c r="AE51" s="2"/>
      <c r="AF51" s="2"/>
      <c r="AG51" s="2"/>
      <c r="AM51" s="12"/>
      <c r="AN51" s="2" t="str">
        <f t="shared" ref="AN51:AN59" si="13">IF(ISNUMBER(SEARCH(AN$3,$D51)),1,"")</f>
        <v/>
      </c>
      <c r="AO51" s="2" t="str">
        <f t="shared" ref="AO51:AY59" si="14">IF(ISNUMBER(SEARCH(AO$3,$D51)),1,"")</f>
        <v/>
      </c>
      <c r="AP51" s="2" t="str">
        <f t="shared" si="14"/>
        <v/>
      </c>
      <c r="AQ51" s="2" t="str">
        <f t="shared" si="14"/>
        <v/>
      </c>
      <c r="AR51" s="2" t="str">
        <f t="shared" si="14"/>
        <v/>
      </c>
      <c r="AS51" s="2" t="str">
        <f t="shared" si="14"/>
        <v/>
      </c>
      <c r="AT51" s="2" t="str">
        <f t="shared" si="14"/>
        <v/>
      </c>
      <c r="AU51" s="2" t="str">
        <f t="shared" si="14"/>
        <v/>
      </c>
      <c r="AV51" s="2" t="str">
        <f t="shared" si="14"/>
        <v/>
      </c>
      <c r="AW51" s="2" t="str">
        <f t="shared" si="14"/>
        <v/>
      </c>
      <c r="AX51" s="2" t="str">
        <f t="shared" si="14"/>
        <v/>
      </c>
      <c r="AY51" s="2" t="str">
        <f t="shared" si="14"/>
        <v/>
      </c>
      <c r="AZ51" s="30"/>
      <c r="BA51" s="30"/>
      <c r="BB51" s="30"/>
      <c r="BC51" s="30"/>
      <c r="BD51" s="10"/>
      <c r="BE51" s="2" t="str">
        <f t="shared" ref="BE51:BE59" si="15">IF(ISNUMBER(SEARCH(BE$3,$G51)),1,"")</f>
        <v/>
      </c>
      <c r="BF51" s="2" t="str">
        <f t="shared" ref="BF51:BP59" si="16">IF(ISNUMBER(SEARCH(BF$3,$G51)),1,"")</f>
        <v/>
      </c>
      <c r="BG51" s="2" t="str">
        <f t="shared" si="16"/>
        <v/>
      </c>
      <c r="BH51" s="2" t="str">
        <f t="shared" si="16"/>
        <v/>
      </c>
      <c r="BI51" s="2" t="str">
        <f t="shared" si="16"/>
        <v/>
      </c>
      <c r="BJ51" s="2" t="str">
        <f t="shared" si="16"/>
        <v/>
      </c>
      <c r="BK51" s="2" t="str">
        <f t="shared" si="16"/>
        <v/>
      </c>
      <c r="BL51" s="2" t="str">
        <f t="shared" si="16"/>
        <v/>
      </c>
      <c r="BM51" s="2" t="str">
        <f t="shared" si="16"/>
        <v/>
      </c>
      <c r="BN51" s="2" t="str">
        <f t="shared" si="16"/>
        <v/>
      </c>
      <c r="BO51" s="2" t="str">
        <f t="shared" si="16"/>
        <v/>
      </c>
      <c r="BP51" s="2" t="str">
        <f t="shared" si="16"/>
        <v/>
      </c>
      <c r="BQ51" s="2"/>
      <c r="BR51" s="2"/>
      <c r="BS51" s="2"/>
      <c r="BT51" s="2"/>
      <c r="BU51" s="12"/>
    </row>
    <row r="52" spans="1:73" x14ac:dyDescent="0.25">
      <c r="A52" s="28"/>
      <c r="B52" s="28"/>
      <c r="C52" s="28"/>
      <c r="D52" s="29"/>
      <c r="E52" s="28"/>
      <c r="F52" s="28"/>
      <c r="G52" s="29"/>
      <c r="H52" s="28"/>
      <c r="I52" s="28"/>
      <c r="J52" s="28"/>
      <c r="K52" s="28"/>
      <c r="L52" s="28"/>
      <c r="M52" s="28"/>
      <c r="N52" s="28"/>
      <c r="O52" s="28"/>
      <c r="Q52" s="6"/>
      <c r="R52" s="27"/>
      <c r="T52" s="25"/>
      <c r="V52" s="30"/>
      <c r="W52" s="30"/>
      <c r="X52" s="30"/>
      <c r="Y52" s="30"/>
      <c r="Z52" s="25"/>
      <c r="AB52" s="25"/>
      <c r="AC52" s="31"/>
      <c r="AD52" s="14"/>
      <c r="AE52" s="2"/>
      <c r="AF52" s="2"/>
      <c r="AG52" s="2"/>
      <c r="AM52" s="12"/>
      <c r="AN52" s="2" t="str">
        <f t="shared" si="13"/>
        <v/>
      </c>
      <c r="AO52" s="2" t="str">
        <f t="shared" si="14"/>
        <v/>
      </c>
      <c r="AP52" s="2" t="str">
        <f t="shared" si="14"/>
        <v/>
      </c>
      <c r="AQ52" s="2" t="str">
        <f t="shared" si="14"/>
        <v/>
      </c>
      <c r="AR52" s="2" t="str">
        <f t="shared" si="14"/>
        <v/>
      </c>
      <c r="AS52" s="2" t="str">
        <f t="shared" si="14"/>
        <v/>
      </c>
      <c r="AT52" s="2" t="str">
        <f t="shared" si="14"/>
        <v/>
      </c>
      <c r="AU52" s="2" t="str">
        <f t="shared" si="14"/>
        <v/>
      </c>
      <c r="AV52" s="2" t="str">
        <f t="shared" si="14"/>
        <v/>
      </c>
      <c r="AW52" s="2" t="str">
        <f t="shared" si="14"/>
        <v/>
      </c>
      <c r="AX52" s="2" t="str">
        <f t="shared" si="14"/>
        <v/>
      </c>
      <c r="AY52" s="2" t="str">
        <f t="shared" si="14"/>
        <v/>
      </c>
      <c r="AZ52" s="30"/>
      <c r="BA52" s="30"/>
      <c r="BB52" s="30"/>
      <c r="BC52" s="30"/>
      <c r="BD52" s="10"/>
      <c r="BE52" s="2" t="str">
        <f t="shared" si="15"/>
        <v/>
      </c>
      <c r="BF52" s="2" t="str">
        <f t="shared" si="16"/>
        <v/>
      </c>
      <c r="BG52" s="2" t="str">
        <f t="shared" si="16"/>
        <v/>
      </c>
      <c r="BH52" s="2" t="str">
        <f t="shared" si="16"/>
        <v/>
      </c>
      <c r="BI52" s="2" t="str">
        <f t="shared" si="16"/>
        <v/>
      </c>
      <c r="BJ52" s="2" t="str">
        <f t="shared" si="16"/>
        <v/>
      </c>
      <c r="BK52" s="2" t="str">
        <f t="shared" si="16"/>
        <v/>
      </c>
      <c r="BL52" s="2" t="str">
        <f t="shared" si="16"/>
        <v/>
      </c>
      <c r="BM52" s="2" t="str">
        <f t="shared" si="16"/>
        <v/>
      </c>
      <c r="BN52" s="2" t="str">
        <f t="shared" si="16"/>
        <v/>
      </c>
      <c r="BO52" s="2" t="str">
        <f t="shared" si="16"/>
        <v/>
      </c>
      <c r="BP52" s="2" t="str">
        <f t="shared" si="16"/>
        <v/>
      </c>
      <c r="BQ52" s="2"/>
      <c r="BR52" s="2"/>
      <c r="BS52" s="2"/>
      <c r="BT52" s="2"/>
      <c r="BU52" s="12"/>
    </row>
    <row r="53" spans="1:73" x14ac:dyDescent="0.25">
      <c r="A53" s="28"/>
      <c r="B53" s="28"/>
      <c r="C53" s="28"/>
      <c r="D53" s="29"/>
      <c r="E53" s="28"/>
      <c r="F53" s="28"/>
      <c r="G53" s="29"/>
      <c r="H53" s="28"/>
      <c r="I53" s="28"/>
      <c r="J53" s="28"/>
      <c r="K53" s="28"/>
      <c r="L53" s="28"/>
      <c r="M53" s="28"/>
      <c r="N53" s="28"/>
      <c r="O53" s="28"/>
      <c r="Q53" s="6"/>
      <c r="R53" s="27"/>
      <c r="T53" s="25"/>
      <c r="V53" s="30"/>
      <c r="W53" s="30"/>
      <c r="X53" s="30"/>
      <c r="Y53" s="30"/>
      <c r="Z53" s="25"/>
      <c r="AB53" s="25"/>
      <c r="AC53" s="31"/>
      <c r="AD53" s="14"/>
      <c r="AE53" s="2"/>
      <c r="AF53" s="2"/>
      <c r="AG53" s="2"/>
      <c r="AM53" s="12"/>
      <c r="AN53" s="2" t="str">
        <f t="shared" si="13"/>
        <v/>
      </c>
      <c r="AO53" s="2" t="str">
        <f t="shared" si="14"/>
        <v/>
      </c>
      <c r="AP53" s="2" t="str">
        <f t="shared" si="14"/>
        <v/>
      </c>
      <c r="AQ53" s="2" t="str">
        <f t="shared" si="14"/>
        <v/>
      </c>
      <c r="AR53" s="2" t="str">
        <f t="shared" si="14"/>
        <v/>
      </c>
      <c r="AS53" s="2" t="str">
        <f t="shared" si="14"/>
        <v/>
      </c>
      <c r="AT53" s="2" t="str">
        <f t="shared" si="14"/>
        <v/>
      </c>
      <c r="AU53" s="2" t="str">
        <f t="shared" si="14"/>
        <v/>
      </c>
      <c r="AV53" s="2" t="str">
        <f t="shared" si="14"/>
        <v/>
      </c>
      <c r="AW53" s="2" t="str">
        <f t="shared" si="14"/>
        <v/>
      </c>
      <c r="AX53" s="2" t="str">
        <f t="shared" si="14"/>
        <v/>
      </c>
      <c r="AY53" s="2" t="str">
        <f t="shared" si="14"/>
        <v/>
      </c>
      <c r="AZ53" s="30"/>
      <c r="BA53" s="30"/>
      <c r="BB53" s="30"/>
      <c r="BC53" s="30"/>
      <c r="BD53" s="10"/>
      <c r="BE53" s="2" t="str">
        <f t="shared" si="15"/>
        <v/>
      </c>
      <c r="BF53" s="2" t="str">
        <f t="shared" si="16"/>
        <v/>
      </c>
      <c r="BG53" s="2" t="str">
        <f t="shared" si="16"/>
        <v/>
      </c>
      <c r="BH53" s="2" t="str">
        <f t="shared" si="16"/>
        <v/>
      </c>
      <c r="BI53" s="2" t="str">
        <f t="shared" si="16"/>
        <v/>
      </c>
      <c r="BJ53" s="2" t="str">
        <f t="shared" si="16"/>
        <v/>
      </c>
      <c r="BK53" s="2" t="str">
        <f t="shared" si="16"/>
        <v/>
      </c>
      <c r="BL53" s="2" t="str">
        <f t="shared" si="16"/>
        <v/>
      </c>
      <c r="BM53" s="2" t="str">
        <f t="shared" si="16"/>
        <v/>
      </c>
      <c r="BN53" s="2" t="str">
        <f t="shared" si="16"/>
        <v/>
      </c>
      <c r="BO53" s="2" t="str">
        <f t="shared" si="16"/>
        <v/>
      </c>
      <c r="BP53" s="2" t="str">
        <f t="shared" si="16"/>
        <v/>
      </c>
      <c r="BQ53" s="2"/>
      <c r="BR53" s="2"/>
      <c r="BS53" s="2"/>
      <c r="BT53" s="2"/>
      <c r="BU53" s="12"/>
    </row>
    <row r="54" spans="1:73" x14ac:dyDescent="0.25">
      <c r="A54" s="28"/>
      <c r="B54" s="28"/>
      <c r="C54" s="28"/>
      <c r="D54" s="29"/>
      <c r="E54" s="28"/>
      <c r="F54" s="28"/>
      <c r="G54" s="29"/>
      <c r="H54" s="28"/>
      <c r="I54" s="28"/>
      <c r="J54" s="28"/>
      <c r="K54" s="28"/>
      <c r="L54" s="28"/>
      <c r="M54" s="28"/>
      <c r="N54" s="28"/>
      <c r="O54" s="28"/>
      <c r="Q54" s="6"/>
      <c r="R54" s="27"/>
      <c r="T54" s="25"/>
      <c r="V54" s="30"/>
      <c r="W54" s="30"/>
      <c r="X54" s="30"/>
      <c r="Y54" s="30"/>
      <c r="Z54" s="25"/>
      <c r="AB54" s="25"/>
      <c r="AC54" s="31"/>
      <c r="AD54" s="14"/>
      <c r="AE54" s="2"/>
      <c r="AF54" s="2"/>
      <c r="AG54" s="2"/>
      <c r="AM54" s="12"/>
      <c r="AN54" s="2" t="str">
        <f t="shared" si="13"/>
        <v/>
      </c>
      <c r="AO54" s="2" t="str">
        <f t="shared" si="14"/>
        <v/>
      </c>
      <c r="AP54" s="2" t="str">
        <f t="shared" si="14"/>
        <v/>
      </c>
      <c r="AQ54" s="2" t="str">
        <f t="shared" si="14"/>
        <v/>
      </c>
      <c r="AR54" s="2" t="str">
        <f t="shared" si="14"/>
        <v/>
      </c>
      <c r="AS54" s="2" t="str">
        <f t="shared" si="14"/>
        <v/>
      </c>
      <c r="AT54" s="2" t="str">
        <f t="shared" si="14"/>
        <v/>
      </c>
      <c r="AU54" s="2" t="str">
        <f t="shared" si="14"/>
        <v/>
      </c>
      <c r="AV54" s="2" t="str">
        <f t="shared" si="14"/>
        <v/>
      </c>
      <c r="AW54" s="2" t="str">
        <f t="shared" si="14"/>
        <v/>
      </c>
      <c r="AX54" s="2" t="str">
        <f t="shared" si="14"/>
        <v/>
      </c>
      <c r="AY54" s="2" t="str">
        <f t="shared" si="14"/>
        <v/>
      </c>
      <c r="AZ54" s="30"/>
      <c r="BA54" s="30"/>
      <c r="BB54" s="30"/>
      <c r="BC54" s="30"/>
      <c r="BD54" s="12"/>
      <c r="BE54" s="2" t="str">
        <f t="shared" si="15"/>
        <v/>
      </c>
      <c r="BF54" s="2" t="str">
        <f t="shared" si="16"/>
        <v/>
      </c>
      <c r="BG54" s="2" t="str">
        <f t="shared" si="16"/>
        <v/>
      </c>
      <c r="BH54" s="2" t="str">
        <f t="shared" si="16"/>
        <v/>
      </c>
      <c r="BI54" s="2" t="str">
        <f t="shared" si="16"/>
        <v/>
      </c>
      <c r="BJ54" s="2" t="str">
        <f t="shared" si="16"/>
        <v/>
      </c>
      <c r="BK54" s="2" t="str">
        <f t="shared" si="16"/>
        <v/>
      </c>
      <c r="BL54" s="2" t="str">
        <f t="shared" si="16"/>
        <v/>
      </c>
      <c r="BM54" s="2" t="str">
        <f t="shared" si="16"/>
        <v/>
      </c>
      <c r="BN54" s="2" t="str">
        <f t="shared" si="16"/>
        <v/>
      </c>
      <c r="BO54" s="2" t="str">
        <f t="shared" si="16"/>
        <v/>
      </c>
      <c r="BP54" s="2" t="str">
        <f t="shared" si="16"/>
        <v/>
      </c>
      <c r="BQ54" s="2"/>
      <c r="BR54" s="2"/>
      <c r="BS54" s="2"/>
      <c r="BT54" s="2"/>
      <c r="BU54" s="12"/>
    </row>
    <row r="55" spans="1:73" x14ac:dyDescent="0.25">
      <c r="A55" s="28"/>
      <c r="B55" s="28"/>
      <c r="C55" s="28"/>
      <c r="D55" s="29"/>
      <c r="E55" s="28"/>
      <c r="F55" s="28"/>
      <c r="G55" s="29"/>
      <c r="H55" s="28"/>
      <c r="I55" s="28"/>
      <c r="J55" s="28"/>
      <c r="K55" s="28"/>
      <c r="L55" s="28"/>
      <c r="M55" s="28"/>
      <c r="N55" s="28"/>
      <c r="O55" s="28"/>
      <c r="Q55" s="6"/>
      <c r="R55" s="27"/>
      <c r="T55" s="25"/>
      <c r="V55" s="30"/>
      <c r="W55" s="30"/>
      <c r="X55" s="30"/>
      <c r="Y55" s="30"/>
      <c r="Z55" s="25"/>
      <c r="AB55" s="25"/>
      <c r="AC55" s="31"/>
      <c r="AD55" s="14"/>
      <c r="AE55" s="2"/>
      <c r="AF55" s="2"/>
      <c r="AG55" s="2"/>
      <c r="AM55" s="12"/>
      <c r="AN55" s="2" t="str">
        <f t="shared" si="13"/>
        <v/>
      </c>
      <c r="AO55" s="2" t="str">
        <f t="shared" si="14"/>
        <v/>
      </c>
      <c r="AP55" s="2" t="str">
        <f t="shared" si="14"/>
        <v/>
      </c>
      <c r="AQ55" s="2" t="str">
        <f t="shared" si="14"/>
        <v/>
      </c>
      <c r="AR55" s="2" t="str">
        <f t="shared" si="14"/>
        <v/>
      </c>
      <c r="AS55" s="2" t="str">
        <f t="shared" si="14"/>
        <v/>
      </c>
      <c r="AT55" s="2" t="str">
        <f t="shared" si="14"/>
        <v/>
      </c>
      <c r="AU55" s="2" t="str">
        <f t="shared" si="14"/>
        <v/>
      </c>
      <c r="AV55" s="2" t="str">
        <f t="shared" si="14"/>
        <v/>
      </c>
      <c r="AW55" s="2" t="str">
        <f t="shared" si="14"/>
        <v/>
      </c>
      <c r="AX55" s="2" t="str">
        <f t="shared" si="14"/>
        <v/>
      </c>
      <c r="AY55" s="2" t="str">
        <f t="shared" si="14"/>
        <v/>
      </c>
      <c r="AZ55" s="30"/>
      <c r="BA55" s="30"/>
      <c r="BB55" s="30"/>
      <c r="BC55" s="30"/>
      <c r="BD55" s="12"/>
      <c r="BE55" s="2" t="str">
        <f t="shared" si="15"/>
        <v/>
      </c>
      <c r="BF55" s="2" t="str">
        <f t="shared" si="16"/>
        <v/>
      </c>
      <c r="BG55" s="2" t="str">
        <f t="shared" si="16"/>
        <v/>
      </c>
      <c r="BH55" s="2" t="str">
        <f t="shared" si="16"/>
        <v/>
      </c>
      <c r="BI55" s="2" t="str">
        <f t="shared" si="16"/>
        <v/>
      </c>
      <c r="BJ55" s="2" t="str">
        <f t="shared" si="16"/>
        <v/>
      </c>
      <c r="BK55" s="2" t="str">
        <f t="shared" si="16"/>
        <v/>
      </c>
      <c r="BL55" s="2" t="str">
        <f t="shared" si="16"/>
        <v/>
      </c>
      <c r="BM55" s="2" t="str">
        <f t="shared" si="16"/>
        <v/>
      </c>
      <c r="BN55" s="2" t="str">
        <f t="shared" si="16"/>
        <v/>
      </c>
      <c r="BO55" s="2" t="str">
        <f t="shared" si="16"/>
        <v/>
      </c>
      <c r="BP55" s="2" t="str">
        <f t="shared" si="16"/>
        <v/>
      </c>
      <c r="BQ55" s="2"/>
      <c r="BR55" s="2"/>
      <c r="BS55" s="2"/>
      <c r="BT55" s="2"/>
      <c r="BU55" s="12"/>
    </row>
    <row r="56" spans="1:73" x14ac:dyDescent="0.25">
      <c r="A56" s="28"/>
      <c r="B56" s="28"/>
      <c r="C56" s="28"/>
      <c r="D56" s="29"/>
      <c r="E56" s="28"/>
      <c r="F56" s="28"/>
      <c r="G56" s="29"/>
      <c r="H56" s="28"/>
      <c r="I56" s="28"/>
      <c r="J56" s="28"/>
      <c r="K56" s="28"/>
      <c r="L56" s="28"/>
      <c r="M56" s="28"/>
      <c r="N56" s="28"/>
      <c r="O56" s="28"/>
      <c r="Q56" s="6"/>
      <c r="R56" s="27"/>
      <c r="T56" s="25"/>
      <c r="V56" s="30"/>
      <c r="W56" s="30"/>
      <c r="X56" s="30"/>
      <c r="Y56" s="30"/>
      <c r="Z56" s="25"/>
      <c r="AB56" s="25"/>
      <c r="AC56" s="31"/>
      <c r="AD56" s="14"/>
      <c r="AE56" s="2"/>
      <c r="AF56" s="2"/>
      <c r="AG56" s="2"/>
      <c r="AM56" s="12"/>
      <c r="AN56" s="2" t="str">
        <f t="shared" si="13"/>
        <v/>
      </c>
      <c r="AO56" s="2" t="str">
        <f t="shared" si="14"/>
        <v/>
      </c>
      <c r="AP56" s="2" t="str">
        <f t="shared" si="14"/>
        <v/>
      </c>
      <c r="AQ56" s="2" t="str">
        <f t="shared" si="14"/>
        <v/>
      </c>
      <c r="AR56" s="2" t="str">
        <f t="shared" si="14"/>
        <v/>
      </c>
      <c r="AS56" s="2" t="str">
        <f t="shared" si="14"/>
        <v/>
      </c>
      <c r="AT56" s="2" t="str">
        <f t="shared" si="14"/>
        <v/>
      </c>
      <c r="AU56" s="2" t="str">
        <f t="shared" si="14"/>
        <v/>
      </c>
      <c r="AV56" s="2" t="str">
        <f t="shared" si="14"/>
        <v/>
      </c>
      <c r="AW56" s="2" t="str">
        <f t="shared" si="14"/>
        <v/>
      </c>
      <c r="AX56" s="2" t="str">
        <f t="shared" si="14"/>
        <v/>
      </c>
      <c r="AY56" s="2" t="str">
        <f t="shared" si="14"/>
        <v/>
      </c>
      <c r="AZ56" s="30"/>
      <c r="BA56" s="30"/>
      <c r="BB56" s="30"/>
      <c r="BC56" s="30"/>
      <c r="BD56" s="12"/>
      <c r="BE56" s="2" t="str">
        <f t="shared" si="15"/>
        <v/>
      </c>
      <c r="BF56" s="2" t="str">
        <f t="shared" si="16"/>
        <v/>
      </c>
      <c r="BG56" s="2" t="str">
        <f t="shared" si="16"/>
        <v/>
      </c>
      <c r="BH56" s="2" t="str">
        <f t="shared" si="16"/>
        <v/>
      </c>
      <c r="BI56" s="2" t="str">
        <f t="shared" si="16"/>
        <v/>
      </c>
      <c r="BJ56" s="2" t="str">
        <f t="shared" si="16"/>
        <v/>
      </c>
      <c r="BK56" s="2" t="str">
        <f t="shared" si="16"/>
        <v/>
      </c>
      <c r="BL56" s="2" t="str">
        <f t="shared" si="16"/>
        <v/>
      </c>
      <c r="BM56" s="2" t="str">
        <f t="shared" si="16"/>
        <v/>
      </c>
      <c r="BN56" s="2" t="str">
        <f t="shared" si="16"/>
        <v/>
      </c>
      <c r="BO56" s="2" t="str">
        <f t="shared" si="16"/>
        <v/>
      </c>
      <c r="BP56" s="2" t="str">
        <f t="shared" si="16"/>
        <v/>
      </c>
      <c r="BQ56" s="2"/>
      <c r="BR56" s="2"/>
      <c r="BS56" s="2"/>
      <c r="BT56" s="2"/>
      <c r="BU56" s="12"/>
    </row>
    <row r="57" spans="1:73" x14ac:dyDescent="0.25">
      <c r="A57" s="28"/>
      <c r="B57" s="28"/>
      <c r="C57" s="28"/>
      <c r="D57" s="29"/>
      <c r="E57" s="28"/>
      <c r="F57" s="28"/>
      <c r="G57" s="29"/>
      <c r="H57" s="28"/>
      <c r="I57" s="28"/>
      <c r="J57" s="28"/>
      <c r="K57" s="28"/>
      <c r="L57" s="28"/>
      <c r="M57" s="28"/>
      <c r="N57" s="28"/>
      <c r="O57" s="28"/>
      <c r="Q57" s="6"/>
      <c r="R57" s="27"/>
      <c r="T57" s="25"/>
      <c r="V57" s="30"/>
      <c r="W57" s="30"/>
      <c r="X57" s="30"/>
      <c r="Y57" s="30"/>
      <c r="Z57" s="25"/>
      <c r="AB57" s="25"/>
      <c r="AC57" s="31"/>
      <c r="AD57" s="14"/>
      <c r="AE57" s="2"/>
      <c r="AF57" s="2"/>
      <c r="AG57" s="2"/>
      <c r="AM57" s="12"/>
      <c r="AN57" s="2" t="str">
        <f t="shared" si="13"/>
        <v/>
      </c>
      <c r="AO57" s="2" t="str">
        <f t="shared" si="14"/>
        <v/>
      </c>
      <c r="AP57" s="2" t="str">
        <f t="shared" si="14"/>
        <v/>
      </c>
      <c r="AQ57" s="2" t="str">
        <f t="shared" si="14"/>
        <v/>
      </c>
      <c r="AR57" s="2" t="str">
        <f t="shared" si="14"/>
        <v/>
      </c>
      <c r="AS57" s="2" t="str">
        <f t="shared" si="14"/>
        <v/>
      </c>
      <c r="AT57" s="2" t="str">
        <f t="shared" si="14"/>
        <v/>
      </c>
      <c r="AU57" s="2" t="str">
        <f t="shared" si="14"/>
        <v/>
      </c>
      <c r="AV57" s="2" t="str">
        <f t="shared" si="14"/>
        <v/>
      </c>
      <c r="AW57" s="2" t="str">
        <f t="shared" si="14"/>
        <v/>
      </c>
      <c r="AX57" s="2" t="str">
        <f t="shared" si="14"/>
        <v/>
      </c>
      <c r="AY57" s="2" t="str">
        <f t="shared" si="14"/>
        <v/>
      </c>
      <c r="AZ57" s="30"/>
      <c r="BA57" s="30"/>
      <c r="BB57" s="30"/>
      <c r="BC57" s="30"/>
      <c r="BD57" s="12"/>
      <c r="BE57" s="2" t="str">
        <f t="shared" si="15"/>
        <v/>
      </c>
      <c r="BF57" s="2" t="str">
        <f t="shared" si="16"/>
        <v/>
      </c>
      <c r="BG57" s="2" t="str">
        <f t="shared" si="16"/>
        <v/>
      </c>
      <c r="BH57" s="2" t="str">
        <f t="shared" si="16"/>
        <v/>
      </c>
      <c r="BI57" s="2" t="str">
        <f t="shared" si="16"/>
        <v/>
      </c>
      <c r="BJ57" s="2" t="str">
        <f t="shared" si="16"/>
        <v/>
      </c>
      <c r="BK57" s="2" t="str">
        <f t="shared" si="16"/>
        <v/>
      </c>
      <c r="BL57" s="2" t="str">
        <f t="shared" si="16"/>
        <v/>
      </c>
      <c r="BM57" s="2" t="str">
        <f t="shared" si="16"/>
        <v/>
      </c>
      <c r="BN57" s="2" t="str">
        <f t="shared" si="16"/>
        <v/>
      </c>
      <c r="BO57" s="2" t="str">
        <f t="shared" si="16"/>
        <v/>
      </c>
      <c r="BP57" s="2" t="str">
        <f t="shared" si="16"/>
        <v/>
      </c>
      <c r="BQ57" s="2"/>
      <c r="BR57" s="2"/>
      <c r="BS57" s="2"/>
      <c r="BT57" s="2"/>
      <c r="BU57" s="12"/>
    </row>
    <row r="58" spans="1:73" x14ac:dyDescent="0.25">
      <c r="A58" s="28"/>
      <c r="B58" s="28"/>
      <c r="C58" s="28"/>
      <c r="D58" s="29"/>
      <c r="E58" s="28"/>
      <c r="F58" s="28"/>
      <c r="G58" s="29"/>
      <c r="H58" s="28"/>
      <c r="I58" s="28"/>
      <c r="J58" s="28"/>
      <c r="K58" s="28"/>
      <c r="L58" s="28"/>
      <c r="M58" s="28"/>
      <c r="N58" s="28"/>
      <c r="O58" s="28"/>
      <c r="Q58" s="6"/>
      <c r="R58" s="27"/>
      <c r="T58" s="25"/>
      <c r="V58" s="30"/>
      <c r="W58" s="30"/>
      <c r="X58" s="30"/>
      <c r="Y58" s="30"/>
      <c r="Z58" s="25"/>
      <c r="AB58" s="25"/>
      <c r="AC58" s="31"/>
      <c r="AD58" s="14"/>
      <c r="AE58" s="2"/>
      <c r="AF58" s="2"/>
      <c r="AG58" s="2"/>
      <c r="AM58" s="12"/>
      <c r="AN58" s="2" t="str">
        <f t="shared" si="13"/>
        <v/>
      </c>
      <c r="AO58" s="2" t="str">
        <f t="shared" si="14"/>
        <v/>
      </c>
      <c r="AP58" s="2" t="str">
        <f t="shared" si="14"/>
        <v/>
      </c>
      <c r="AQ58" s="2" t="str">
        <f t="shared" si="14"/>
        <v/>
      </c>
      <c r="AR58" s="2" t="str">
        <f t="shared" si="14"/>
        <v/>
      </c>
      <c r="AS58" s="2" t="str">
        <f t="shared" si="14"/>
        <v/>
      </c>
      <c r="AT58" s="2" t="str">
        <f t="shared" si="14"/>
        <v/>
      </c>
      <c r="AU58" s="2" t="str">
        <f t="shared" si="14"/>
        <v/>
      </c>
      <c r="AV58" s="2" t="str">
        <f t="shared" si="14"/>
        <v/>
      </c>
      <c r="AW58" s="2" t="str">
        <f t="shared" si="14"/>
        <v/>
      </c>
      <c r="AX58" s="2" t="str">
        <f t="shared" si="14"/>
        <v/>
      </c>
      <c r="AY58" s="2" t="str">
        <f t="shared" si="14"/>
        <v/>
      </c>
      <c r="AZ58" s="30"/>
      <c r="BA58" s="30"/>
      <c r="BB58" s="30"/>
      <c r="BC58" s="30"/>
      <c r="BD58" s="10"/>
      <c r="BE58" s="2" t="str">
        <f t="shared" si="15"/>
        <v/>
      </c>
      <c r="BF58" s="2" t="str">
        <f t="shared" si="16"/>
        <v/>
      </c>
      <c r="BG58" s="2" t="str">
        <f t="shared" si="16"/>
        <v/>
      </c>
      <c r="BH58" s="2" t="str">
        <f t="shared" si="16"/>
        <v/>
      </c>
      <c r="BI58" s="2" t="str">
        <f t="shared" si="16"/>
        <v/>
      </c>
      <c r="BJ58" s="2" t="str">
        <f t="shared" si="16"/>
        <v/>
      </c>
      <c r="BK58" s="2" t="str">
        <f t="shared" si="16"/>
        <v/>
      </c>
      <c r="BL58" s="2" t="str">
        <f t="shared" si="16"/>
        <v/>
      </c>
      <c r="BM58" s="2" t="str">
        <f t="shared" si="16"/>
        <v/>
      </c>
      <c r="BN58" s="2" t="str">
        <f t="shared" si="16"/>
        <v/>
      </c>
      <c r="BO58" s="2" t="str">
        <f t="shared" si="16"/>
        <v/>
      </c>
      <c r="BP58" s="2" t="str">
        <f t="shared" si="16"/>
        <v/>
      </c>
      <c r="BQ58" s="2"/>
      <c r="BR58" s="2"/>
      <c r="BS58" s="2"/>
      <c r="BT58" s="2"/>
      <c r="BU58" s="12"/>
    </row>
    <row r="59" spans="1:73" x14ac:dyDescent="0.25">
      <c r="A59" s="28"/>
      <c r="B59" s="28"/>
      <c r="C59" s="28"/>
      <c r="D59" s="29"/>
      <c r="E59" s="28"/>
      <c r="F59" s="28"/>
      <c r="G59" s="29"/>
      <c r="H59" s="28"/>
      <c r="I59" s="28"/>
      <c r="J59" s="28"/>
      <c r="K59" s="28"/>
      <c r="L59" s="28"/>
      <c r="M59" s="28"/>
      <c r="N59" s="28"/>
      <c r="O59" s="28"/>
      <c r="Q59" s="6"/>
      <c r="R59" s="27"/>
      <c r="T59" s="25"/>
      <c r="V59" s="30"/>
      <c r="W59" s="30"/>
      <c r="X59" s="30"/>
      <c r="Y59" s="30"/>
      <c r="Z59" s="25"/>
      <c r="AB59" s="25"/>
      <c r="AC59" s="31"/>
      <c r="AD59" s="14"/>
      <c r="AE59" s="2"/>
      <c r="AF59" s="2"/>
      <c r="AG59" s="2"/>
      <c r="AM59" s="12"/>
      <c r="AN59" s="2" t="str">
        <f t="shared" si="13"/>
        <v/>
      </c>
      <c r="AO59" s="2" t="str">
        <f t="shared" si="14"/>
        <v/>
      </c>
      <c r="AP59" s="2" t="str">
        <f t="shared" si="14"/>
        <v/>
      </c>
      <c r="AQ59" s="2" t="str">
        <f t="shared" si="14"/>
        <v/>
      </c>
      <c r="AR59" s="2" t="str">
        <f t="shared" si="14"/>
        <v/>
      </c>
      <c r="AS59" s="2" t="str">
        <f t="shared" si="14"/>
        <v/>
      </c>
      <c r="AT59" s="2" t="str">
        <f t="shared" si="14"/>
        <v/>
      </c>
      <c r="AU59" s="2" t="str">
        <f t="shared" si="14"/>
        <v/>
      </c>
      <c r="AV59" s="2" t="str">
        <f t="shared" si="14"/>
        <v/>
      </c>
      <c r="AW59" s="2" t="str">
        <f t="shared" si="14"/>
        <v/>
      </c>
      <c r="AX59" s="2" t="str">
        <f t="shared" si="14"/>
        <v/>
      </c>
      <c r="AY59" s="2" t="str">
        <f t="shared" si="14"/>
        <v/>
      </c>
      <c r="AZ59" s="30"/>
      <c r="BA59" s="30"/>
      <c r="BB59" s="30"/>
      <c r="BC59" s="30"/>
      <c r="BD59" s="12"/>
      <c r="BE59" s="2" t="str">
        <f t="shared" si="15"/>
        <v/>
      </c>
      <c r="BF59" s="2" t="str">
        <f t="shared" si="16"/>
        <v/>
      </c>
      <c r="BG59" s="2" t="str">
        <f t="shared" si="16"/>
        <v/>
      </c>
      <c r="BH59" s="2" t="str">
        <f t="shared" si="16"/>
        <v/>
      </c>
      <c r="BI59" s="2" t="str">
        <f t="shared" si="16"/>
        <v/>
      </c>
      <c r="BJ59" s="2" t="str">
        <f t="shared" si="16"/>
        <v/>
      </c>
      <c r="BK59" s="2" t="str">
        <f t="shared" si="16"/>
        <v/>
      </c>
      <c r="BL59" s="2" t="str">
        <f t="shared" si="16"/>
        <v/>
      </c>
      <c r="BM59" s="2" t="str">
        <f t="shared" si="16"/>
        <v/>
      </c>
      <c r="BN59" s="2" t="str">
        <f t="shared" si="16"/>
        <v/>
      </c>
      <c r="BO59" s="2" t="str">
        <f t="shared" si="16"/>
        <v/>
      </c>
      <c r="BP59" s="2" t="str">
        <f t="shared" si="16"/>
        <v/>
      </c>
      <c r="BQ59" s="2"/>
      <c r="BR59" s="2"/>
      <c r="BS59" s="2"/>
      <c r="BT59" s="2"/>
      <c r="BU59" s="12"/>
    </row>
    <row r="60" spans="1:73" x14ac:dyDescent="0.25">
      <c r="AM60" s="12"/>
      <c r="AN60" s="12">
        <f>Inputs!U7</f>
        <v>5590.2071467317601</v>
      </c>
      <c r="AO60" s="12">
        <f>Inputs!V7</f>
        <v>934.15654932693815</v>
      </c>
      <c r="AP60" s="12">
        <f>Inputs!W7</f>
        <v>975.63630394130166</v>
      </c>
      <c r="AQ60" s="12">
        <f>Inputs!X7</f>
        <v>6143.214610989121</v>
      </c>
      <c r="AR60" s="12">
        <f>Inputs!Y7</f>
        <v>878.12843098113581</v>
      </c>
      <c r="AS60" s="12">
        <f>Inputs!Z7</f>
        <v>478.65695802974352</v>
      </c>
      <c r="AT60" s="12">
        <f>Inputs!AA7</f>
        <v>1557.1434358164215</v>
      </c>
      <c r="AU60" s="12">
        <f>Inputs!AB7</f>
        <v>2682.7945882448253</v>
      </c>
      <c r="AV60" s="12">
        <f>Inputs!AC7</f>
        <v>2760.0619759387532</v>
      </c>
      <c r="AW60" s="12">
        <f>Inputs!AD7</f>
        <v>2158.3361834497814</v>
      </c>
      <c r="AX60" s="12">
        <f>Inputs!AE7</f>
        <v>2011.9542027002817</v>
      </c>
      <c r="AY60" s="12">
        <f>Inputs!AF7</f>
        <v>2829.7096138499373</v>
      </c>
      <c r="AZ60" s="12"/>
      <c r="BA60" s="12"/>
      <c r="BB60" s="12"/>
      <c r="BC60" s="12"/>
      <c r="BD60" s="12"/>
      <c r="BE60" s="12">
        <f>Inputs!U7</f>
        <v>5590.2071467317601</v>
      </c>
      <c r="BF60" s="12">
        <f>Inputs!V7</f>
        <v>934.15654932693815</v>
      </c>
      <c r="BG60" s="12">
        <f>Inputs!W7</f>
        <v>975.63630394130166</v>
      </c>
      <c r="BH60" s="12">
        <f>Inputs!X7</f>
        <v>6143.214610989121</v>
      </c>
      <c r="BI60" s="12">
        <f>Inputs!Y7</f>
        <v>878.12843098113581</v>
      </c>
      <c r="BJ60" s="12">
        <f>Inputs!Z7</f>
        <v>478.65695802974352</v>
      </c>
      <c r="BK60" s="12">
        <f>Inputs!AA7</f>
        <v>1557.1434358164215</v>
      </c>
      <c r="BL60" s="12">
        <f>Inputs!AB7</f>
        <v>2682.7945882448253</v>
      </c>
      <c r="BM60" s="12">
        <f>Inputs!AC7</f>
        <v>2760.0619759387532</v>
      </c>
      <c r="BN60" s="12">
        <f>Inputs!AD7</f>
        <v>2158.3361834497814</v>
      </c>
      <c r="BO60" s="12">
        <f>Inputs!AE7</f>
        <v>2011.9542027002817</v>
      </c>
      <c r="BP60" s="12">
        <f>Inputs!AF7</f>
        <v>2829.7096138499373</v>
      </c>
      <c r="BQ60" s="12"/>
      <c r="BR60" s="12"/>
      <c r="BS60" s="12"/>
      <c r="BT60" s="12"/>
      <c r="BU60" s="12"/>
    </row>
  </sheetData>
  <sheetProtection algorithmName="SHA-512" hashValue="3HT3Lh9KXNCrK/p9Rc1I3iZxQqpdfCrB/C3k6i5039Bb/fT6SeaLsNq4XE93nygD8k7TeBuApSRBuMkm2PZMug==" saltValue="N4kRiRUq1O3G7ZR7bD6vYQ==" spinCount="100000" sheet="1" objects="1" scenarios="1"/>
  <mergeCells count="9">
    <mergeCell ref="T1:AC1"/>
    <mergeCell ref="AI2:AI3"/>
    <mergeCell ref="AN2:BC2"/>
    <mergeCell ref="BE2:BT2"/>
    <mergeCell ref="J2:L2"/>
    <mergeCell ref="N2:R2"/>
    <mergeCell ref="V2:Z2"/>
    <mergeCell ref="AB2:AC2"/>
    <mergeCell ref="AK2:AK3"/>
  </mergeCells>
  <phoneticPr fontId="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5E3A-7D58-4041-893F-1D71A4AB4B7A}">
  <sheetPr>
    <tabColor theme="0" tint="-0.499984740745262"/>
  </sheetPr>
  <dimension ref="A1:BU60"/>
  <sheetViews>
    <sheetView zoomScaleNormal="100" workbookViewId="0">
      <pane xSplit="2" ySplit="3" topLeftCell="C22" activePane="bottomRight" state="frozen"/>
      <selection activeCell="H37" sqref="H37"/>
      <selection pane="topRight" activeCell="H37" sqref="H37"/>
      <selection pane="bottomLeft" activeCell="H37" sqref="H37"/>
      <selection pane="bottomRight" activeCell="O43" sqref="O43"/>
    </sheetView>
  </sheetViews>
  <sheetFormatPr defaultRowHeight="15" x14ac:dyDescent="0.25"/>
  <cols>
    <col min="1" max="1" width="4.28515625" customWidth="1"/>
    <col min="2" max="2" width="13.28515625" bestFit="1" customWidth="1"/>
    <col min="4" max="4" width="11"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ht="14.65" customHeight="1"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s="7" t="s">
        <v>23</v>
      </c>
      <c r="D4" s="2" t="s">
        <v>76</v>
      </c>
      <c r="E4" t="s">
        <v>140</v>
      </c>
      <c r="F4" t="s">
        <v>24</v>
      </c>
      <c r="G4" s="2" t="s">
        <v>69</v>
      </c>
      <c r="H4" t="s">
        <v>148</v>
      </c>
      <c r="J4">
        <f>SUMPRODUCT($AN4:$BC4,$AN$60:$BC$60)</f>
        <v>1557.1434358164215</v>
      </c>
      <c r="K4">
        <f>SUMPRODUCT($BE4:$BT4,$BE$60:$BT$60)</f>
        <v>5590.2071467317601</v>
      </c>
      <c r="L4">
        <f>PRODUCT(J4:K4)</f>
        <v>8704754.3633874077</v>
      </c>
      <c r="N4">
        <f>VLOOKUP(E4,Inputs!$K$12:$L$25,2,FALSE)</f>
        <v>15</v>
      </c>
      <c r="O4">
        <f>VLOOKUP(H4,Inputs!$K$12:$L$25,2,FALSE)</f>
        <v>70</v>
      </c>
      <c r="P4">
        <f>(VLOOKUP(B4,Inputs!$K$28:$L$32,2,FALSE))</f>
        <v>90</v>
      </c>
      <c r="Q4" s="6">
        <f>(SQRT(N4^2+O4^2-2*N4*O4*COS(RADIANS(P4)))/2)</f>
        <v>35.794552658190881</v>
      </c>
      <c r="R4" s="9">
        <f>((Q4/Inputs!$L$35)^Inputs!$L$36+(Q4/Inputs!$L$35)^Inputs!$L$36-((Q4/Inputs!$L$35)^Inputs!$L$36)*((Q4/Inputs!$L$35)^Inputs!$L$36))</f>
        <v>0.17404385728488758</v>
      </c>
      <c r="T4">
        <f>Inputs!$O$26</f>
        <v>0.72500000000000009</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32">
        <f>IF(B4="Diverging",1,(AB4/60)^(0.15/0.1))</f>
        <v>1.2601440246904174</v>
      </c>
      <c r="AD4" s="14"/>
      <c r="AI4">
        <f>PRODUCT(Z4,T4,AC4)</f>
        <v>7.3088353432044215</v>
      </c>
      <c r="AK4">
        <f>L4*R4*AI4</f>
        <v>11072951.515389802</v>
      </c>
      <c r="AM4" s="12"/>
      <c r="AN4" s="2" t="str">
        <f>IF(ISNUMBER(SEARCH(AN$3,$D4)),1,"")</f>
        <v/>
      </c>
      <c r="AO4" s="2" t="str">
        <f t="shared" ref="AO4:AY19" si="0">IF(ISNUMBER(SEARCH(AO$3,$D4)),1,"")</f>
        <v/>
      </c>
      <c r="AP4" s="2" t="str">
        <f t="shared" si="0"/>
        <v/>
      </c>
      <c r="AQ4" s="2" t="str">
        <f t="shared" si="0"/>
        <v/>
      </c>
      <c r="AR4" s="2" t="str">
        <f t="shared" si="0"/>
        <v/>
      </c>
      <c r="AS4" s="2" t="str">
        <f t="shared" si="0"/>
        <v/>
      </c>
      <c r="AT4" s="2">
        <f t="shared" si="0"/>
        <v>1</v>
      </c>
      <c r="AU4" s="2" t="str">
        <f t="shared" si="0"/>
        <v/>
      </c>
      <c r="AV4" s="2" t="str">
        <f t="shared" si="0"/>
        <v/>
      </c>
      <c r="AW4" s="2" t="str">
        <f t="shared" si="0"/>
        <v/>
      </c>
      <c r="AX4" s="2" t="str">
        <f t="shared" si="0"/>
        <v/>
      </c>
      <c r="AY4" s="2" t="str">
        <f t="shared" si="0"/>
        <v/>
      </c>
      <c r="AZ4" s="2"/>
      <c r="BA4" s="2"/>
      <c r="BB4" s="2"/>
      <c r="BC4" s="2"/>
      <c r="BD4" s="10"/>
      <c r="BE4" s="2">
        <f>IF(ISNUMBER(SEARCH(BE$3,$G4)),1,"")</f>
        <v>1</v>
      </c>
      <c r="BF4" s="2" t="str">
        <f t="shared" ref="BF4:BP19" si="1">IF(ISNUMBER(SEARCH(BF$3,$G4)),1,"")</f>
        <v/>
      </c>
      <c r="BG4" s="2" t="str">
        <f t="shared" si="1"/>
        <v/>
      </c>
      <c r="BH4" s="2" t="str">
        <f t="shared" si="1"/>
        <v/>
      </c>
      <c r="BI4" s="2" t="str">
        <f t="shared" si="1"/>
        <v/>
      </c>
      <c r="BJ4" s="2" t="str">
        <f t="shared" si="1"/>
        <v/>
      </c>
      <c r="BK4" s="2" t="str">
        <f t="shared" si="1"/>
        <v/>
      </c>
      <c r="BL4" s="2" t="str">
        <f t="shared" si="1"/>
        <v/>
      </c>
      <c r="BM4" s="2" t="str">
        <f t="shared" si="1"/>
        <v/>
      </c>
      <c r="BN4" s="2" t="str">
        <f t="shared" si="1"/>
        <v/>
      </c>
      <c r="BO4" s="2" t="str">
        <f t="shared" si="1"/>
        <v/>
      </c>
      <c r="BP4" s="2" t="str">
        <f t="shared" si="1"/>
        <v/>
      </c>
      <c r="BQ4" s="2"/>
      <c r="BR4" s="2"/>
      <c r="BS4" s="2"/>
      <c r="BT4" s="2"/>
      <c r="BU4" s="12"/>
    </row>
    <row r="5" spans="1:73" x14ac:dyDescent="0.25">
      <c r="A5">
        <v>2</v>
      </c>
      <c r="B5" t="s">
        <v>100</v>
      </c>
      <c r="C5" t="s">
        <v>23</v>
      </c>
      <c r="D5" s="2" t="s">
        <v>76</v>
      </c>
      <c r="E5" t="s">
        <v>140</v>
      </c>
      <c r="F5" s="7" t="s">
        <v>25</v>
      </c>
      <c r="G5" s="2" t="s">
        <v>80</v>
      </c>
      <c r="H5" t="s">
        <v>141</v>
      </c>
      <c r="J5">
        <f t="shared" ref="J5:J35" si="2">SUMPRODUCT($AN5:$BC5,$AN$60:$BC$60)</f>
        <v>1557.1434358164215</v>
      </c>
      <c r="K5">
        <f t="shared" ref="K5:K35" si="3">SUMPRODUCT($BE5:$BT5,$BE$60:$BT$60)</f>
        <v>2011.9542027002817</v>
      </c>
      <c r="L5">
        <f t="shared" ref="L5:L35" si="4">PRODUCT(J5:K5)</f>
        <v>3132901.2798980055</v>
      </c>
      <c r="N5">
        <f>VLOOKUP(E5,Inputs!$K$12:$L$25,2,FALSE)</f>
        <v>15</v>
      </c>
      <c r="O5">
        <f>VLOOKUP(H5,Inputs!$K$12:$L$25,2,FALSE)</f>
        <v>25</v>
      </c>
      <c r="P5">
        <f>(VLOOKUP(B5,Inputs!$K$28:$L$32,2,FALSE))</f>
        <v>230</v>
      </c>
      <c r="Q5" s="6">
        <f t="shared" ref="Q5:Q35" si="5">(SQRT(N5^2+O5^2-2*N5*O5*COS(RADIANS(P5)))/2)</f>
        <v>18.248908921254063</v>
      </c>
      <c r="R5" s="9">
        <f>((Q5/Inputs!$L$35)^Inputs!$L$36+(Q5/Inputs!$L$35)^Inputs!$L$36-((Q5/Inputs!$L$35)^Inputs!$L$36)*((Q5/Inputs!$L$35)^Inputs!$L$36))</f>
        <v>1.4099039069818825E-2</v>
      </c>
      <c r="T5">
        <f>Inputs!$O$26</f>
        <v>0.72500000000000009</v>
      </c>
      <c r="V5" s="2">
        <v>1</v>
      </c>
      <c r="W5" s="2">
        <v>1</v>
      </c>
      <c r="X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8.75</v>
      </c>
      <c r="AB5">
        <f>IF(B5="Diverging","",Inputs!$L$12)</f>
        <v>70</v>
      </c>
      <c r="AC5" s="132">
        <f t="shared" ref="AC5:AC35" si="6">IF(B5="Diverging",1,(AB5/60)^(0.15/0.1))</f>
        <v>1.2601440246904174</v>
      </c>
      <c r="AD5" s="14"/>
      <c r="AI5">
        <f t="shared" ref="AI5:AI35" si="7">PRODUCT(Z5,T5,AC5)</f>
        <v>7.9940386566298365</v>
      </c>
      <c r="AK5">
        <f t="shared" ref="AK5:AK35" si="8">L5*R5*AI5</f>
        <v>353103.86249009211</v>
      </c>
      <c r="AM5" s="12"/>
      <c r="AN5" s="2" t="str">
        <f t="shared" ref="AN5:AY34" si="9">IF(ISNUMBER(SEARCH(AN$3,$D5)),1,"")</f>
        <v/>
      </c>
      <c r="AO5" s="2" t="str">
        <f t="shared" si="0"/>
        <v/>
      </c>
      <c r="AP5" s="2" t="str">
        <f t="shared" si="0"/>
        <v/>
      </c>
      <c r="AQ5" s="2" t="str">
        <f t="shared" si="0"/>
        <v/>
      </c>
      <c r="AR5" s="2" t="str">
        <f t="shared" si="0"/>
        <v/>
      </c>
      <c r="AS5" s="2" t="str">
        <f t="shared" si="0"/>
        <v/>
      </c>
      <c r="AT5" s="2">
        <f t="shared" si="0"/>
        <v>1</v>
      </c>
      <c r="AU5" s="2" t="str">
        <f t="shared" si="0"/>
        <v/>
      </c>
      <c r="AV5" s="2" t="str">
        <f t="shared" si="0"/>
        <v/>
      </c>
      <c r="AW5" s="2" t="str">
        <f t="shared" si="0"/>
        <v/>
      </c>
      <c r="AX5" s="2" t="str">
        <f t="shared" si="0"/>
        <v/>
      </c>
      <c r="AY5" s="2" t="str">
        <f t="shared" si="0"/>
        <v/>
      </c>
      <c r="AZ5" s="2"/>
      <c r="BA5" s="2"/>
      <c r="BB5" s="2"/>
      <c r="BC5" s="2"/>
      <c r="BD5" s="10"/>
      <c r="BE5" s="2" t="str">
        <f t="shared" ref="BE5:BP34" si="10">IF(ISNUMBER(SEARCH(BE$3,$G5)),1,"")</f>
        <v/>
      </c>
      <c r="BF5" s="2" t="str">
        <f t="shared" si="1"/>
        <v/>
      </c>
      <c r="BG5" s="2" t="str">
        <f t="shared" si="1"/>
        <v/>
      </c>
      <c r="BH5" s="2" t="str">
        <f t="shared" si="1"/>
        <v/>
      </c>
      <c r="BI5" s="2" t="str">
        <f t="shared" si="1"/>
        <v/>
      </c>
      <c r="BJ5" s="2" t="str">
        <f t="shared" si="1"/>
        <v/>
      </c>
      <c r="BK5" s="2" t="str">
        <f t="shared" si="1"/>
        <v/>
      </c>
      <c r="BL5" s="2" t="str">
        <f t="shared" si="1"/>
        <v/>
      </c>
      <c r="BM5" s="2" t="str">
        <f t="shared" si="1"/>
        <v/>
      </c>
      <c r="BN5" s="2" t="str">
        <f t="shared" si="1"/>
        <v/>
      </c>
      <c r="BO5" s="2">
        <f t="shared" si="1"/>
        <v>1</v>
      </c>
      <c r="BP5" s="2" t="str">
        <f t="shared" si="1"/>
        <v/>
      </c>
      <c r="BQ5" s="2"/>
      <c r="BR5" s="2"/>
      <c r="BS5" s="2"/>
      <c r="BT5" s="2"/>
      <c r="BU5" s="12"/>
    </row>
    <row r="6" spans="1:73" x14ac:dyDescent="0.25">
      <c r="A6">
        <v>3</v>
      </c>
      <c r="B6" t="s">
        <v>100</v>
      </c>
      <c r="C6" s="7" t="s">
        <v>23</v>
      </c>
      <c r="D6" s="2" t="s">
        <v>76</v>
      </c>
      <c r="E6" t="s">
        <v>141</v>
      </c>
      <c r="F6" t="s">
        <v>27</v>
      </c>
      <c r="G6" s="2" t="s">
        <v>74</v>
      </c>
      <c r="H6" t="s">
        <v>147</v>
      </c>
      <c r="J6">
        <f t="shared" si="2"/>
        <v>1557.1434358164215</v>
      </c>
      <c r="K6">
        <f t="shared" si="3"/>
        <v>878.12843098113581</v>
      </c>
      <c r="L6">
        <f t="shared" si="4"/>
        <v>1367371.9221060493</v>
      </c>
      <c r="N6">
        <f>VLOOKUP(E6,Inputs!$K$12:$L$25,2,FALSE)</f>
        <v>25</v>
      </c>
      <c r="O6">
        <f>VLOOKUP(H6,Inputs!$K$12:$L$25,2,FALSE)</f>
        <v>20</v>
      </c>
      <c r="P6">
        <f>(VLOOKUP(B6,Inputs!$K$28:$L$32,2,FALSE))</f>
        <v>230</v>
      </c>
      <c r="Q6" s="6">
        <f t="shared" si="5"/>
        <v>20.419277715473552</v>
      </c>
      <c r="R6" s="9">
        <f>((Q6/Inputs!$L$35)^Inputs!$L$36+(Q6/Inputs!$L$35)^Inputs!$L$36-((Q6/Inputs!$L$35)^Inputs!$L$36)*((Q6/Inputs!$L$35)^Inputs!$L$36))</f>
        <v>2.1555284139167373E-2</v>
      </c>
      <c r="T6">
        <f>Inputs!$O$26</f>
        <v>0.72500000000000009</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32">
        <f t="shared" si="6"/>
        <v>1.2601440246904174</v>
      </c>
      <c r="AD6" s="14"/>
      <c r="AI6">
        <f t="shared" si="7"/>
        <v>7.3088353432044215</v>
      </c>
      <c r="AK6">
        <f t="shared" si="8"/>
        <v>215421.27292936394</v>
      </c>
      <c r="AM6" s="12"/>
      <c r="AN6" s="2" t="str">
        <f t="shared" si="9"/>
        <v/>
      </c>
      <c r="AO6" s="2" t="str">
        <f t="shared" si="0"/>
        <v/>
      </c>
      <c r="AP6" s="2" t="str">
        <f t="shared" si="0"/>
        <v/>
      </c>
      <c r="AQ6" s="2" t="str">
        <f t="shared" si="0"/>
        <v/>
      </c>
      <c r="AR6" s="2" t="str">
        <f t="shared" si="0"/>
        <v/>
      </c>
      <c r="AS6" s="2" t="str">
        <f t="shared" si="0"/>
        <v/>
      </c>
      <c r="AT6" s="2">
        <f t="shared" si="0"/>
        <v>1</v>
      </c>
      <c r="AU6" s="2" t="str">
        <f t="shared" si="0"/>
        <v/>
      </c>
      <c r="AV6" s="2" t="str">
        <f t="shared" si="0"/>
        <v/>
      </c>
      <c r="AW6" s="2" t="str">
        <f t="shared" si="0"/>
        <v/>
      </c>
      <c r="AX6" s="2" t="str">
        <f t="shared" si="0"/>
        <v/>
      </c>
      <c r="AY6" s="2" t="str">
        <f t="shared" si="0"/>
        <v/>
      </c>
      <c r="AZ6" s="2"/>
      <c r="BA6" s="2"/>
      <c r="BB6" s="2"/>
      <c r="BC6" s="2"/>
      <c r="BD6" s="10"/>
      <c r="BE6" s="2" t="str">
        <f t="shared" si="10"/>
        <v/>
      </c>
      <c r="BF6" s="2" t="str">
        <f t="shared" si="1"/>
        <v/>
      </c>
      <c r="BG6" s="2" t="str">
        <f t="shared" si="1"/>
        <v/>
      </c>
      <c r="BH6" s="2" t="str">
        <f t="shared" si="1"/>
        <v/>
      </c>
      <c r="BI6" s="2">
        <f t="shared" si="1"/>
        <v>1</v>
      </c>
      <c r="BJ6" s="2" t="str">
        <f t="shared" si="1"/>
        <v/>
      </c>
      <c r="BK6" s="2" t="str">
        <f t="shared" si="1"/>
        <v/>
      </c>
      <c r="BL6" s="2" t="str">
        <f t="shared" si="1"/>
        <v/>
      </c>
      <c r="BM6" s="2" t="str">
        <f t="shared" si="1"/>
        <v/>
      </c>
      <c r="BN6" s="2" t="str">
        <f t="shared" si="1"/>
        <v/>
      </c>
      <c r="BO6" s="2" t="str">
        <f t="shared" si="1"/>
        <v/>
      </c>
      <c r="BP6" s="2" t="str">
        <f t="shared" si="1"/>
        <v/>
      </c>
      <c r="BQ6" s="2"/>
      <c r="BR6" s="2"/>
      <c r="BS6" s="2"/>
      <c r="BT6" s="2"/>
      <c r="BU6" s="12"/>
    </row>
    <row r="7" spans="1:73" x14ac:dyDescent="0.25">
      <c r="A7">
        <v>4</v>
      </c>
      <c r="B7" t="s">
        <v>14</v>
      </c>
      <c r="C7" s="7" t="s">
        <v>23</v>
      </c>
      <c r="D7" s="2" t="s">
        <v>76</v>
      </c>
      <c r="E7" t="s">
        <v>141</v>
      </c>
      <c r="F7" t="s">
        <v>28</v>
      </c>
      <c r="G7" s="2" t="s">
        <v>73</v>
      </c>
      <c r="H7" t="s">
        <v>148</v>
      </c>
      <c r="J7">
        <f t="shared" si="2"/>
        <v>1557.1434358164215</v>
      </c>
      <c r="K7">
        <f t="shared" si="3"/>
        <v>6143.214610989121</v>
      </c>
      <c r="L7">
        <f t="shared" si="4"/>
        <v>9565866.3063132409</v>
      </c>
      <c r="N7">
        <f>VLOOKUP(E7,Inputs!$K$12:$L$25,2,FALSE)</f>
        <v>25</v>
      </c>
      <c r="O7">
        <f>VLOOKUP(H7,Inputs!$K$12:$L$25,2,FALSE)</f>
        <v>70</v>
      </c>
      <c r="P7">
        <f>(VLOOKUP(B7,Inputs!$K$28:$L$32,2,FALSE))</f>
        <v>90</v>
      </c>
      <c r="Q7" s="6">
        <f t="shared" si="5"/>
        <v>37.165171868296262</v>
      </c>
      <c r="R7" s="9">
        <f>((Q7/Inputs!$L$35)^Inputs!$L$36+(Q7/Inputs!$L$35)^Inputs!$L$36-((Q7/Inputs!$L$35)^Inputs!$L$36)*((Q7/Inputs!$L$35)^Inputs!$L$36))</f>
        <v>0.19924667610946173</v>
      </c>
      <c r="T7">
        <f>Inputs!$O$26</f>
        <v>0.72500000000000009</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32">
        <f t="shared" si="6"/>
        <v>1.2601440246904174</v>
      </c>
      <c r="AD7" s="14"/>
      <c r="AI7">
        <f t="shared" si="7"/>
        <v>7.3088353432044215</v>
      </c>
      <c r="AK7">
        <f t="shared" si="8"/>
        <v>13930399.452336231</v>
      </c>
      <c r="AM7" s="12"/>
      <c r="AN7" s="2" t="str">
        <f t="shared" si="9"/>
        <v/>
      </c>
      <c r="AO7" s="2" t="str">
        <f t="shared" si="0"/>
        <v/>
      </c>
      <c r="AP7" s="2" t="str">
        <f t="shared" si="0"/>
        <v/>
      </c>
      <c r="AQ7" s="2" t="str">
        <f t="shared" si="0"/>
        <v/>
      </c>
      <c r="AR7" s="2" t="str">
        <f t="shared" si="0"/>
        <v/>
      </c>
      <c r="AS7" s="2" t="str">
        <f t="shared" si="0"/>
        <v/>
      </c>
      <c r="AT7" s="2">
        <f t="shared" si="0"/>
        <v>1</v>
      </c>
      <c r="AU7" s="2" t="str">
        <f t="shared" si="0"/>
        <v/>
      </c>
      <c r="AV7" s="2" t="str">
        <f t="shared" si="0"/>
        <v/>
      </c>
      <c r="AW7" s="2" t="str">
        <f t="shared" si="0"/>
        <v/>
      </c>
      <c r="AX7" s="2" t="str">
        <f t="shared" si="0"/>
        <v/>
      </c>
      <c r="AY7" s="2" t="str">
        <f t="shared" si="0"/>
        <v/>
      </c>
      <c r="AZ7" s="2"/>
      <c r="BA7" s="2"/>
      <c r="BB7" s="2"/>
      <c r="BC7" s="2"/>
      <c r="BD7" s="10"/>
      <c r="BE7" s="2" t="str">
        <f t="shared" si="10"/>
        <v/>
      </c>
      <c r="BF7" s="2" t="str">
        <f t="shared" si="1"/>
        <v/>
      </c>
      <c r="BG7" s="2" t="str">
        <f t="shared" si="1"/>
        <v/>
      </c>
      <c r="BH7" s="2">
        <f t="shared" si="1"/>
        <v>1</v>
      </c>
      <c r="BI7" s="2" t="str">
        <f t="shared" si="1"/>
        <v/>
      </c>
      <c r="BJ7" s="2" t="str">
        <f t="shared" si="1"/>
        <v/>
      </c>
      <c r="BK7" s="2" t="str">
        <f t="shared" si="1"/>
        <v/>
      </c>
      <c r="BL7" s="2" t="str">
        <f t="shared" si="1"/>
        <v/>
      </c>
      <c r="BM7" s="2" t="str">
        <f t="shared" si="1"/>
        <v/>
      </c>
      <c r="BN7" s="2" t="str">
        <f t="shared" si="1"/>
        <v/>
      </c>
      <c r="BO7" s="2" t="str">
        <f t="shared" si="1"/>
        <v/>
      </c>
      <c r="BP7" s="2" t="str">
        <f t="shared" si="1"/>
        <v/>
      </c>
      <c r="BQ7" s="2"/>
      <c r="BR7" s="2"/>
      <c r="BS7" s="2"/>
      <c r="BT7" s="2"/>
      <c r="BU7" s="12"/>
    </row>
    <row r="8" spans="1:73" x14ac:dyDescent="0.25">
      <c r="A8">
        <v>5</v>
      </c>
      <c r="B8" t="s">
        <v>100</v>
      </c>
      <c r="C8" t="s">
        <v>28</v>
      </c>
      <c r="D8" s="2" t="s">
        <v>73</v>
      </c>
      <c r="E8" t="s">
        <v>148</v>
      </c>
      <c r="F8" s="7" t="s">
        <v>30</v>
      </c>
      <c r="G8" s="2" t="s">
        <v>71</v>
      </c>
      <c r="H8" t="s">
        <v>147</v>
      </c>
      <c r="J8">
        <f t="shared" si="2"/>
        <v>6143.214610989121</v>
      </c>
      <c r="K8">
        <f t="shared" si="3"/>
        <v>934.15654932693815</v>
      </c>
      <c r="L8">
        <f t="shared" si="4"/>
        <v>5738724.1627764255</v>
      </c>
      <c r="N8">
        <f>VLOOKUP(E8,Inputs!$K$12:$L$25,2,FALSE)</f>
        <v>70</v>
      </c>
      <c r="O8">
        <f>VLOOKUP(H8,Inputs!$K$12:$L$25,2,FALSE)</f>
        <v>20</v>
      </c>
      <c r="P8">
        <f>(VLOOKUP(B8,Inputs!$K$28:$L$32,2,FALSE))</f>
        <v>230</v>
      </c>
      <c r="Q8" s="6">
        <f t="shared" si="5"/>
        <v>42.130171217081205</v>
      </c>
      <c r="R8" s="9">
        <f>((Q8/Inputs!$L$35)^Inputs!$L$36+(Q8/Inputs!$L$35)^Inputs!$L$36-((Q8/Inputs!$L$35)^Inputs!$L$36)*((Q8/Inputs!$L$35)^Inputs!$L$36))</f>
        <v>0.30980611770817928</v>
      </c>
      <c r="T8">
        <v>1</v>
      </c>
      <c r="V8" s="2">
        <v>1</v>
      </c>
      <c r="W8" s="2">
        <v>1</v>
      </c>
      <c r="Y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7.75</v>
      </c>
      <c r="AB8">
        <f>IF(B8="Diverging","",Inputs!$L$12)</f>
        <v>70</v>
      </c>
      <c r="AC8" s="132">
        <f t="shared" si="6"/>
        <v>1.2601440246904174</v>
      </c>
      <c r="AD8" s="14"/>
      <c r="AI8">
        <f t="shared" si="7"/>
        <v>9.7661161913507346</v>
      </c>
      <c r="AK8">
        <f t="shared" si="8"/>
        <v>17363098.416623287</v>
      </c>
      <c r="AM8" s="12"/>
      <c r="AN8" s="2" t="str">
        <f t="shared" si="9"/>
        <v/>
      </c>
      <c r="AO8" s="2" t="str">
        <f t="shared" si="0"/>
        <v/>
      </c>
      <c r="AP8" s="2" t="str">
        <f t="shared" si="0"/>
        <v/>
      </c>
      <c r="AQ8" s="2">
        <f t="shared" si="0"/>
        <v>1</v>
      </c>
      <c r="AR8" s="2" t="str">
        <f t="shared" si="0"/>
        <v/>
      </c>
      <c r="AS8" s="2" t="str">
        <f t="shared" si="0"/>
        <v/>
      </c>
      <c r="AT8" s="2" t="str">
        <f t="shared" si="0"/>
        <v/>
      </c>
      <c r="AU8" s="2" t="str">
        <f t="shared" si="0"/>
        <v/>
      </c>
      <c r="AV8" s="2" t="str">
        <f t="shared" si="0"/>
        <v/>
      </c>
      <c r="AW8" s="2" t="str">
        <f t="shared" si="0"/>
        <v/>
      </c>
      <c r="AX8" s="2" t="str">
        <f t="shared" si="0"/>
        <v/>
      </c>
      <c r="AY8" s="2" t="str">
        <f t="shared" si="0"/>
        <v/>
      </c>
      <c r="AZ8" s="2"/>
      <c r="BA8" s="2"/>
      <c r="BB8" s="2"/>
      <c r="BC8" s="2"/>
      <c r="BD8" s="10"/>
      <c r="BE8" s="2" t="str">
        <f t="shared" si="10"/>
        <v/>
      </c>
      <c r="BF8" s="2">
        <f t="shared" si="1"/>
        <v>1</v>
      </c>
      <c r="BG8" s="2" t="str">
        <f t="shared" si="1"/>
        <v/>
      </c>
      <c r="BH8" s="2" t="str">
        <f t="shared" si="1"/>
        <v/>
      </c>
      <c r="BI8" s="2" t="str">
        <f t="shared" si="1"/>
        <v/>
      </c>
      <c r="BJ8" s="2" t="str">
        <f t="shared" si="1"/>
        <v/>
      </c>
      <c r="BK8" s="2" t="str">
        <f t="shared" si="1"/>
        <v/>
      </c>
      <c r="BL8" s="2" t="str">
        <f t="shared" si="1"/>
        <v/>
      </c>
      <c r="BM8" s="2" t="str">
        <f t="shared" si="1"/>
        <v/>
      </c>
      <c r="BN8" s="2" t="str">
        <f t="shared" si="1"/>
        <v/>
      </c>
      <c r="BO8" s="2" t="str">
        <f t="shared" si="1"/>
        <v/>
      </c>
      <c r="BP8" s="2" t="str">
        <f t="shared" si="1"/>
        <v/>
      </c>
      <c r="BQ8" s="2"/>
      <c r="BR8" s="2"/>
      <c r="BS8" s="2"/>
      <c r="BT8" s="2"/>
      <c r="BU8" s="12"/>
    </row>
    <row r="9" spans="1:73" x14ac:dyDescent="0.25">
      <c r="A9">
        <v>6</v>
      </c>
      <c r="B9" t="s">
        <v>100</v>
      </c>
      <c r="C9" t="s">
        <v>28</v>
      </c>
      <c r="D9" s="2" t="s">
        <v>73</v>
      </c>
      <c r="E9" t="s">
        <v>148</v>
      </c>
      <c r="F9" s="7" t="s">
        <v>25</v>
      </c>
      <c r="G9" s="2" t="s">
        <v>80</v>
      </c>
      <c r="H9" t="s">
        <v>140</v>
      </c>
      <c r="J9">
        <f t="shared" si="2"/>
        <v>6143.214610989121</v>
      </c>
      <c r="K9">
        <f t="shared" si="3"/>
        <v>2011.9542027002817</v>
      </c>
      <c r="L9">
        <f t="shared" si="4"/>
        <v>12359866.454669338</v>
      </c>
      <c r="N9">
        <f>VLOOKUP(E9,Inputs!$K$12:$L$25,2,FALSE)</f>
        <v>70</v>
      </c>
      <c r="O9">
        <f>VLOOKUP(H9,Inputs!$K$12:$L$25,2,FALSE)</f>
        <v>15</v>
      </c>
      <c r="P9">
        <f>(VLOOKUP(B9,Inputs!$K$28:$L$32,2,FALSE))</f>
        <v>230</v>
      </c>
      <c r="Q9" s="6">
        <f t="shared" si="5"/>
        <v>40.233238685015571</v>
      </c>
      <c r="R9" s="9">
        <f>((Q9/Inputs!$L$35)^Inputs!$L$36+(Q9/Inputs!$L$35)^Inputs!$L$36-((Q9/Inputs!$L$35)^Inputs!$L$36)*((Q9/Inputs!$L$35)^Inputs!$L$36))</f>
        <v>0.26397319926580737</v>
      </c>
      <c r="T9">
        <f>Inputs!$O$26</f>
        <v>0.72500000000000009</v>
      </c>
      <c r="V9" s="2">
        <v>1</v>
      </c>
      <c r="W9" s="2">
        <v>1</v>
      </c>
      <c r="X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8.75</v>
      </c>
      <c r="AB9">
        <f>IF(B9="Diverging","",Inputs!$L$12)</f>
        <v>70</v>
      </c>
      <c r="AC9" s="132">
        <f t="shared" si="6"/>
        <v>1.2601440246904174</v>
      </c>
      <c r="AD9" s="14"/>
      <c r="AI9">
        <f t="shared" si="7"/>
        <v>7.9940386566298365</v>
      </c>
      <c r="AK9">
        <f t="shared" si="8"/>
        <v>26081938.007315755</v>
      </c>
      <c r="AM9" s="12"/>
      <c r="AN9" s="2" t="str">
        <f t="shared" si="9"/>
        <v/>
      </c>
      <c r="AO9" s="2" t="str">
        <f t="shared" si="0"/>
        <v/>
      </c>
      <c r="AP9" s="2" t="str">
        <f t="shared" si="0"/>
        <v/>
      </c>
      <c r="AQ9" s="2">
        <f t="shared" si="0"/>
        <v>1</v>
      </c>
      <c r="AR9" s="2" t="str">
        <f t="shared" si="0"/>
        <v/>
      </c>
      <c r="AS9" s="2" t="str">
        <f t="shared" si="0"/>
        <v/>
      </c>
      <c r="AT9" s="2" t="str">
        <f t="shared" si="0"/>
        <v/>
      </c>
      <c r="AU9" s="2" t="str">
        <f t="shared" si="0"/>
        <v/>
      </c>
      <c r="AV9" s="2" t="str">
        <f t="shared" si="0"/>
        <v/>
      </c>
      <c r="AW9" s="2" t="str">
        <f t="shared" si="0"/>
        <v/>
      </c>
      <c r="AX9" s="2" t="str">
        <f t="shared" si="0"/>
        <v/>
      </c>
      <c r="AY9" s="2" t="str">
        <f t="shared" si="0"/>
        <v/>
      </c>
      <c r="AZ9" s="2"/>
      <c r="BA9" s="2"/>
      <c r="BB9" s="2"/>
      <c r="BC9" s="2"/>
      <c r="BD9" s="10"/>
      <c r="BE9" s="2" t="str">
        <f t="shared" si="10"/>
        <v/>
      </c>
      <c r="BF9" s="2" t="str">
        <f t="shared" si="1"/>
        <v/>
      </c>
      <c r="BG9" s="2" t="str">
        <f t="shared" si="1"/>
        <v/>
      </c>
      <c r="BH9" s="2" t="str">
        <f t="shared" si="1"/>
        <v/>
      </c>
      <c r="BI9" s="2" t="str">
        <f t="shared" si="1"/>
        <v/>
      </c>
      <c r="BJ9" s="2" t="str">
        <f t="shared" si="1"/>
        <v/>
      </c>
      <c r="BK9" s="2" t="str">
        <f t="shared" si="1"/>
        <v/>
      </c>
      <c r="BL9" s="2" t="str">
        <f t="shared" si="1"/>
        <v/>
      </c>
      <c r="BM9" s="2" t="str">
        <f t="shared" si="1"/>
        <v/>
      </c>
      <c r="BN9" s="2" t="str">
        <f t="shared" si="1"/>
        <v/>
      </c>
      <c r="BO9" s="2">
        <f t="shared" si="1"/>
        <v>1</v>
      </c>
      <c r="BP9" s="2" t="str">
        <f t="shared" si="1"/>
        <v/>
      </c>
      <c r="BQ9" s="2"/>
      <c r="BR9" s="2"/>
      <c r="BS9" s="2"/>
      <c r="BT9" s="2"/>
      <c r="BU9" s="12"/>
    </row>
    <row r="10" spans="1:73" x14ac:dyDescent="0.25">
      <c r="A10">
        <v>7</v>
      </c>
      <c r="B10" t="s">
        <v>14</v>
      </c>
      <c r="C10" s="7" t="s">
        <v>29</v>
      </c>
      <c r="D10" s="2" t="s">
        <v>79</v>
      </c>
      <c r="E10" t="s">
        <v>140</v>
      </c>
      <c r="F10" t="s">
        <v>28</v>
      </c>
      <c r="G10" s="2" t="s">
        <v>73</v>
      </c>
      <c r="H10" t="s">
        <v>148</v>
      </c>
      <c r="J10">
        <f t="shared" si="2"/>
        <v>2158.3361834497814</v>
      </c>
      <c r="K10">
        <f t="shared" si="3"/>
        <v>6143.214610989121</v>
      </c>
      <c r="L10">
        <f t="shared" si="4"/>
        <v>13259122.377595194</v>
      </c>
      <c r="N10">
        <f>VLOOKUP(E10,Inputs!$K$12:$L$25,2,FALSE)</f>
        <v>15</v>
      </c>
      <c r="O10">
        <f>VLOOKUP(H10,Inputs!$K$12:$L$25,2,FALSE)</f>
        <v>70</v>
      </c>
      <c r="P10">
        <f>(VLOOKUP(B10,Inputs!$K$28:$L$32,2,FALSE))</f>
        <v>90</v>
      </c>
      <c r="Q10" s="6">
        <f t="shared" si="5"/>
        <v>35.794552658190881</v>
      </c>
      <c r="R10" s="9">
        <f>((Q10/Inputs!$L$35)^Inputs!$L$36+(Q10/Inputs!$L$35)^Inputs!$L$36-((Q10/Inputs!$L$35)^Inputs!$L$36)*((Q10/Inputs!$L$35)^Inputs!$L$36))</f>
        <v>0.17404385728488758</v>
      </c>
      <c r="T10">
        <f>Inputs!$O$26</f>
        <v>0.72500000000000009</v>
      </c>
      <c r="V10" s="2">
        <v>2</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8</v>
      </c>
      <c r="AB10">
        <f>IF(B10="Diverging","",Inputs!$L$12)</f>
        <v>70</v>
      </c>
      <c r="AC10" s="132">
        <f t="shared" si="6"/>
        <v>1.2601440246904174</v>
      </c>
      <c r="AD10" s="14"/>
      <c r="AI10">
        <f t="shared" si="7"/>
        <v>7.3088353432044215</v>
      </c>
      <c r="AK10">
        <f t="shared" si="8"/>
        <v>16866371.306380928</v>
      </c>
      <c r="AM10" s="12"/>
      <c r="AN10" s="2" t="str">
        <f t="shared" si="9"/>
        <v/>
      </c>
      <c r="AO10" s="2" t="str">
        <f t="shared" si="0"/>
        <v/>
      </c>
      <c r="AP10" s="2" t="str">
        <f t="shared" si="0"/>
        <v/>
      </c>
      <c r="AQ10" s="2" t="str">
        <f t="shared" si="0"/>
        <v/>
      </c>
      <c r="AR10" s="2" t="str">
        <f t="shared" si="0"/>
        <v/>
      </c>
      <c r="AS10" s="2" t="str">
        <f t="shared" si="0"/>
        <v/>
      </c>
      <c r="AT10" s="2" t="str">
        <f t="shared" si="0"/>
        <v/>
      </c>
      <c r="AU10" s="2" t="str">
        <f t="shared" si="0"/>
        <v/>
      </c>
      <c r="AV10" s="2" t="str">
        <f t="shared" si="0"/>
        <v/>
      </c>
      <c r="AW10" s="2">
        <f t="shared" si="0"/>
        <v>1</v>
      </c>
      <c r="AX10" s="2" t="str">
        <f t="shared" si="0"/>
        <v/>
      </c>
      <c r="AY10" s="2" t="str">
        <f t="shared" si="0"/>
        <v/>
      </c>
      <c r="AZ10" s="2"/>
      <c r="BA10" s="2"/>
      <c r="BB10" s="2"/>
      <c r="BC10" s="2"/>
      <c r="BD10" s="10"/>
      <c r="BE10" s="2" t="str">
        <f t="shared" si="10"/>
        <v/>
      </c>
      <c r="BF10" s="2" t="str">
        <f t="shared" si="1"/>
        <v/>
      </c>
      <c r="BG10" s="2" t="str">
        <f t="shared" si="1"/>
        <v/>
      </c>
      <c r="BH10" s="2">
        <f t="shared" si="1"/>
        <v>1</v>
      </c>
      <c r="BI10" s="2" t="str">
        <f t="shared" si="1"/>
        <v/>
      </c>
      <c r="BJ10" s="2" t="str">
        <f t="shared" si="1"/>
        <v/>
      </c>
      <c r="BK10" s="2" t="str">
        <f t="shared" si="1"/>
        <v/>
      </c>
      <c r="BL10" s="2" t="str">
        <f t="shared" si="1"/>
        <v/>
      </c>
      <c r="BM10" s="2" t="str">
        <f t="shared" si="1"/>
        <v/>
      </c>
      <c r="BN10" s="2" t="str">
        <f t="shared" si="1"/>
        <v/>
      </c>
      <c r="BO10" s="2" t="str">
        <f t="shared" si="1"/>
        <v/>
      </c>
      <c r="BP10" s="2" t="str">
        <f t="shared" si="1"/>
        <v/>
      </c>
      <c r="BQ10" s="2"/>
      <c r="BR10" s="2"/>
      <c r="BS10" s="2"/>
      <c r="BT10" s="2"/>
      <c r="BU10" s="12"/>
    </row>
    <row r="11" spans="1:73" x14ac:dyDescent="0.25">
      <c r="A11">
        <v>8</v>
      </c>
      <c r="B11" t="s">
        <v>100</v>
      </c>
      <c r="C11" t="s">
        <v>29</v>
      </c>
      <c r="D11" s="2" t="s">
        <v>79</v>
      </c>
      <c r="E11" t="s">
        <v>140</v>
      </c>
      <c r="F11" s="7" t="s">
        <v>31</v>
      </c>
      <c r="G11" s="2" t="s">
        <v>75</v>
      </c>
      <c r="H11" t="s">
        <v>141</v>
      </c>
      <c r="J11">
        <f t="shared" si="2"/>
        <v>2158.3361834497814</v>
      </c>
      <c r="K11">
        <f t="shared" si="3"/>
        <v>2682.7945882448253</v>
      </c>
      <c r="L11">
        <f t="shared" si="4"/>
        <v>5790372.6325720642</v>
      </c>
      <c r="N11">
        <f>VLOOKUP(E11,Inputs!$K$12:$L$25,2,FALSE)</f>
        <v>15</v>
      </c>
      <c r="O11">
        <f>VLOOKUP(H11,Inputs!$K$12:$L$25,2,FALSE)</f>
        <v>25</v>
      </c>
      <c r="P11">
        <f>(VLOOKUP(B11,Inputs!$K$28:$L$32,2,FALSE))</f>
        <v>230</v>
      </c>
      <c r="Q11" s="6">
        <f t="shared" si="5"/>
        <v>18.248908921254063</v>
      </c>
      <c r="R11" s="9">
        <f>((Q11/Inputs!$L$35)^Inputs!$L$36+(Q11/Inputs!$L$35)^Inputs!$L$36-((Q11/Inputs!$L$35)^Inputs!$L$36)*((Q11/Inputs!$L$35)^Inputs!$L$36))</f>
        <v>1.4099039069818825E-2</v>
      </c>
      <c r="T11">
        <f>Inputs!$O$26</f>
        <v>0.72500000000000009</v>
      </c>
      <c r="V11" s="2">
        <v>1</v>
      </c>
      <c r="W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8.75</v>
      </c>
      <c r="AB11">
        <f>IF(B11="Diverging","",Inputs!$L$12)</f>
        <v>70</v>
      </c>
      <c r="AC11" s="132">
        <f t="shared" si="6"/>
        <v>1.2601440246904174</v>
      </c>
      <c r="AD11" s="14"/>
      <c r="AI11">
        <f t="shared" si="7"/>
        <v>7.9940386566298365</v>
      </c>
      <c r="AK11">
        <f t="shared" si="8"/>
        <v>652622.84354031179</v>
      </c>
      <c r="AM11" s="12"/>
      <c r="AN11" s="2" t="str">
        <f t="shared" si="9"/>
        <v/>
      </c>
      <c r="AO11" s="2" t="str">
        <f t="shared" si="0"/>
        <v/>
      </c>
      <c r="AP11" s="2" t="str">
        <f t="shared" si="0"/>
        <v/>
      </c>
      <c r="AQ11" s="2" t="str">
        <f t="shared" si="0"/>
        <v/>
      </c>
      <c r="AR11" s="2" t="str">
        <f t="shared" si="0"/>
        <v/>
      </c>
      <c r="AS11" s="2" t="str">
        <f t="shared" si="0"/>
        <v/>
      </c>
      <c r="AT11" s="2" t="str">
        <f t="shared" si="0"/>
        <v/>
      </c>
      <c r="AU11" s="2" t="str">
        <f t="shared" si="0"/>
        <v/>
      </c>
      <c r="AV11" s="2" t="str">
        <f t="shared" si="0"/>
        <v/>
      </c>
      <c r="AW11" s="2">
        <f t="shared" si="0"/>
        <v>1</v>
      </c>
      <c r="AX11" s="2" t="str">
        <f t="shared" si="0"/>
        <v/>
      </c>
      <c r="AY11" s="2" t="str">
        <f t="shared" si="0"/>
        <v/>
      </c>
      <c r="AZ11" s="2"/>
      <c r="BA11" s="2"/>
      <c r="BB11" s="2"/>
      <c r="BC11" s="2"/>
      <c r="BD11" s="10"/>
      <c r="BE11" s="2" t="str">
        <f t="shared" si="10"/>
        <v/>
      </c>
      <c r="BF11" s="2" t="str">
        <f t="shared" si="1"/>
        <v/>
      </c>
      <c r="BG11" s="2" t="str">
        <f t="shared" si="1"/>
        <v/>
      </c>
      <c r="BH11" s="2" t="str">
        <f t="shared" si="1"/>
        <v/>
      </c>
      <c r="BI11" s="2" t="str">
        <f t="shared" si="1"/>
        <v/>
      </c>
      <c r="BJ11" s="2" t="str">
        <f t="shared" si="1"/>
        <v/>
      </c>
      <c r="BK11" s="2" t="str">
        <f t="shared" si="1"/>
        <v/>
      </c>
      <c r="BL11" s="2">
        <f t="shared" si="1"/>
        <v>1</v>
      </c>
      <c r="BM11" s="2" t="str">
        <f t="shared" si="1"/>
        <v/>
      </c>
      <c r="BN11" s="2" t="str">
        <f t="shared" si="1"/>
        <v/>
      </c>
      <c r="BO11" s="2" t="str">
        <f t="shared" si="1"/>
        <v/>
      </c>
      <c r="BP11" s="2" t="str">
        <f t="shared" si="1"/>
        <v/>
      </c>
      <c r="BQ11" s="2"/>
      <c r="BR11" s="2"/>
      <c r="BS11" s="2"/>
      <c r="BT11" s="2"/>
      <c r="BU11" s="12"/>
    </row>
    <row r="12" spans="1:73" x14ac:dyDescent="0.25">
      <c r="A12">
        <v>9</v>
      </c>
      <c r="B12" t="s">
        <v>100</v>
      </c>
      <c r="C12" s="7" t="s">
        <v>29</v>
      </c>
      <c r="D12" s="2" t="s">
        <v>79</v>
      </c>
      <c r="E12" t="s">
        <v>141</v>
      </c>
      <c r="F12" t="s">
        <v>30</v>
      </c>
      <c r="G12" s="2" t="s">
        <v>71</v>
      </c>
      <c r="H12" t="s">
        <v>147</v>
      </c>
      <c r="J12">
        <f t="shared" si="2"/>
        <v>2158.3361834497814</v>
      </c>
      <c r="K12">
        <f t="shared" si="3"/>
        <v>934.15654932693815</v>
      </c>
      <c r="L12">
        <f t="shared" si="4"/>
        <v>2016223.8814189211</v>
      </c>
      <c r="N12">
        <f>VLOOKUP(E12,Inputs!$K$12:$L$25,2,FALSE)</f>
        <v>25</v>
      </c>
      <c r="O12">
        <f>VLOOKUP(H12,Inputs!$K$12:$L$25,2,FALSE)</f>
        <v>20</v>
      </c>
      <c r="P12">
        <f>(VLOOKUP(B12,Inputs!$K$28:$L$32,2,FALSE))</f>
        <v>230</v>
      </c>
      <c r="Q12" s="6">
        <f t="shared" si="5"/>
        <v>20.419277715473552</v>
      </c>
      <c r="R12" s="9">
        <f>((Q12/Inputs!$L$35)^Inputs!$L$36+(Q12/Inputs!$L$35)^Inputs!$L$36-((Q12/Inputs!$L$35)^Inputs!$L$36)*((Q12/Inputs!$L$35)^Inputs!$L$36))</f>
        <v>2.1555284139167373E-2</v>
      </c>
      <c r="T12">
        <f>Inputs!$O$26</f>
        <v>0.72500000000000009</v>
      </c>
      <c r="V12" s="2">
        <v>2</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8</v>
      </c>
      <c r="AB12">
        <f>IF(B12="Diverging","",Inputs!$L$12)</f>
        <v>70</v>
      </c>
      <c r="AC12" s="132">
        <f t="shared" si="6"/>
        <v>1.2601440246904174</v>
      </c>
      <c r="AD12" s="14"/>
      <c r="AI12">
        <f t="shared" si="7"/>
        <v>7.3088353432044215</v>
      </c>
      <c r="AK12">
        <f t="shared" si="8"/>
        <v>317644.02063841774</v>
      </c>
      <c r="AM12" s="12"/>
      <c r="AN12" s="2" t="str">
        <f t="shared" si="9"/>
        <v/>
      </c>
      <c r="AO12" s="2" t="str">
        <f t="shared" si="0"/>
        <v/>
      </c>
      <c r="AP12" s="2" t="str">
        <f t="shared" si="0"/>
        <v/>
      </c>
      <c r="AQ12" s="2" t="str">
        <f t="shared" si="0"/>
        <v/>
      </c>
      <c r="AR12" s="2" t="str">
        <f t="shared" si="0"/>
        <v/>
      </c>
      <c r="AS12" s="2" t="str">
        <f t="shared" si="0"/>
        <v/>
      </c>
      <c r="AT12" s="2" t="str">
        <f t="shared" si="0"/>
        <v/>
      </c>
      <c r="AU12" s="2" t="str">
        <f t="shared" si="0"/>
        <v/>
      </c>
      <c r="AV12" s="2" t="str">
        <f t="shared" si="0"/>
        <v/>
      </c>
      <c r="AW12" s="2">
        <f t="shared" si="0"/>
        <v>1</v>
      </c>
      <c r="AX12" s="2" t="str">
        <f t="shared" si="0"/>
        <v/>
      </c>
      <c r="AY12" s="2" t="str">
        <f t="shared" si="0"/>
        <v/>
      </c>
      <c r="AZ12" s="2"/>
      <c r="BA12" s="2"/>
      <c r="BB12" s="2"/>
      <c r="BC12" s="2"/>
      <c r="BD12" s="10"/>
      <c r="BE12" s="2" t="str">
        <f t="shared" si="10"/>
        <v/>
      </c>
      <c r="BF12" s="2">
        <f t="shared" si="1"/>
        <v>1</v>
      </c>
      <c r="BG12" s="2" t="str">
        <f t="shared" si="1"/>
        <v/>
      </c>
      <c r="BH12" s="2" t="str">
        <f t="shared" si="1"/>
        <v/>
      </c>
      <c r="BI12" s="2" t="str">
        <f t="shared" si="1"/>
        <v/>
      </c>
      <c r="BJ12" s="2" t="str">
        <f t="shared" si="1"/>
        <v/>
      </c>
      <c r="BK12" s="2" t="str">
        <f t="shared" si="1"/>
        <v/>
      </c>
      <c r="BL12" s="2" t="str">
        <f t="shared" si="1"/>
        <v/>
      </c>
      <c r="BM12" s="2" t="str">
        <f t="shared" si="1"/>
        <v/>
      </c>
      <c r="BN12" s="2" t="str">
        <f t="shared" si="1"/>
        <v/>
      </c>
      <c r="BO12" s="2" t="str">
        <f t="shared" si="1"/>
        <v/>
      </c>
      <c r="BP12" s="2" t="str">
        <f t="shared" si="1"/>
        <v/>
      </c>
      <c r="BQ12" s="2"/>
      <c r="BR12" s="2"/>
      <c r="BS12" s="2"/>
      <c r="BT12" s="2"/>
      <c r="BU12" s="12"/>
    </row>
    <row r="13" spans="1:73" x14ac:dyDescent="0.25">
      <c r="A13">
        <v>10</v>
      </c>
      <c r="B13" t="s">
        <v>14</v>
      </c>
      <c r="C13" s="7" t="s">
        <v>29</v>
      </c>
      <c r="D13" s="2" t="s">
        <v>79</v>
      </c>
      <c r="E13" t="s">
        <v>141</v>
      </c>
      <c r="F13" t="s">
        <v>24</v>
      </c>
      <c r="G13" s="2" t="s">
        <v>69</v>
      </c>
      <c r="H13" t="s">
        <v>148</v>
      </c>
      <c r="J13">
        <f t="shared" si="2"/>
        <v>2158.3361834497814</v>
      </c>
      <c r="K13">
        <f t="shared" si="3"/>
        <v>5590.2071467317601</v>
      </c>
      <c r="L13">
        <f t="shared" si="4"/>
        <v>12065546.357770719</v>
      </c>
      <c r="N13">
        <f>VLOOKUP(E13,Inputs!$K$12:$L$25,2,FALSE)</f>
        <v>25</v>
      </c>
      <c r="O13">
        <f>VLOOKUP(H13,Inputs!$K$12:$L$25,2,FALSE)</f>
        <v>70</v>
      </c>
      <c r="P13">
        <f>(VLOOKUP(B13,Inputs!$K$28:$L$32,2,FALSE))</f>
        <v>90</v>
      </c>
      <c r="Q13" s="6">
        <f t="shared" si="5"/>
        <v>37.165171868296262</v>
      </c>
      <c r="R13" s="9">
        <f>((Q13/Inputs!$L$35)^Inputs!$L$36+(Q13/Inputs!$L$35)^Inputs!$L$36-((Q13/Inputs!$L$35)^Inputs!$L$36)*((Q13/Inputs!$L$35)^Inputs!$L$36))</f>
        <v>0.19924667610946173</v>
      </c>
      <c r="T13">
        <f>Inputs!$O$26</f>
        <v>0.72500000000000009</v>
      </c>
      <c r="V13" s="2">
        <v>2</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8</v>
      </c>
      <c r="AB13">
        <f>IF(B13="Diverging","",Inputs!$L$12)</f>
        <v>70</v>
      </c>
      <c r="AC13" s="132">
        <f t="shared" si="6"/>
        <v>1.2601440246904174</v>
      </c>
      <c r="AD13" s="14"/>
      <c r="AI13">
        <f t="shared" si="7"/>
        <v>7.3088353432044215</v>
      </c>
      <c r="AK13">
        <f t="shared" si="8"/>
        <v>17570586.394616373</v>
      </c>
      <c r="AM13" s="12"/>
      <c r="AN13" s="2" t="str">
        <f t="shared" si="9"/>
        <v/>
      </c>
      <c r="AO13" s="2" t="str">
        <f t="shared" si="0"/>
        <v/>
      </c>
      <c r="AP13" s="2" t="str">
        <f t="shared" si="0"/>
        <v/>
      </c>
      <c r="AQ13" s="2" t="str">
        <f t="shared" si="0"/>
        <v/>
      </c>
      <c r="AR13" s="2" t="str">
        <f t="shared" si="0"/>
        <v/>
      </c>
      <c r="AS13" s="2" t="str">
        <f t="shared" si="0"/>
        <v/>
      </c>
      <c r="AT13" s="2" t="str">
        <f t="shared" si="0"/>
        <v/>
      </c>
      <c r="AU13" s="2" t="str">
        <f t="shared" si="0"/>
        <v/>
      </c>
      <c r="AV13" s="2" t="str">
        <f t="shared" si="0"/>
        <v/>
      </c>
      <c r="AW13" s="2">
        <f t="shared" si="0"/>
        <v>1</v>
      </c>
      <c r="AX13" s="2" t="str">
        <f t="shared" si="0"/>
        <v/>
      </c>
      <c r="AY13" s="2" t="str">
        <f t="shared" si="0"/>
        <v/>
      </c>
      <c r="AZ13" s="2"/>
      <c r="BA13" s="2"/>
      <c r="BB13" s="2"/>
      <c r="BC13" s="2"/>
      <c r="BD13" s="10"/>
      <c r="BE13" s="2">
        <f t="shared" si="10"/>
        <v>1</v>
      </c>
      <c r="BF13" s="2" t="str">
        <f t="shared" si="1"/>
        <v/>
      </c>
      <c r="BG13" s="2" t="str">
        <f t="shared" si="1"/>
        <v/>
      </c>
      <c r="BH13" s="2" t="str">
        <f t="shared" si="1"/>
        <v/>
      </c>
      <c r="BI13" s="2" t="str">
        <f t="shared" si="1"/>
        <v/>
      </c>
      <c r="BJ13" s="2" t="str">
        <f t="shared" si="1"/>
        <v/>
      </c>
      <c r="BK13" s="2" t="str">
        <f t="shared" si="1"/>
        <v/>
      </c>
      <c r="BL13" s="2" t="str">
        <f t="shared" si="1"/>
        <v/>
      </c>
      <c r="BM13" s="2" t="str">
        <f t="shared" si="1"/>
        <v/>
      </c>
      <c r="BN13" s="2" t="str">
        <f t="shared" si="1"/>
        <v/>
      </c>
      <c r="BO13" s="2" t="str">
        <f t="shared" si="1"/>
        <v/>
      </c>
      <c r="BP13" s="2" t="str">
        <f t="shared" si="1"/>
        <v/>
      </c>
      <c r="BQ13" s="2"/>
      <c r="BR13" s="2"/>
      <c r="BS13" s="2"/>
      <c r="BT13" s="2"/>
      <c r="BU13" s="12"/>
    </row>
    <row r="14" spans="1:73" x14ac:dyDescent="0.25">
      <c r="A14">
        <v>11</v>
      </c>
      <c r="B14" t="s">
        <v>100</v>
      </c>
      <c r="C14" t="s">
        <v>24</v>
      </c>
      <c r="D14" s="2" t="s">
        <v>69</v>
      </c>
      <c r="E14" t="s">
        <v>148</v>
      </c>
      <c r="F14" s="7" t="s">
        <v>27</v>
      </c>
      <c r="G14" s="2" t="s">
        <v>74</v>
      </c>
      <c r="H14" t="s">
        <v>147</v>
      </c>
      <c r="J14">
        <f t="shared" si="2"/>
        <v>5590.2071467317601</v>
      </c>
      <c r="K14">
        <f t="shared" si="3"/>
        <v>878.12843098113581</v>
      </c>
      <c r="L14">
        <f t="shared" si="4"/>
        <v>4908919.8306190921</v>
      </c>
      <c r="N14">
        <f>VLOOKUP(E14,Inputs!$K$12:$L$25,2,FALSE)</f>
        <v>70</v>
      </c>
      <c r="O14">
        <f>VLOOKUP(H14,Inputs!$K$12:$L$25,2,FALSE)</f>
        <v>20</v>
      </c>
      <c r="P14">
        <f>(VLOOKUP(B14,Inputs!$K$28:$L$32,2,FALSE))</f>
        <v>230</v>
      </c>
      <c r="Q14" s="6">
        <f t="shared" si="5"/>
        <v>42.130171217081205</v>
      </c>
      <c r="R14" s="9">
        <f>((Q14/Inputs!$L$35)^Inputs!$L$36+(Q14/Inputs!$L$35)^Inputs!$L$36-((Q14/Inputs!$L$35)^Inputs!$L$36)*((Q14/Inputs!$L$35)^Inputs!$L$36))</f>
        <v>0.30980611770817928</v>
      </c>
      <c r="T14">
        <v>1</v>
      </c>
      <c r="V14" s="2">
        <v>1</v>
      </c>
      <c r="W14" s="2">
        <v>1</v>
      </c>
      <c r="Y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7.75</v>
      </c>
      <c r="AB14">
        <f>IF(B14="Diverging","",Inputs!$L$12)</f>
        <v>70</v>
      </c>
      <c r="AC14" s="132">
        <f t="shared" si="6"/>
        <v>1.2601440246904174</v>
      </c>
      <c r="AD14" s="14"/>
      <c r="AI14">
        <f t="shared" si="7"/>
        <v>9.7661161913507346</v>
      </c>
      <c r="AK14">
        <f t="shared" si="8"/>
        <v>14852440.319612142</v>
      </c>
      <c r="AM14" s="12"/>
      <c r="AN14" s="2">
        <f t="shared" si="9"/>
        <v>1</v>
      </c>
      <c r="AO14" s="2" t="str">
        <f t="shared" si="0"/>
        <v/>
      </c>
      <c r="AP14" s="2" t="str">
        <f t="shared" si="0"/>
        <v/>
      </c>
      <c r="AQ14" s="2" t="str">
        <f t="shared" si="0"/>
        <v/>
      </c>
      <c r="AR14" s="2" t="str">
        <f t="shared" si="0"/>
        <v/>
      </c>
      <c r="AS14" s="2" t="str">
        <f t="shared" si="0"/>
        <v/>
      </c>
      <c r="AT14" s="2" t="str">
        <f t="shared" si="0"/>
        <v/>
      </c>
      <c r="AU14" s="2" t="str">
        <f t="shared" si="0"/>
        <v/>
      </c>
      <c r="AV14" s="2" t="str">
        <f t="shared" si="0"/>
        <v/>
      </c>
      <c r="AW14" s="2" t="str">
        <f t="shared" si="0"/>
        <v/>
      </c>
      <c r="AX14" s="2" t="str">
        <f t="shared" si="0"/>
        <v/>
      </c>
      <c r="AY14" s="2" t="str">
        <f t="shared" si="0"/>
        <v/>
      </c>
      <c r="AZ14" s="2"/>
      <c r="BA14" s="2"/>
      <c r="BB14" s="2"/>
      <c r="BC14" s="2"/>
      <c r="BD14" s="10"/>
      <c r="BE14" s="2" t="str">
        <f t="shared" si="10"/>
        <v/>
      </c>
      <c r="BF14" s="2" t="str">
        <f t="shared" si="1"/>
        <v/>
      </c>
      <c r="BG14" s="2" t="str">
        <f t="shared" si="1"/>
        <v/>
      </c>
      <c r="BH14" s="2" t="str">
        <f t="shared" si="1"/>
        <v/>
      </c>
      <c r="BI14" s="2">
        <f t="shared" si="1"/>
        <v>1</v>
      </c>
      <c r="BJ14" s="2" t="str">
        <f t="shared" si="1"/>
        <v/>
      </c>
      <c r="BK14" s="2" t="str">
        <f t="shared" si="1"/>
        <v/>
      </c>
      <c r="BL14" s="2" t="str">
        <f t="shared" si="1"/>
        <v/>
      </c>
      <c r="BM14" s="2" t="str">
        <f t="shared" si="1"/>
        <v/>
      </c>
      <c r="BN14" s="2" t="str">
        <f t="shared" si="1"/>
        <v/>
      </c>
      <c r="BO14" s="2" t="str">
        <f t="shared" si="1"/>
        <v/>
      </c>
      <c r="BP14" s="2" t="str">
        <f t="shared" si="1"/>
        <v/>
      </c>
      <c r="BQ14" s="2"/>
      <c r="BR14" s="2"/>
      <c r="BS14" s="2"/>
      <c r="BT14" s="2"/>
      <c r="BU14" s="12"/>
    </row>
    <row r="15" spans="1:73" x14ac:dyDescent="0.25">
      <c r="A15">
        <v>12</v>
      </c>
      <c r="B15" t="s">
        <v>100</v>
      </c>
      <c r="C15" t="s">
        <v>24</v>
      </c>
      <c r="D15" s="2" t="s">
        <v>69</v>
      </c>
      <c r="E15" t="s">
        <v>148</v>
      </c>
      <c r="F15" s="7" t="s">
        <v>31</v>
      </c>
      <c r="G15" s="2" t="s">
        <v>75</v>
      </c>
      <c r="H15" t="s">
        <v>140</v>
      </c>
      <c r="J15">
        <f t="shared" si="2"/>
        <v>5590.2071467317601</v>
      </c>
      <c r="K15">
        <f t="shared" si="3"/>
        <v>2682.7945882448253</v>
      </c>
      <c r="L15">
        <f t="shared" si="4"/>
        <v>14997377.480419511</v>
      </c>
      <c r="N15">
        <f>VLOOKUP(E15,Inputs!$K$12:$L$25,2,FALSE)</f>
        <v>70</v>
      </c>
      <c r="O15">
        <f>VLOOKUP(H15,Inputs!$K$12:$L$25,2,FALSE)</f>
        <v>15</v>
      </c>
      <c r="P15">
        <f>(VLOOKUP(B15,Inputs!$K$28:$L$32,2,FALSE))</f>
        <v>230</v>
      </c>
      <c r="Q15" s="6">
        <f t="shared" si="5"/>
        <v>40.233238685015571</v>
      </c>
      <c r="R15" s="9">
        <f>((Q15/Inputs!$L$35)^Inputs!$L$36+(Q15/Inputs!$L$35)^Inputs!$L$36-((Q15/Inputs!$L$35)^Inputs!$L$36)*((Q15/Inputs!$L$35)^Inputs!$L$36))</f>
        <v>0.26397319926580737</v>
      </c>
      <c r="T15">
        <f>Inputs!$O$26</f>
        <v>0.72500000000000009</v>
      </c>
      <c r="V15" s="2">
        <v>1</v>
      </c>
      <c r="W15" s="2">
        <v>1</v>
      </c>
      <c r="X15" s="2">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8.75</v>
      </c>
      <c r="AB15">
        <f>IF(B15="Diverging","",Inputs!$L$12)</f>
        <v>70</v>
      </c>
      <c r="AC15" s="132">
        <f t="shared" si="6"/>
        <v>1.2601440246904174</v>
      </c>
      <c r="AD15" s="14"/>
      <c r="AI15">
        <f t="shared" si="7"/>
        <v>7.9940386566298365</v>
      </c>
      <c r="AK15">
        <f t="shared" si="8"/>
        <v>31647645.316494621</v>
      </c>
      <c r="AM15" s="12"/>
      <c r="AN15" s="2">
        <f t="shared" si="9"/>
        <v>1</v>
      </c>
      <c r="AO15" s="2" t="str">
        <f t="shared" si="0"/>
        <v/>
      </c>
      <c r="AP15" s="2" t="str">
        <f t="shared" si="0"/>
        <v/>
      </c>
      <c r="AQ15" s="2" t="str">
        <f t="shared" si="0"/>
        <v/>
      </c>
      <c r="AR15" s="2" t="str">
        <f t="shared" si="0"/>
        <v/>
      </c>
      <c r="AS15" s="2" t="str">
        <f t="shared" si="0"/>
        <v/>
      </c>
      <c r="AT15" s="2" t="str">
        <f t="shared" si="0"/>
        <v/>
      </c>
      <c r="AU15" s="2" t="str">
        <f t="shared" si="0"/>
        <v/>
      </c>
      <c r="AV15" s="2" t="str">
        <f t="shared" si="0"/>
        <v/>
      </c>
      <c r="AW15" s="2" t="str">
        <f t="shared" si="0"/>
        <v/>
      </c>
      <c r="AX15" s="2" t="str">
        <f t="shared" si="0"/>
        <v/>
      </c>
      <c r="AY15" s="2" t="str">
        <f t="shared" si="0"/>
        <v/>
      </c>
      <c r="AZ15" s="2"/>
      <c r="BA15" s="2"/>
      <c r="BB15" s="2"/>
      <c r="BC15" s="2"/>
      <c r="BD15" s="10"/>
      <c r="BE15" s="2" t="str">
        <f t="shared" si="10"/>
        <v/>
      </c>
      <c r="BF15" s="2" t="str">
        <f t="shared" si="1"/>
        <v/>
      </c>
      <c r="BG15" s="2" t="str">
        <f t="shared" si="1"/>
        <v/>
      </c>
      <c r="BH15" s="2" t="str">
        <f t="shared" si="1"/>
        <v/>
      </c>
      <c r="BI15" s="2" t="str">
        <f t="shared" si="1"/>
        <v/>
      </c>
      <c r="BJ15" s="2" t="str">
        <f t="shared" si="1"/>
        <v/>
      </c>
      <c r="BK15" s="2" t="str">
        <f t="shared" si="1"/>
        <v/>
      </c>
      <c r="BL15" s="2">
        <f t="shared" si="1"/>
        <v>1</v>
      </c>
      <c r="BM15" s="2" t="str">
        <f t="shared" si="1"/>
        <v/>
      </c>
      <c r="BN15" s="2" t="str">
        <f t="shared" si="1"/>
        <v/>
      </c>
      <c r="BO15" s="2" t="str">
        <f t="shared" si="1"/>
        <v/>
      </c>
      <c r="BP15" s="2" t="str">
        <f t="shared" si="1"/>
        <v/>
      </c>
      <c r="BQ15" s="2"/>
      <c r="BR15" s="2"/>
      <c r="BS15" s="2"/>
      <c r="BT15" s="2"/>
      <c r="BU15" s="12"/>
    </row>
    <row r="16" spans="1:73" x14ac:dyDescent="0.25">
      <c r="A16">
        <v>13</v>
      </c>
      <c r="B16" t="s">
        <v>100</v>
      </c>
      <c r="C16" s="7" t="s">
        <v>31</v>
      </c>
      <c r="D16" s="2" t="s">
        <v>75</v>
      </c>
      <c r="E16" t="s">
        <v>140</v>
      </c>
      <c r="F16" t="s">
        <v>27</v>
      </c>
      <c r="G16" s="2" t="s">
        <v>74</v>
      </c>
      <c r="H16" t="s">
        <v>147</v>
      </c>
      <c r="J16">
        <f t="shared" si="2"/>
        <v>2682.7945882448253</v>
      </c>
      <c r="K16">
        <f t="shared" si="3"/>
        <v>878.12843098113581</v>
      </c>
      <c r="L16">
        <f t="shared" si="4"/>
        <v>2355838.2024201108</v>
      </c>
      <c r="N16">
        <f>VLOOKUP(E16,Inputs!$K$12:$L$25,2,FALSE)</f>
        <v>15</v>
      </c>
      <c r="O16">
        <f>VLOOKUP(H16,Inputs!$K$12:$L$25,2,FALSE)</f>
        <v>20</v>
      </c>
      <c r="P16">
        <f>(VLOOKUP(B16,Inputs!$K$28:$L$32,2,FALSE))</f>
        <v>230</v>
      </c>
      <c r="Q16" s="6">
        <f t="shared" si="5"/>
        <v>15.895538413434787</v>
      </c>
      <c r="R16" s="9">
        <f>((Q16/Inputs!$L$35)^Inputs!$L$36+(Q16/Inputs!$L$35)^Inputs!$L$36-((Q16/Inputs!$L$35)^Inputs!$L$36)*((Q16/Inputs!$L$35)^Inputs!$L$36))</f>
        <v>8.3616736100371632E-3</v>
      </c>
      <c r="T16">
        <f>Inputs!$O$26</f>
        <v>0.72500000000000009</v>
      </c>
      <c r="V16" s="2">
        <v>1</v>
      </c>
      <c r="W16" s="2">
        <v>1</v>
      </c>
      <c r="X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8.75</v>
      </c>
      <c r="AB16">
        <f>IF(B16="Diverging","",Inputs!$L$12)</f>
        <v>70</v>
      </c>
      <c r="AC16" s="132">
        <f t="shared" si="6"/>
        <v>1.2601440246904174</v>
      </c>
      <c r="AD16" s="14"/>
      <c r="AI16">
        <f t="shared" si="7"/>
        <v>7.9940386566298365</v>
      </c>
      <c r="AK16">
        <f t="shared" si="8"/>
        <v>157472.57000008077</v>
      </c>
      <c r="AM16" s="12"/>
      <c r="AN16" s="2" t="str">
        <f t="shared" si="9"/>
        <v/>
      </c>
      <c r="AO16" s="2" t="str">
        <f t="shared" si="0"/>
        <v/>
      </c>
      <c r="AP16" s="2" t="str">
        <f t="shared" si="0"/>
        <v/>
      </c>
      <c r="AQ16" s="2" t="str">
        <f t="shared" si="0"/>
        <v/>
      </c>
      <c r="AR16" s="2" t="str">
        <f t="shared" si="0"/>
        <v/>
      </c>
      <c r="AS16" s="2" t="str">
        <f t="shared" si="0"/>
        <v/>
      </c>
      <c r="AT16" s="2" t="str">
        <f t="shared" si="0"/>
        <v/>
      </c>
      <c r="AU16" s="2">
        <f t="shared" si="0"/>
        <v>1</v>
      </c>
      <c r="AV16" s="2" t="str">
        <f t="shared" si="0"/>
        <v/>
      </c>
      <c r="AW16" s="2" t="str">
        <f t="shared" si="0"/>
        <v/>
      </c>
      <c r="AX16" s="2" t="str">
        <f t="shared" si="0"/>
        <v/>
      </c>
      <c r="AY16" s="2" t="str">
        <f t="shared" si="0"/>
        <v/>
      </c>
      <c r="AZ16" s="2"/>
      <c r="BA16" s="2"/>
      <c r="BB16" s="2"/>
      <c r="BC16" s="2"/>
      <c r="BD16" s="10"/>
      <c r="BE16" s="2" t="str">
        <f t="shared" si="10"/>
        <v/>
      </c>
      <c r="BF16" s="2" t="str">
        <f t="shared" si="1"/>
        <v/>
      </c>
      <c r="BG16" s="2" t="str">
        <f t="shared" si="1"/>
        <v/>
      </c>
      <c r="BH16" s="2" t="str">
        <f t="shared" si="1"/>
        <v/>
      </c>
      <c r="BI16" s="2">
        <f t="shared" si="1"/>
        <v>1</v>
      </c>
      <c r="BJ16" s="2" t="str">
        <f t="shared" si="1"/>
        <v/>
      </c>
      <c r="BK16" s="2" t="str">
        <f t="shared" si="1"/>
        <v/>
      </c>
      <c r="BL16" s="2" t="str">
        <f t="shared" si="1"/>
        <v/>
      </c>
      <c r="BM16" s="2" t="str">
        <f t="shared" si="1"/>
        <v/>
      </c>
      <c r="BN16" s="2" t="str">
        <f t="shared" si="1"/>
        <v/>
      </c>
      <c r="BO16" s="2" t="str">
        <f t="shared" si="1"/>
        <v/>
      </c>
      <c r="BP16" s="2" t="str">
        <f t="shared" si="1"/>
        <v/>
      </c>
      <c r="BQ16" s="2"/>
      <c r="BR16" s="2"/>
      <c r="BS16" s="2"/>
      <c r="BT16" s="2"/>
      <c r="BU16" s="12"/>
    </row>
    <row r="17" spans="1:73" x14ac:dyDescent="0.25">
      <c r="A17">
        <v>14</v>
      </c>
      <c r="B17" t="s">
        <v>100</v>
      </c>
      <c r="C17" s="7" t="s">
        <v>31</v>
      </c>
      <c r="D17" s="2" t="s">
        <v>75</v>
      </c>
      <c r="E17" t="s">
        <v>141</v>
      </c>
      <c r="F17" t="s">
        <v>30</v>
      </c>
      <c r="G17" s="2" t="s">
        <v>71</v>
      </c>
      <c r="H17" t="s">
        <v>147</v>
      </c>
      <c r="J17">
        <f t="shared" si="2"/>
        <v>2682.7945882448253</v>
      </c>
      <c r="K17">
        <f t="shared" si="3"/>
        <v>934.15654932693815</v>
      </c>
      <c r="L17">
        <f t="shared" si="4"/>
        <v>2506150.1351077696</v>
      </c>
      <c r="N17">
        <f>VLOOKUP(E17,Inputs!$K$12:$L$25,2,FALSE)</f>
        <v>25</v>
      </c>
      <c r="O17">
        <f>VLOOKUP(H17,Inputs!$K$12:$L$25,2,FALSE)</f>
        <v>20</v>
      </c>
      <c r="P17">
        <f>(VLOOKUP(B17,Inputs!$K$28:$L$32,2,FALSE))</f>
        <v>230</v>
      </c>
      <c r="Q17" s="6">
        <f t="shared" si="5"/>
        <v>20.419277715473552</v>
      </c>
      <c r="R17" s="9">
        <f>((Q17/Inputs!$L$35)^Inputs!$L$36+(Q17/Inputs!$L$35)^Inputs!$L$36-((Q17/Inputs!$L$35)^Inputs!$L$36)*((Q17/Inputs!$L$35)^Inputs!$L$36))</f>
        <v>2.1555284139167373E-2</v>
      </c>
      <c r="T17">
        <f>Inputs!$O$26</f>
        <v>0.72500000000000009</v>
      </c>
      <c r="V17" s="2">
        <v>1</v>
      </c>
      <c r="W17" s="2">
        <v>1</v>
      </c>
      <c r="X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8.75</v>
      </c>
      <c r="AB17">
        <f>IF(B17="Diverging","",Inputs!$L$12)</f>
        <v>70</v>
      </c>
      <c r="AC17" s="132">
        <f t="shared" si="6"/>
        <v>1.2601440246904174</v>
      </c>
      <c r="AD17" s="14"/>
      <c r="AI17">
        <f t="shared" si="7"/>
        <v>7.9940386566298365</v>
      </c>
      <c r="AK17">
        <f t="shared" si="8"/>
        <v>431844.18965296802</v>
      </c>
      <c r="AM17" s="12"/>
      <c r="AN17" s="2" t="str">
        <f t="shared" si="9"/>
        <v/>
      </c>
      <c r="AO17" s="2" t="str">
        <f t="shared" si="0"/>
        <v/>
      </c>
      <c r="AP17" s="2" t="str">
        <f t="shared" si="0"/>
        <v/>
      </c>
      <c r="AQ17" s="2" t="str">
        <f t="shared" si="0"/>
        <v/>
      </c>
      <c r="AR17" s="2" t="str">
        <f t="shared" si="0"/>
        <v/>
      </c>
      <c r="AS17" s="2" t="str">
        <f t="shared" si="0"/>
        <v/>
      </c>
      <c r="AT17" s="2" t="str">
        <f t="shared" si="0"/>
        <v/>
      </c>
      <c r="AU17" s="2">
        <f t="shared" si="0"/>
        <v>1</v>
      </c>
      <c r="AV17" s="2" t="str">
        <f t="shared" si="0"/>
        <v/>
      </c>
      <c r="AW17" s="2" t="str">
        <f t="shared" si="0"/>
        <v/>
      </c>
      <c r="AX17" s="2" t="str">
        <f t="shared" si="0"/>
        <v/>
      </c>
      <c r="AY17" s="2" t="str">
        <f t="shared" si="0"/>
        <v/>
      </c>
      <c r="AZ17" s="2"/>
      <c r="BA17" s="2"/>
      <c r="BB17" s="2"/>
      <c r="BC17" s="2"/>
      <c r="BD17" s="10"/>
      <c r="BE17" s="2" t="str">
        <f t="shared" si="10"/>
        <v/>
      </c>
      <c r="BF17" s="2">
        <f t="shared" si="1"/>
        <v>1</v>
      </c>
      <c r="BG17" s="2" t="str">
        <f t="shared" si="1"/>
        <v/>
      </c>
      <c r="BH17" s="2" t="str">
        <f t="shared" si="1"/>
        <v/>
      </c>
      <c r="BI17" s="2" t="str">
        <f t="shared" si="1"/>
        <v/>
      </c>
      <c r="BJ17" s="2" t="str">
        <f t="shared" si="1"/>
        <v/>
      </c>
      <c r="BK17" s="2" t="str">
        <f t="shared" si="1"/>
        <v/>
      </c>
      <c r="BL17" s="2" t="str">
        <f t="shared" si="1"/>
        <v/>
      </c>
      <c r="BM17" s="2" t="str">
        <f t="shared" si="1"/>
        <v/>
      </c>
      <c r="BN17" s="2" t="str">
        <f t="shared" si="1"/>
        <v/>
      </c>
      <c r="BO17" s="2" t="str">
        <f t="shared" si="1"/>
        <v/>
      </c>
      <c r="BP17" s="2" t="str">
        <f t="shared" si="1"/>
        <v/>
      </c>
      <c r="BQ17" s="2"/>
      <c r="BR17" s="2"/>
      <c r="BS17" s="2"/>
      <c r="BT17" s="2"/>
      <c r="BU17" s="12"/>
    </row>
    <row r="18" spans="1:73" x14ac:dyDescent="0.25">
      <c r="A18">
        <v>15</v>
      </c>
      <c r="B18" t="s">
        <v>100</v>
      </c>
      <c r="C18" s="7" t="s">
        <v>25</v>
      </c>
      <c r="D18" s="2" t="s">
        <v>80</v>
      </c>
      <c r="E18" t="s">
        <v>140</v>
      </c>
      <c r="F18" t="s">
        <v>30</v>
      </c>
      <c r="G18" s="2" t="s">
        <v>71</v>
      </c>
      <c r="H18" t="s">
        <v>147</v>
      </c>
      <c r="J18">
        <f t="shared" si="2"/>
        <v>2011.9542027002817</v>
      </c>
      <c r="K18">
        <f t="shared" si="3"/>
        <v>934.15654932693815</v>
      </c>
      <c r="L18">
        <f t="shared" si="4"/>
        <v>1879480.1953983263</v>
      </c>
      <c r="N18">
        <f>VLOOKUP(E18,Inputs!$K$12:$L$25,2,FALSE)</f>
        <v>15</v>
      </c>
      <c r="O18">
        <f>VLOOKUP(H18,Inputs!$K$12:$L$25,2,FALSE)</f>
        <v>20</v>
      </c>
      <c r="P18">
        <f>(VLOOKUP(B18,Inputs!$K$28:$L$32,2,FALSE))</f>
        <v>230</v>
      </c>
      <c r="Q18" s="6">
        <f t="shared" si="5"/>
        <v>15.895538413434787</v>
      </c>
      <c r="R18" s="9">
        <f>((Q18/Inputs!$L$35)^Inputs!$L$36+(Q18/Inputs!$L$35)^Inputs!$L$36-((Q18/Inputs!$L$35)^Inputs!$L$36)*((Q18/Inputs!$L$35)^Inputs!$L$36))</f>
        <v>8.3616736100371632E-3</v>
      </c>
      <c r="T18">
        <f>Inputs!$O$26</f>
        <v>0.72500000000000009</v>
      </c>
      <c r="V18" s="2">
        <v>1</v>
      </c>
      <c r="W18" s="2">
        <v>1</v>
      </c>
      <c r="X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8.75</v>
      </c>
      <c r="AB18">
        <f>IF(B18="Diverging","",Inputs!$L$12)</f>
        <v>70</v>
      </c>
      <c r="AC18" s="132">
        <f t="shared" si="6"/>
        <v>1.2601440246904174</v>
      </c>
      <c r="AD18" s="14"/>
      <c r="AI18">
        <f t="shared" si="7"/>
        <v>7.9940386566298365</v>
      </c>
      <c r="AK18">
        <f t="shared" si="8"/>
        <v>125631.11351602465</v>
      </c>
      <c r="AM18" s="12"/>
      <c r="AN18" s="2" t="str">
        <f t="shared" si="9"/>
        <v/>
      </c>
      <c r="AO18" s="2" t="str">
        <f t="shared" si="0"/>
        <v/>
      </c>
      <c r="AP18" s="2" t="str">
        <f t="shared" si="0"/>
        <v/>
      </c>
      <c r="AQ18" s="2" t="str">
        <f t="shared" si="0"/>
        <v/>
      </c>
      <c r="AR18" s="2" t="str">
        <f t="shared" si="0"/>
        <v/>
      </c>
      <c r="AS18" s="2" t="str">
        <f t="shared" si="0"/>
        <v/>
      </c>
      <c r="AT18" s="2" t="str">
        <f t="shared" si="0"/>
        <v/>
      </c>
      <c r="AU18" s="2" t="str">
        <f t="shared" si="0"/>
        <v/>
      </c>
      <c r="AV18" s="2" t="str">
        <f t="shared" si="0"/>
        <v/>
      </c>
      <c r="AW18" s="2" t="str">
        <f t="shared" si="0"/>
        <v/>
      </c>
      <c r="AX18" s="2">
        <f t="shared" si="0"/>
        <v>1</v>
      </c>
      <c r="AY18" s="2" t="str">
        <f t="shared" si="0"/>
        <v/>
      </c>
      <c r="AZ18" s="2"/>
      <c r="BA18" s="2"/>
      <c r="BB18" s="2"/>
      <c r="BC18" s="2"/>
      <c r="BD18" s="10"/>
      <c r="BE18" s="2" t="str">
        <f t="shared" si="10"/>
        <v/>
      </c>
      <c r="BF18" s="2">
        <f t="shared" si="1"/>
        <v>1</v>
      </c>
      <c r="BG18" s="2" t="str">
        <f t="shared" si="1"/>
        <v/>
      </c>
      <c r="BH18" s="2" t="str">
        <f t="shared" si="1"/>
        <v/>
      </c>
      <c r="BI18" s="2" t="str">
        <f t="shared" si="1"/>
        <v/>
      </c>
      <c r="BJ18" s="2" t="str">
        <f t="shared" si="1"/>
        <v/>
      </c>
      <c r="BK18" s="2" t="str">
        <f t="shared" si="1"/>
        <v/>
      </c>
      <c r="BL18" s="2" t="str">
        <f t="shared" si="1"/>
        <v/>
      </c>
      <c r="BM18" s="2" t="str">
        <f t="shared" si="1"/>
        <v/>
      </c>
      <c r="BN18" s="2" t="str">
        <f t="shared" si="1"/>
        <v/>
      </c>
      <c r="BO18" s="2" t="str">
        <f t="shared" si="1"/>
        <v/>
      </c>
      <c r="BP18" s="2" t="str">
        <f t="shared" si="1"/>
        <v/>
      </c>
      <c r="BQ18" s="2"/>
      <c r="BR18" s="2"/>
      <c r="BS18" s="2"/>
      <c r="BT18" s="2"/>
      <c r="BU18" s="12"/>
    </row>
    <row r="19" spans="1:73" x14ac:dyDescent="0.25">
      <c r="A19">
        <v>16</v>
      </c>
      <c r="B19" t="s">
        <v>100</v>
      </c>
      <c r="C19" s="7" t="s">
        <v>25</v>
      </c>
      <c r="D19" s="2" t="s">
        <v>80</v>
      </c>
      <c r="E19" t="s">
        <v>140</v>
      </c>
      <c r="F19" t="s">
        <v>27</v>
      </c>
      <c r="G19" s="2" t="s">
        <v>74</v>
      </c>
      <c r="H19" t="s">
        <v>147</v>
      </c>
      <c r="J19">
        <f t="shared" si="2"/>
        <v>2011.9542027002817</v>
      </c>
      <c r="K19">
        <f t="shared" si="3"/>
        <v>878.12843098113581</v>
      </c>
      <c r="L19">
        <f t="shared" si="4"/>
        <v>1766754.1872231003</v>
      </c>
      <c r="N19">
        <f>VLOOKUP(E19,Inputs!$K$12:$L$25,2,FALSE)</f>
        <v>15</v>
      </c>
      <c r="O19">
        <f>VLOOKUP(H19,Inputs!$K$12:$L$25,2,FALSE)</f>
        <v>20</v>
      </c>
      <c r="P19">
        <f>(VLOOKUP(B19,Inputs!$K$28:$L$32,2,FALSE))</f>
        <v>230</v>
      </c>
      <c r="Q19" s="6">
        <f t="shared" si="5"/>
        <v>15.895538413434787</v>
      </c>
      <c r="R19" s="9">
        <f>((Q19/Inputs!$L$35)^Inputs!$L$36+(Q19/Inputs!$L$35)^Inputs!$L$36-((Q19/Inputs!$L$35)^Inputs!$L$36)*((Q19/Inputs!$L$35)^Inputs!$L$36))</f>
        <v>8.3616736100371632E-3</v>
      </c>
      <c r="T19">
        <f>Inputs!$O$26</f>
        <v>0.72500000000000009</v>
      </c>
      <c r="V19" s="2">
        <v>1</v>
      </c>
      <c r="W19" s="2">
        <v>1</v>
      </c>
      <c r="X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8.75</v>
      </c>
      <c r="AB19">
        <f>IF(B19="Diverging","",Inputs!$L$12)</f>
        <v>70</v>
      </c>
      <c r="AC19" s="132">
        <f t="shared" si="6"/>
        <v>1.2601440246904174</v>
      </c>
      <c r="AD19" s="14"/>
      <c r="AI19">
        <f t="shared" si="7"/>
        <v>7.9940386566298365</v>
      </c>
      <c r="AK19">
        <f t="shared" si="8"/>
        <v>118096.10784586979</v>
      </c>
      <c r="AM19" s="12"/>
      <c r="AN19" s="2" t="str">
        <f t="shared" si="9"/>
        <v/>
      </c>
      <c r="AO19" s="2" t="str">
        <f t="shared" si="0"/>
        <v/>
      </c>
      <c r="AP19" s="2" t="str">
        <f t="shared" si="0"/>
        <v/>
      </c>
      <c r="AQ19" s="2" t="str">
        <f t="shared" si="0"/>
        <v/>
      </c>
      <c r="AR19" s="2" t="str">
        <f t="shared" si="0"/>
        <v/>
      </c>
      <c r="AS19" s="2" t="str">
        <f t="shared" si="0"/>
        <v/>
      </c>
      <c r="AT19" s="2" t="str">
        <f t="shared" si="0"/>
        <v/>
      </c>
      <c r="AU19" s="2" t="str">
        <f t="shared" si="0"/>
        <v/>
      </c>
      <c r="AV19" s="2" t="str">
        <f t="shared" si="0"/>
        <v/>
      </c>
      <c r="AW19" s="2" t="str">
        <f t="shared" si="0"/>
        <v/>
      </c>
      <c r="AX19" s="2">
        <f t="shared" si="0"/>
        <v>1</v>
      </c>
      <c r="AY19" s="2" t="str">
        <f t="shared" si="0"/>
        <v/>
      </c>
      <c r="AZ19" s="2"/>
      <c r="BA19" s="2"/>
      <c r="BB19" s="2"/>
      <c r="BC19" s="2"/>
      <c r="BD19" s="10"/>
      <c r="BE19" s="2" t="str">
        <f t="shared" si="10"/>
        <v/>
      </c>
      <c r="BF19" s="2" t="str">
        <f t="shared" si="1"/>
        <v/>
      </c>
      <c r="BG19" s="2" t="str">
        <f t="shared" si="1"/>
        <v/>
      </c>
      <c r="BH19" s="2" t="str">
        <f t="shared" si="1"/>
        <v/>
      </c>
      <c r="BI19" s="2">
        <f t="shared" si="1"/>
        <v>1</v>
      </c>
      <c r="BJ19" s="2" t="str">
        <f t="shared" si="1"/>
        <v/>
      </c>
      <c r="BK19" s="2" t="str">
        <f t="shared" si="1"/>
        <v/>
      </c>
      <c r="BL19" s="2" t="str">
        <f t="shared" si="1"/>
        <v/>
      </c>
      <c r="BM19" s="2" t="str">
        <f t="shared" si="1"/>
        <v/>
      </c>
      <c r="BN19" s="2" t="str">
        <f t="shared" si="1"/>
        <v/>
      </c>
      <c r="BO19" s="2" t="str">
        <f t="shared" si="1"/>
        <v/>
      </c>
      <c r="BP19" s="2" t="str">
        <f t="shared" si="1"/>
        <v/>
      </c>
      <c r="BQ19" s="2"/>
      <c r="BR19" s="2"/>
      <c r="BS19" s="2"/>
      <c r="BT19" s="2"/>
      <c r="BU19" s="12"/>
    </row>
    <row r="20" spans="1:73" x14ac:dyDescent="0.25">
      <c r="A20">
        <v>17</v>
      </c>
      <c r="B20" t="s">
        <v>15</v>
      </c>
      <c r="C20" t="s">
        <v>24</v>
      </c>
      <c r="D20" s="2" t="s">
        <v>69</v>
      </c>
      <c r="E20" t="s">
        <v>148</v>
      </c>
      <c r="F20" s="7" t="s">
        <v>25</v>
      </c>
      <c r="G20" s="2" t="s">
        <v>80</v>
      </c>
      <c r="H20" t="s">
        <v>141</v>
      </c>
      <c r="J20">
        <f t="shared" si="2"/>
        <v>5590.2071467317601</v>
      </c>
      <c r="K20">
        <f t="shared" si="3"/>
        <v>2011.9542027002817</v>
      </c>
      <c r="L20">
        <f t="shared" si="4"/>
        <v>11247240.762832114</v>
      </c>
      <c r="N20">
        <f>VLOOKUP(E20,Inputs!$K$12:$L$25,2,FALSE)</f>
        <v>70</v>
      </c>
      <c r="O20">
        <f>VLOOKUP(H20,Inputs!$K$12:$L$25,2,FALSE)</f>
        <v>25</v>
      </c>
      <c r="P20">
        <f>(VLOOKUP(B20,Inputs!$K$28:$L$32,2,FALSE))</f>
        <v>45</v>
      </c>
      <c r="Q20" s="6">
        <f t="shared" si="5"/>
        <v>27.613974115685902</v>
      </c>
      <c r="R20" s="9">
        <f>((Q20/Inputs!$L$35)^Inputs!$L$36+(Q20/Inputs!$L$35)^Inputs!$L$36-((Q20/Inputs!$L$35)^Inputs!$L$36)*((Q20/Inputs!$L$35)^Inputs!$L$36))</f>
        <v>6.6968107815255751E-2</v>
      </c>
      <c r="T20">
        <f>Inputs!$O$26</f>
        <v>0.72500000000000009</v>
      </c>
      <c r="X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2.75</v>
      </c>
      <c r="AB20">
        <f>IF(B20="Diverging","",Inputs!$L$12)</f>
        <v>70</v>
      </c>
      <c r="AC20" s="132">
        <f t="shared" si="6"/>
        <v>1.2601440246904174</v>
      </c>
      <c r="AD20" s="14"/>
      <c r="AI20">
        <f t="shared" si="7"/>
        <v>2.5124121492265203</v>
      </c>
      <c r="AK20">
        <f t="shared" si="8"/>
        <v>1892364.9907064256</v>
      </c>
      <c r="AM20" s="12"/>
      <c r="AN20" s="2">
        <f t="shared" si="9"/>
        <v>1</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f t="shared" si="10"/>
        <v>1</v>
      </c>
      <c r="BP20" s="2" t="str">
        <f t="shared" si="10"/>
        <v/>
      </c>
      <c r="BQ20" s="2"/>
      <c r="BR20" s="2"/>
      <c r="BS20" s="2"/>
      <c r="BT20" s="2"/>
      <c r="BU20" s="12"/>
    </row>
    <row r="21" spans="1:73" x14ac:dyDescent="0.25">
      <c r="A21">
        <v>18</v>
      </c>
      <c r="B21" t="s">
        <v>15</v>
      </c>
      <c r="C21" t="s">
        <v>24</v>
      </c>
      <c r="D21" s="2" t="s">
        <v>69</v>
      </c>
      <c r="E21" t="s">
        <v>148</v>
      </c>
      <c r="F21" s="7" t="s">
        <v>32</v>
      </c>
      <c r="G21" s="2" t="s">
        <v>77</v>
      </c>
      <c r="H21" t="s">
        <v>140</v>
      </c>
      <c r="J21">
        <f t="shared" si="2"/>
        <v>5590.2071467317601</v>
      </c>
      <c r="K21">
        <f t="shared" si="3"/>
        <v>2760.0619759387532</v>
      </c>
      <c r="L21">
        <f t="shared" si="4"/>
        <v>15429318.183315402</v>
      </c>
      <c r="N21">
        <f>VLOOKUP(E21,Inputs!$K$12:$L$25,2,FALSE)</f>
        <v>70</v>
      </c>
      <c r="O21">
        <f>VLOOKUP(H21,Inputs!$K$12:$L$25,2,FALSE)</f>
        <v>15</v>
      </c>
      <c r="P21">
        <f>(VLOOKUP(B21,Inputs!$K$28:$L$32,2,FALSE))</f>
        <v>45</v>
      </c>
      <c r="Q21" s="6">
        <f t="shared" si="5"/>
        <v>30.166520181768771</v>
      </c>
      <c r="R21" s="9">
        <f>((Q21/Inputs!$L$35)^Inputs!$L$36+(Q21/Inputs!$L$35)^Inputs!$L$36-((Q21/Inputs!$L$35)^Inputs!$L$36)*((Q21/Inputs!$L$35)^Inputs!$L$36))</f>
        <v>9.3014969639737849E-2</v>
      </c>
      <c r="T21">
        <f>Inputs!$O$26</f>
        <v>0.72500000000000009</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2.75</v>
      </c>
      <c r="AB21">
        <f>IF(B21="Diverging","",Inputs!$L$12)</f>
        <v>70</v>
      </c>
      <c r="AC21" s="132">
        <f t="shared" si="6"/>
        <v>1.2601440246904174</v>
      </c>
      <c r="AD21" s="14"/>
      <c r="AI21">
        <f t="shared" si="7"/>
        <v>2.5124121492265203</v>
      </c>
      <c r="AK21">
        <f t="shared" si="8"/>
        <v>3605707.2957852092</v>
      </c>
      <c r="AM21" s="12"/>
      <c r="AN21" s="2">
        <f t="shared" si="9"/>
        <v>1</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f t="shared" si="10"/>
        <v>1</v>
      </c>
      <c r="BN21" s="2" t="str">
        <f t="shared" si="10"/>
        <v/>
      </c>
      <c r="BO21" s="2" t="str">
        <f t="shared" si="10"/>
        <v/>
      </c>
      <c r="BP21" s="2" t="str">
        <f t="shared" si="10"/>
        <v/>
      </c>
      <c r="BQ21" s="2"/>
      <c r="BR21" s="2"/>
      <c r="BS21" s="2"/>
      <c r="BT21" s="2"/>
      <c r="BU21" s="12"/>
    </row>
    <row r="22" spans="1:73" x14ac:dyDescent="0.25">
      <c r="A22">
        <v>19</v>
      </c>
      <c r="B22" t="s">
        <v>15</v>
      </c>
      <c r="C22" t="s">
        <v>23</v>
      </c>
      <c r="D22" s="2" t="s">
        <v>76</v>
      </c>
      <c r="E22" t="s">
        <v>141</v>
      </c>
      <c r="F22" s="7" t="s">
        <v>30</v>
      </c>
      <c r="G22" s="2" t="s">
        <v>71</v>
      </c>
      <c r="H22" t="s">
        <v>147</v>
      </c>
      <c r="J22">
        <f t="shared" si="2"/>
        <v>1557.1434358164215</v>
      </c>
      <c r="K22">
        <f t="shared" si="3"/>
        <v>934.15654932693815</v>
      </c>
      <c r="L22">
        <f t="shared" si="4"/>
        <v>1454615.7388093609</v>
      </c>
      <c r="N22">
        <f>VLOOKUP(E22,Inputs!$K$12:$L$25,2,FALSE)</f>
        <v>25</v>
      </c>
      <c r="O22">
        <f>VLOOKUP(H22,Inputs!$K$12:$L$25,2,FALSE)</f>
        <v>20</v>
      </c>
      <c r="P22">
        <f>(VLOOKUP(B22,Inputs!$K$28:$L$32,2,FALSE))</f>
        <v>45</v>
      </c>
      <c r="Q22" s="6">
        <f t="shared" si="5"/>
        <v>8.9147801264732891</v>
      </c>
      <c r="R22" s="9">
        <f>((Q22/Inputs!$L$35)^Inputs!$L$36+(Q22/Inputs!$L$35)^Inputs!$L$36-((Q22/Inputs!$L$35)^Inputs!$L$36)*((Q22/Inputs!$L$35)^Inputs!$L$36))</f>
        <v>9.3337987230879336E-4</v>
      </c>
      <c r="T22">
        <f>Inputs!$O$26</f>
        <v>0.72500000000000009</v>
      </c>
      <c r="Y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1.75</v>
      </c>
      <c r="AB22">
        <f>IF(B22="Diverging","",Inputs!$L$12)</f>
        <v>70</v>
      </c>
      <c r="AC22" s="132">
        <f t="shared" si="6"/>
        <v>1.2601440246904174</v>
      </c>
      <c r="AD22" s="14"/>
      <c r="AI22">
        <f t="shared" si="7"/>
        <v>1.5988077313259674</v>
      </c>
      <c r="AK22">
        <f t="shared" si="8"/>
        <v>2170.715730105384</v>
      </c>
      <c r="AM22" s="12"/>
      <c r="AN22" s="2" t="str">
        <f t="shared" si="9"/>
        <v/>
      </c>
      <c r="AO22" s="2" t="str">
        <f t="shared" si="9"/>
        <v/>
      </c>
      <c r="AP22" s="2" t="str">
        <f t="shared" si="9"/>
        <v/>
      </c>
      <c r="AQ22" s="2" t="str">
        <f t="shared" si="9"/>
        <v/>
      </c>
      <c r="AR22" s="2" t="str">
        <f t="shared" si="9"/>
        <v/>
      </c>
      <c r="AS22" s="2" t="str">
        <f t="shared" si="9"/>
        <v/>
      </c>
      <c r="AT22" s="2">
        <f t="shared" si="9"/>
        <v>1</v>
      </c>
      <c r="AU22" s="2" t="str">
        <f t="shared" si="9"/>
        <v/>
      </c>
      <c r="AV22" s="2" t="str">
        <f t="shared" si="9"/>
        <v/>
      </c>
      <c r="AW22" s="2" t="str">
        <f t="shared" si="9"/>
        <v/>
      </c>
      <c r="AX22" s="2" t="str">
        <f t="shared" si="9"/>
        <v/>
      </c>
      <c r="AY22" s="2" t="str">
        <f t="shared" si="9"/>
        <v/>
      </c>
      <c r="AZ22" s="2"/>
      <c r="BA22" s="2"/>
      <c r="BB22" s="2"/>
      <c r="BC22" s="2"/>
      <c r="BD22" s="10"/>
      <c r="BE22" s="2" t="str">
        <f t="shared" si="10"/>
        <v/>
      </c>
      <c r="BF22" s="2">
        <f t="shared" si="10"/>
        <v>1</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15</v>
      </c>
      <c r="C23" t="s">
        <v>23</v>
      </c>
      <c r="D23" s="2" t="s">
        <v>76</v>
      </c>
      <c r="E23" t="s">
        <v>141</v>
      </c>
      <c r="F23" s="7" t="s">
        <v>33</v>
      </c>
      <c r="G23" s="2" t="s">
        <v>72</v>
      </c>
      <c r="H23" t="s">
        <v>149</v>
      </c>
      <c r="J23">
        <f t="shared" si="2"/>
        <v>1557.1434358164215</v>
      </c>
      <c r="K23">
        <f t="shared" si="3"/>
        <v>478.65695802974352</v>
      </c>
      <c r="L23">
        <f t="shared" si="4"/>
        <v>745337.54020387155</v>
      </c>
      <c r="N23">
        <f>VLOOKUP(E23,Inputs!$K$12:$L$25,2,FALSE)</f>
        <v>25</v>
      </c>
      <c r="O23">
        <f>VLOOKUP(H23,Inputs!$K$12:$L$25,2,FALSE)</f>
        <v>15</v>
      </c>
      <c r="P23">
        <f>(VLOOKUP(B23,Inputs!$K$28:$L$32,2,FALSE))</f>
        <v>45</v>
      </c>
      <c r="Q23" s="6">
        <f t="shared" si="5"/>
        <v>8.9396576292116645</v>
      </c>
      <c r="R23" s="9">
        <f>((Q23/Inputs!$L$35)^Inputs!$L$36+(Q23/Inputs!$L$35)^Inputs!$L$36-((Q23/Inputs!$L$35)^Inputs!$L$36)*((Q23/Inputs!$L$35)^Inputs!$L$36))</f>
        <v>9.432995959267502E-4</v>
      </c>
      <c r="T23">
        <f>Inputs!$O$26</f>
        <v>0.72500000000000009</v>
      </c>
      <c r="Y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1.75</v>
      </c>
      <c r="AB23">
        <f>IF(B23="Diverging","",Inputs!$L$12)</f>
        <v>70</v>
      </c>
      <c r="AC23" s="132">
        <f t="shared" si="6"/>
        <v>1.2601440246904174</v>
      </c>
      <c r="AD23" s="14"/>
      <c r="AI23">
        <f t="shared" si="7"/>
        <v>1.5988077313259674</v>
      </c>
      <c r="AK23">
        <f t="shared" si="8"/>
        <v>1124.0843045991344</v>
      </c>
      <c r="AM23" s="12"/>
      <c r="AN23" s="2" t="str">
        <f t="shared" si="9"/>
        <v/>
      </c>
      <c r="AO23" s="2" t="str">
        <f t="shared" si="9"/>
        <v/>
      </c>
      <c r="AP23" s="2" t="str">
        <f t="shared" si="9"/>
        <v/>
      </c>
      <c r="AQ23" s="2" t="str">
        <f t="shared" si="9"/>
        <v/>
      </c>
      <c r="AR23" s="2" t="str">
        <f t="shared" si="9"/>
        <v/>
      </c>
      <c r="AS23" s="2" t="str">
        <f t="shared" si="9"/>
        <v/>
      </c>
      <c r="AT23" s="2">
        <f t="shared" si="9"/>
        <v>1</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f t="shared" si="10"/>
        <v>1</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v>21</v>
      </c>
      <c r="B24" t="s">
        <v>15</v>
      </c>
      <c r="C24" t="s">
        <v>28</v>
      </c>
      <c r="D24" s="2" t="s">
        <v>73</v>
      </c>
      <c r="E24" t="s">
        <v>148</v>
      </c>
      <c r="F24" s="7" t="s">
        <v>31</v>
      </c>
      <c r="G24" s="2" t="s">
        <v>75</v>
      </c>
      <c r="H24" t="s">
        <v>141</v>
      </c>
      <c r="J24">
        <f t="shared" si="2"/>
        <v>6143.214610989121</v>
      </c>
      <c r="K24">
        <f t="shared" si="3"/>
        <v>2682.7945882448253</v>
      </c>
      <c r="L24">
        <f t="shared" si="4"/>
        <v>16480982.912788153</v>
      </c>
      <c r="N24">
        <f>VLOOKUP(E24,Inputs!$K$12:$L$25,2,FALSE)</f>
        <v>70</v>
      </c>
      <c r="O24">
        <f>VLOOKUP(H24,Inputs!$K$12:$L$25,2,FALSE)</f>
        <v>25</v>
      </c>
      <c r="P24">
        <f>(VLOOKUP(B24,Inputs!$K$28:$L$32,2,FALSE))</f>
        <v>45</v>
      </c>
      <c r="Q24" s="6">
        <f t="shared" si="5"/>
        <v>27.613974115685902</v>
      </c>
      <c r="R24" s="9">
        <f>((Q24/Inputs!$L$35)^Inputs!$L$36+(Q24/Inputs!$L$35)^Inputs!$L$36-((Q24/Inputs!$L$35)^Inputs!$L$36)*((Q24/Inputs!$L$35)^Inputs!$L$36))</f>
        <v>6.6968107815255751E-2</v>
      </c>
      <c r="T24">
        <f>Inputs!$O$26</f>
        <v>0.72500000000000009</v>
      </c>
      <c r="X24" s="2">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2.75</v>
      </c>
      <c r="AB24">
        <f>IF(B24="Diverging","",Inputs!$L$12)</f>
        <v>70</v>
      </c>
      <c r="AC24" s="132">
        <f t="shared" si="6"/>
        <v>1.2601440246904174</v>
      </c>
      <c r="AD24" s="14"/>
      <c r="AI24">
        <f t="shared" si="7"/>
        <v>2.5124121492265203</v>
      </c>
      <c r="AK24">
        <f t="shared" si="8"/>
        <v>2772949.8936001975</v>
      </c>
      <c r="AM24" s="12"/>
      <c r="AN24" s="2" t="str">
        <f t="shared" si="9"/>
        <v/>
      </c>
      <c r="AO24" s="2" t="str">
        <f t="shared" si="9"/>
        <v/>
      </c>
      <c r="AP24" s="2" t="str">
        <f t="shared" si="9"/>
        <v/>
      </c>
      <c r="AQ24" s="2">
        <f t="shared" si="9"/>
        <v>1</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f t="shared" si="10"/>
        <v>1</v>
      </c>
      <c r="BM24" s="2" t="str">
        <f t="shared" si="10"/>
        <v/>
      </c>
      <c r="BN24" s="2" t="str">
        <f t="shared" si="10"/>
        <v/>
      </c>
      <c r="BO24" s="2" t="str">
        <f t="shared" si="10"/>
        <v/>
      </c>
      <c r="BP24" s="2" t="str">
        <f t="shared" si="10"/>
        <v/>
      </c>
      <c r="BQ24" s="2"/>
      <c r="BR24" s="2"/>
      <c r="BS24" s="2"/>
      <c r="BT24" s="2"/>
      <c r="BU24" s="12"/>
    </row>
    <row r="25" spans="1:73" x14ac:dyDescent="0.25">
      <c r="A25">
        <v>22</v>
      </c>
      <c r="B25" t="s">
        <v>15</v>
      </c>
      <c r="C25" t="s">
        <v>28</v>
      </c>
      <c r="D25" s="2" t="s">
        <v>73</v>
      </c>
      <c r="E25" t="s">
        <v>148</v>
      </c>
      <c r="F25" s="7" t="s">
        <v>34</v>
      </c>
      <c r="G25" s="2" t="s">
        <v>78</v>
      </c>
      <c r="H25" t="s">
        <v>140</v>
      </c>
      <c r="J25">
        <f t="shared" si="2"/>
        <v>6143.214610989121</v>
      </c>
      <c r="K25">
        <f t="shared" si="3"/>
        <v>2829.7096138499373</v>
      </c>
      <c r="L25">
        <f t="shared" si="4"/>
        <v>17383513.444659319</v>
      </c>
      <c r="N25">
        <f>VLOOKUP(E25,Inputs!$K$12:$L$25,2,FALSE)</f>
        <v>70</v>
      </c>
      <c r="O25">
        <f>VLOOKUP(H25,Inputs!$K$12:$L$25,2,FALSE)</f>
        <v>15</v>
      </c>
      <c r="P25">
        <f>(VLOOKUP(B25,Inputs!$K$28:$L$32,2,FALSE))</f>
        <v>45</v>
      </c>
      <c r="Q25" s="6">
        <f t="shared" si="5"/>
        <v>30.166520181768771</v>
      </c>
      <c r="R25" s="9">
        <f>((Q25/Inputs!$L$35)^Inputs!$L$36+(Q25/Inputs!$L$35)^Inputs!$L$36-((Q25/Inputs!$L$35)^Inputs!$L$36)*((Q25/Inputs!$L$35)^Inputs!$L$36))</f>
        <v>9.3014969639737849E-2</v>
      </c>
      <c r="T25">
        <f>Inputs!$O$26</f>
        <v>0.72500000000000009</v>
      </c>
      <c r="X25" s="2">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2.75</v>
      </c>
      <c r="AB25">
        <f>IF(B25="Diverging","",Inputs!$L$12)</f>
        <v>70</v>
      </c>
      <c r="AC25" s="132">
        <f t="shared" si="6"/>
        <v>1.2601440246904174</v>
      </c>
      <c r="AD25" s="14"/>
      <c r="AI25">
        <f t="shared" si="7"/>
        <v>2.5124121492265203</v>
      </c>
      <c r="AK25">
        <f t="shared" si="8"/>
        <v>4062386.977123051</v>
      </c>
      <c r="AM25" s="12"/>
      <c r="AN25" s="2" t="str">
        <f t="shared" si="9"/>
        <v/>
      </c>
      <c r="AO25" s="2" t="str">
        <f t="shared" si="9"/>
        <v/>
      </c>
      <c r="AP25" s="2" t="str">
        <f t="shared" si="9"/>
        <v/>
      </c>
      <c r="AQ25" s="2">
        <f t="shared" si="9"/>
        <v>1</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f t="shared" si="10"/>
        <v>1</v>
      </c>
      <c r="BQ25" s="2"/>
      <c r="BR25" s="2"/>
      <c r="BS25" s="2"/>
      <c r="BT25" s="2"/>
      <c r="BU25" s="12"/>
    </row>
    <row r="26" spans="1:73" x14ac:dyDescent="0.25">
      <c r="A26">
        <v>23</v>
      </c>
      <c r="B26" t="s">
        <v>15</v>
      </c>
      <c r="C26" s="7" t="s">
        <v>29</v>
      </c>
      <c r="D26" s="2" t="s">
        <v>79</v>
      </c>
      <c r="E26" t="s">
        <v>141</v>
      </c>
      <c r="F26" t="s">
        <v>27</v>
      </c>
      <c r="G26" s="2" t="s">
        <v>74</v>
      </c>
      <c r="H26" t="s">
        <v>147</v>
      </c>
      <c r="J26">
        <f t="shared" si="2"/>
        <v>2158.3361834497814</v>
      </c>
      <c r="K26">
        <f t="shared" si="3"/>
        <v>878.12843098113581</v>
      </c>
      <c r="L26">
        <f t="shared" si="4"/>
        <v>1895296.3663025694</v>
      </c>
      <c r="N26">
        <f>VLOOKUP(E26,Inputs!$K$12:$L$25,2,FALSE)</f>
        <v>25</v>
      </c>
      <c r="O26">
        <f>VLOOKUP(H26,Inputs!$K$12:$L$25,2,FALSE)</f>
        <v>20</v>
      </c>
      <c r="P26">
        <f>(VLOOKUP(B26,Inputs!$K$28:$L$32,2,FALSE))</f>
        <v>45</v>
      </c>
      <c r="Q26" s="6">
        <f t="shared" si="5"/>
        <v>8.9147801264732891</v>
      </c>
      <c r="R26" s="9">
        <f>((Q26/Inputs!$L$35)^Inputs!$L$36+(Q26/Inputs!$L$35)^Inputs!$L$36-((Q26/Inputs!$L$35)^Inputs!$L$36)*((Q26/Inputs!$L$35)^Inputs!$L$36))</f>
        <v>9.3337987230879336E-4</v>
      </c>
      <c r="T26">
        <f>Inputs!$O$26</f>
        <v>0.72500000000000009</v>
      </c>
      <c r="Y26" s="2">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1.75</v>
      </c>
      <c r="AB26">
        <f>IF(B26="Diverging","",Inputs!$L$12)</f>
        <v>70</v>
      </c>
      <c r="AC26" s="132">
        <f t="shared" si="6"/>
        <v>1.2601440246904174</v>
      </c>
      <c r="AD26" s="14"/>
      <c r="AI26">
        <f t="shared" si="7"/>
        <v>1.5988077313259674</v>
      </c>
      <c r="AK26">
        <f t="shared" si="8"/>
        <v>2828.3412077694807</v>
      </c>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f t="shared" si="9"/>
        <v>1</v>
      </c>
      <c r="AX26" s="2" t="str">
        <f t="shared" si="9"/>
        <v/>
      </c>
      <c r="AY26" s="2" t="str">
        <f t="shared" si="9"/>
        <v/>
      </c>
      <c r="AZ26" s="2"/>
      <c r="BA26" s="2"/>
      <c r="BB26" s="2"/>
      <c r="BC26" s="2"/>
      <c r="BD26" s="10"/>
      <c r="BE26" s="2" t="str">
        <f t="shared" si="10"/>
        <v/>
      </c>
      <c r="BF26" s="2" t="str">
        <f t="shared" si="10"/>
        <v/>
      </c>
      <c r="BG26" s="2" t="str">
        <f t="shared" si="10"/>
        <v/>
      </c>
      <c r="BH26" s="2" t="str">
        <f t="shared" si="10"/>
        <v/>
      </c>
      <c r="BI26" s="2">
        <f t="shared" si="10"/>
        <v>1</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v>24</v>
      </c>
      <c r="B27" t="s">
        <v>15</v>
      </c>
      <c r="C27" s="7" t="s">
        <v>29</v>
      </c>
      <c r="D27" s="2" t="s">
        <v>79</v>
      </c>
      <c r="E27" t="s">
        <v>141</v>
      </c>
      <c r="F27" t="s">
        <v>35</v>
      </c>
      <c r="G27" s="2" t="s">
        <v>70</v>
      </c>
      <c r="H27" t="s">
        <v>149</v>
      </c>
      <c r="J27">
        <f t="shared" si="2"/>
        <v>2158.3361834497814</v>
      </c>
      <c r="K27">
        <f t="shared" si="3"/>
        <v>975.63630394130166</v>
      </c>
      <c r="L27">
        <f t="shared" si="4"/>
        <v>2105751.1366837202</v>
      </c>
      <c r="N27">
        <f>VLOOKUP(E27,Inputs!$K$12:$L$25,2,FALSE)</f>
        <v>25</v>
      </c>
      <c r="O27">
        <f>VLOOKUP(H27,Inputs!$K$12:$L$25,2,FALSE)</f>
        <v>15</v>
      </c>
      <c r="P27">
        <f>(VLOOKUP(B27,Inputs!$K$28:$L$32,2,FALSE))</f>
        <v>45</v>
      </c>
      <c r="Q27" s="6">
        <f t="shared" si="5"/>
        <v>8.9396576292116645</v>
      </c>
      <c r="R27" s="9">
        <f>((Q27/Inputs!$L$35)^Inputs!$L$36+(Q27/Inputs!$L$35)^Inputs!$L$36-((Q27/Inputs!$L$35)^Inputs!$L$36)*((Q27/Inputs!$L$35)^Inputs!$L$36))</f>
        <v>9.432995959267502E-4</v>
      </c>
      <c r="T27">
        <f>Inputs!$O$26</f>
        <v>0.72500000000000009</v>
      </c>
      <c r="Y27" s="2">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1.75</v>
      </c>
      <c r="AB27">
        <f>IF(B27="Diverging","",Inputs!$L$12)</f>
        <v>70</v>
      </c>
      <c r="AC27" s="132">
        <f t="shared" si="6"/>
        <v>1.2601440246904174</v>
      </c>
      <c r="AD27" s="14"/>
      <c r="AI27">
        <f t="shared" si="7"/>
        <v>1.5988077313259674</v>
      </c>
      <c r="AK27">
        <f t="shared" si="8"/>
        <v>3175.7984462858285</v>
      </c>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f t="shared" si="9"/>
        <v>1</v>
      </c>
      <c r="AX27" s="2" t="str">
        <f t="shared" si="9"/>
        <v/>
      </c>
      <c r="AY27" s="2" t="str">
        <f t="shared" si="9"/>
        <v/>
      </c>
      <c r="AZ27" s="2"/>
      <c r="BA27" s="2"/>
      <c r="BB27" s="2"/>
      <c r="BC27" s="2"/>
      <c r="BD27" s="10"/>
      <c r="BE27" s="2" t="str">
        <f t="shared" si="10"/>
        <v/>
      </c>
      <c r="BF27" s="2" t="str">
        <f t="shared" si="10"/>
        <v/>
      </c>
      <c r="BG27" s="2">
        <f t="shared" si="10"/>
        <v>1</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v>25</v>
      </c>
      <c r="B28" t="s">
        <v>16</v>
      </c>
      <c r="C28" t="s">
        <v>23</v>
      </c>
      <c r="D28" s="2" t="s">
        <v>76</v>
      </c>
      <c r="E28" t="s">
        <v>140</v>
      </c>
      <c r="F28" t="s">
        <v>31</v>
      </c>
      <c r="G28" s="2" t="s">
        <v>75</v>
      </c>
      <c r="H28" t="s">
        <v>140</v>
      </c>
      <c r="J28">
        <f t="shared" si="2"/>
        <v>1557.1434358164215</v>
      </c>
      <c r="K28">
        <f t="shared" si="3"/>
        <v>2682.7945882448253</v>
      </c>
      <c r="L28">
        <f t="shared" si="4"/>
        <v>4177495.9827292492</v>
      </c>
      <c r="N28">
        <f>VLOOKUP(E28,Inputs!$K$12:$L$25,2,FALSE)</f>
        <v>15</v>
      </c>
      <c r="O28">
        <f>VLOOKUP(H28,Inputs!$K$12:$L$25,2,FALSE)</f>
        <v>15</v>
      </c>
      <c r="P28">
        <f>(VLOOKUP(B28,Inputs!$K$28:$L$32,2,FALSE))</f>
        <v>10</v>
      </c>
      <c r="Q28" s="6">
        <f t="shared" si="5"/>
        <v>1.3073361412148754</v>
      </c>
      <c r="R28" s="9">
        <f>((Q28/Inputs!$L$35)^Inputs!$L$36+(Q28/Inputs!$L$35)^Inputs!$L$36-((Q28/Inputs!$L$35)^Inputs!$L$36)*((Q28/Inputs!$L$35)^Inputs!$L$36))</f>
        <v>6.4061388075216188E-7</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32">
        <f t="shared" si="6"/>
        <v>1</v>
      </c>
      <c r="AD28" s="14"/>
      <c r="AI28">
        <f t="shared" si="7"/>
        <v>1</v>
      </c>
      <c r="AK28">
        <f t="shared" si="8"/>
        <v>2.6761619133227503</v>
      </c>
      <c r="AM28" s="12"/>
      <c r="AN28" s="2" t="str">
        <f t="shared" si="9"/>
        <v/>
      </c>
      <c r="AO28" s="2" t="str">
        <f t="shared" si="9"/>
        <v/>
      </c>
      <c r="AP28" s="2" t="str">
        <f t="shared" si="9"/>
        <v/>
      </c>
      <c r="AQ28" s="2" t="str">
        <f t="shared" si="9"/>
        <v/>
      </c>
      <c r="AR28" s="2" t="str">
        <f t="shared" si="9"/>
        <v/>
      </c>
      <c r="AS28" s="2" t="str">
        <f t="shared" si="9"/>
        <v/>
      </c>
      <c r="AT28" s="2">
        <f t="shared" si="9"/>
        <v>1</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f t="shared" si="10"/>
        <v>1</v>
      </c>
      <c r="BM28" s="2" t="str">
        <f t="shared" si="10"/>
        <v/>
      </c>
      <c r="BN28" s="2" t="str">
        <f t="shared" si="10"/>
        <v/>
      </c>
      <c r="BO28" s="2" t="str">
        <f t="shared" si="10"/>
        <v/>
      </c>
      <c r="BP28" s="2" t="str">
        <f t="shared" si="10"/>
        <v/>
      </c>
      <c r="BQ28" s="2"/>
      <c r="BR28" s="2"/>
      <c r="BS28" s="2"/>
      <c r="BT28" s="2"/>
      <c r="BU28" s="12"/>
    </row>
    <row r="29" spans="1:73" x14ac:dyDescent="0.25">
      <c r="A29">
        <v>26</v>
      </c>
      <c r="B29" t="s">
        <v>16</v>
      </c>
      <c r="C29" t="s">
        <v>23</v>
      </c>
      <c r="D29" s="2" t="s">
        <v>76</v>
      </c>
      <c r="E29" t="s">
        <v>140</v>
      </c>
      <c r="F29" t="s">
        <v>32</v>
      </c>
      <c r="G29" s="2" t="s">
        <v>77</v>
      </c>
      <c r="H29" t="s">
        <v>140</v>
      </c>
      <c r="J29">
        <f t="shared" si="2"/>
        <v>1557.1434358164215</v>
      </c>
      <c r="K29">
        <f t="shared" si="3"/>
        <v>2760.0619759387532</v>
      </c>
      <c r="L29">
        <f t="shared" si="4"/>
        <v>4297812.3882795312</v>
      </c>
      <c r="N29">
        <f>VLOOKUP(E29,Inputs!$K$12:$L$25,2,FALSE)</f>
        <v>15</v>
      </c>
      <c r="O29">
        <f>VLOOKUP(H29,Inputs!$K$12:$L$25,2,FALSE)</f>
        <v>15</v>
      </c>
      <c r="P29">
        <f>(VLOOKUP(B29,Inputs!$K$28:$L$32,2,FALSE))</f>
        <v>10</v>
      </c>
      <c r="Q29" s="6">
        <f t="shared" si="5"/>
        <v>1.3073361412148754</v>
      </c>
      <c r="R29" s="9">
        <f>((Q29/Inputs!$L$35)^Inputs!$L$36+(Q29/Inputs!$L$35)^Inputs!$L$36-((Q29/Inputs!$L$35)^Inputs!$L$36)*((Q29/Inputs!$L$35)^Inputs!$L$36))</f>
        <v>6.4061388075216188E-7</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32">
        <f t="shared" si="6"/>
        <v>1</v>
      </c>
      <c r="AD29" s="14"/>
      <c r="AI29">
        <f t="shared" si="7"/>
        <v>1</v>
      </c>
      <c r="AK29">
        <f t="shared" si="8"/>
        <v>2.7532382728004676</v>
      </c>
      <c r="AM29" s="12"/>
      <c r="AN29" s="2" t="str">
        <f t="shared" si="9"/>
        <v/>
      </c>
      <c r="AO29" s="2" t="str">
        <f t="shared" si="9"/>
        <v/>
      </c>
      <c r="AP29" s="2" t="str">
        <f t="shared" si="9"/>
        <v/>
      </c>
      <c r="AQ29" s="2" t="str">
        <f t="shared" si="9"/>
        <v/>
      </c>
      <c r="AR29" s="2" t="str">
        <f t="shared" si="9"/>
        <v/>
      </c>
      <c r="AS29" s="2" t="str">
        <f t="shared" si="9"/>
        <v/>
      </c>
      <c r="AT29" s="2">
        <f t="shared" si="9"/>
        <v>1</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f t="shared" si="10"/>
        <v>1</v>
      </c>
      <c r="BN29" s="2" t="str">
        <f t="shared" si="10"/>
        <v/>
      </c>
      <c r="BO29" s="2" t="str">
        <f t="shared" si="10"/>
        <v/>
      </c>
      <c r="BP29" s="2" t="str">
        <f t="shared" si="10"/>
        <v/>
      </c>
      <c r="BQ29" s="2"/>
      <c r="BR29" s="2"/>
      <c r="BS29" s="2"/>
      <c r="BT29" s="2"/>
      <c r="BU29" s="12"/>
    </row>
    <row r="30" spans="1:73" x14ac:dyDescent="0.25">
      <c r="A30">
        <v>27</v>
      </c>
      <c r="B30" t="s">
        <v>16</v>
      </c>
      <c r="C30" t="s">
        <v>28</v>
      </c>
      <c r="D30" s="2" t="s">
        <v>73</v>
      </c>
      <c r="E30" t="s">
        <v>148</v>
      </c>
      <c r="F30" t="s">
        <v>33</v>
      </c>
      <c r="G30" s="2" t="s">
        <v>72</v>
      </c>
      <c r="H30" t="s">
        <v>149</v>
      </c>
      <c r="J30">
        <f t="shared" si="2"/>
        <v>6143.214610989121</v>
      </c>
      <c r="K30">
        <f t="shared" si="3"/>
        <v>478.65695802974352</v>
      </c>
      <c r="L30">
        <f t="shared" si="4"/>
        <v>2940492.4182199268</v>
      </c>
      <c r="N30">
        <f>VLOOKUP(E30,Inputs!$K$12:$L$25,2,FALSE)</f>
        <v>70</v>
      </c>
      <c r="O30">
        <f>VLOOKUP(H30,Inputs!$K$12:$L$25,2,FALSE)</f>
        <v>15</v>
      </c>
      <c r="P30">
        <f>(VLOOKUP(B30,Inputs!$K$28:$L$32,2,FALSE))</f>
        <v>10</v>
      </c>
      <c r="Q30" s="6">
        <f t="shared" si="5"/>
        <v>27.644636544338773</v>
      </c>
      <c r="R30" s="9">
        <f>((Q30/Inputs!$L$35)^Inputs!$L$36+(Q30/Inputs!$L$35)^Inputs!$L$36-((Q30/Inputs!$L$35)^Inputs!$L$36)*((Q30/Inputs!$L$35)^Inputs!$L$36))</f>
        <v>6.7245791629199622E-2</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32">
        <f t="shared" si="6"/>
        <v>1</v>
      </c>
      <c r="AD30" s="14"/>
      <c r="AI30">
        <f t="shared" si="7"/>
        <v>1</v>
      </c>
      <c r="AK30">
        <f t="shared" si="8"/>
        <v>197735.74044285851</v>
      </c>
      <c r="AM30" s="12"/>
      <c r="AN30" s="2" t="str">
        <f t="shared" si="9"/>
        <v/>
      </c>
      <c r="AO30" s="2" t="str">
        <f t="shared" si="9"/>
        <v/>
      </c>
      <c r="AP30" s="2" t="str">
        <f t="shared" si="9"/>
        <v/>
      </c>
      <c r="AQ30" s="2">
        <f t="shared" si="9"/>
        <v>1</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f t="shared" si="10"/>
        <v>1</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A31">
        <v>28</v>
      </c>
      <c r="B31" t="s">
        <v>16</v>
      </c>
      <c r="C31" t="s">
        <v>28</v>
      </c>
      <c r="D31" s="2" t="s">
        <v>73</v>
      </c>
      <c r="E31" t="s">
        <v>148</v>
      </c>
      <c r="F31" t="s">
        <v>27</v>
      </c>
      <c r="G31" s="2" t="s">
        <v>74</v>
      </c>
      <c r="H31" t="s">
        <v>147</v>
      </c>
      <c r="J31">
        <f t="shared" si="2"/>
        <v>6143.214610989121</v>
      </c>
      <c r="K31">
        <f t="shared" si="3"/>
        <v>878.12843098113581</v>
      </c>
      <c r="L31">
        <f t="shared" si="4"/>
        <v>5394531.4075282654</v>
      </c>
      <c r="N31">
        <f>VLOOKUP(E31,Inputs!$K$12:$L$25,2,FALSE)</f>
        <v>70</v>
      </c>
      <c r="O31">
        <f>VLOOKUP(H31,Inputs!$K$12:$L$25,2,FALSE)</f>
        <v>20</v>
      </c>
      <c r="P31">
        <f>(VLOOKUP(B31,Inputs!$K$28:$L$32,2,FALSE))</f>
        <v>10</v>
      </c>
      <c r="Q31" s="6">
        <f t="shared" si="5"/>
        <v>25.211794321139745</v>
      </c>
      <c r="R31" s="9">
        <f>((Q31/Inputs!$L$35)^Inputs!$L$36+(Q31/Inputs!$L$35)^Inputs!$L$36-((Q31/Inputs!$L$35)^Inputs!$L$36)*((Q31/Inputs!$L$35)^Inputs!$L$36))</f>
        <v>4.765206760828334E-2</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32">
        <f t="shared" si="6"/>
        <v>1</v>
      </c>
      <c r="AD31" s="14"/>
      <c r="AI31">
        <f t="shared" si="7"/>
        <v>1</v>
      </c>
      <c r="AK31">
        <f t="shared" si="8"/>
        <v>257060.57534654479</v>
      </c>
      <c r="AM31" s="12"/>
      <c r="AN31" s="2" t="str">
        <f t="shared" si="9"/>
        <v/>
      </c>
      <c r="AO31" s="2" t="str">
        <f t="shared" si="9"/>
        <v/>
      </c>
      <c r="AP31" s="2" t="str">
        <f t="shared" si="9"/>
        <v/>
      </c>
      <c r="AQ31" s="2">
        <f t="shared" si="9"/>
        <v>1</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f t="shared" si="10"/>
        <v>1</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32">
        <v>29</v>
      </c>
      <c r="B32" t="s">
        <v>16</v>
      </c>
      <c r="C32" t="s">
        <v>29</v>
      </c>
      <c r="D32" s="2" t="s">
        <v>79</v>
      </c>
      <c r="E32" t="s">
        <v>140</v>
      </c>
      <c r="F32" t="s">
        <v>25</v>
      </c>
      <c r="G32" s="2" t="s">
        <v>80</v>
      </c>
      <c r="H32" t="s">
        <v>140</v>
      </c>
      <c r="J32">
        <f t="shared" si="2"/>
        <v>2158.3361834497814</v>
      </c>
      <c r="K32">
        <f t="shared" si="3"/>
        <v>2011.9542027002817</v>
      </c>
      <c r="L32">
        <f t="shared" si="4"/>
        <v>4342473.555131874</v>
      </c>
      <c r="N32">
        <f>VLOOKUP(E32,Inputs!$K$12:$L$25,2,FALSE)</f>
        <v>15</v>
      </c>
      <c r="O32">
        <f>VLOOKUP(H32,Inputs!$K$12:$L$25,2,FALSE)</f>
        <v>15</v>
      </c>
      <c r="P32">
        <f>(VLOOKUP(B32,Inputs!$K$28:$L$32,2,FALSE))</f>
        <v>10</v>
      </c>
      <c r="Q32" s="6">
        <f t="shared" si="5"/>
        <v>1.3073361412148754</v>
      </c>
      <c r="R32" s="9">
        <f>((Q32/Inputs!$L$35)^Inputs!$L$36+(Q32/Inputs!$L$35)^Inputs!$L$36-((Q32/Inputs!$L$35)^Inputs!$L$36)*((Q32/Inputs!$L$35)^Inputs!$L$36))</f>
        <v>6.4061388075216188E-7</v>
      </c>
      <c r="T32">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32">
        <f t="shared" si="6"/>
        <v>1</v>
      </c>
      <c r="AD32" s="14"/>
      <c r="AI32">
        <f t="shared" si="7"/>
        <v>1</v>
      </c>
      <c r="AK32">
        <f t="shared" si="8"/>
        <v>2.7818488362166667</v>
      </c>
      <c r="AM32" s="12"/>
      <c r="AN32" s="2" t="str">
        <f t="shared" si="9"/>
        <v/>
      </c>
      <c r="AO32" s="2" t="str">
        <f t="shared" si="9"/>
        <v/>
      </c>
      <c r="AP32" s="2" t="str">
        <f t="shared" si="9"/>
        <v/>
      </c>
      <c r="AQ32" s="2" t="str">
        <f t="shared" si="9"/>
        <v/>
      </c>
      <c r="AR32" s="2" t="str">
        <f t="shared" si="9"/>
        <v/>
      </c>
      <c r="AS32" s="2" t="str">
        <f t="shared" si="9"/>
        <v/>
      </c>
      <c r="AT32" s="2" t="str">
        <f t="shared" si="9"/>
        <v/>
      </c>
      <c r="AU32" s="2" t="str">
        <f t="shared" si="9"/>
        <v/>
      </c>
      <c r="AV32" s="2" t="str">
        <f t="shared" si="9"/>
        <v/>
      </c>
      <c r="AW32" s="2">
        <f t="shared" si="9"/>
        <v>1</v>
      </c>
      <c r="AX32" s="2" t="str">
        <f t="shared" si="9"/>
        <v/>
      </c>
      <c r="AY32" s="2" t="str">
        <f t="shared" si="9"/>
        <v/>
      </c>
      <c r="AZ32" s="2"/>
      <c r="BA32" s="2"/>
      <c r="BB32" s="2"/>
      <c r="BC32" s="2"/>
      <c r="BD32" s="10"/>
      <c r="BE32" s="2" t="str">
        <f t="shared" si="10"/>
        <v/>
      </c>
      <c r="BF32" s="2" t="str">
        <f t="shared" si="10"/>
        <v/>
      </c>
      <c r="BG32" s="2" t="str">
        <f t="shared" si="10"/>
        <v/>
      </c>
      <c r="BH32" s="2" t="str">
        <f t="shared" si="10"/>
        <v/>
      </c>
      <c r="BI32" s="2" t="str">
        <f t="shared" si="10"/>
        <v/>
      </c>
      <c r="BJ32" s="2" t="str">
        <f t="shared" si="10"/>
        <v/>
      </c>
      <c r="BK32" s="2" t="str">
        <f t="shared" si="10"/>
        <v/>
      </c>
      <c r="BL32" s="2" t="str">
        <f t="shared" si="10"/>
        <v/>
      </c>
      <c r="BM32" s="2" t="str">
        <f t="shared" si="10"/>
        <v/>
      </c>
      <c r="BN32" s="2" t="str">
        <f t="shared" si="10"/>
        <v/>
      </c>
      <c r="BO32" s="2">
        <f t="shared" si="10"/>
        <v>1</v>
      </c>
      <c r="BP32" s="2" t="str">
        <f t="shared" si="10"/>
        <v/>
      </c>
      <c r="BQ32" s="2"/>
      <c r="BR32" s="2"/>
      <c r="BS32" s="2"/>
      <c r="BT32" s="2"/>
      <c r="BU32" s="12"/>
    </row>
    <row r="33" spans="1:73" x14ac:dyDescent="0.25">
      <c r="A33">
        <v>30</v>
      </c>
      <c r="B33" t="s">
        <v>16</v>
      </c>
      <c r="C33" t="s">
        <v>29</v>
      </c>
      <c r="D33" s="2" t="s">
        <v>79</v>
      </c>
      <c r="E33" t="s">
        <v>140</v>
      </c>
      <c r="F33" t="s">
        <v>34</v>
      </c>
      <c r="G33" s="2" t="s">
        <v>78</v>
      </c>
      <c r="H33" t="s">
        <v>140</v>
      </c>
      <c r="J33">
        <f t="shared" si="2"/>
        <v>2158.3361834497814</v>
      </c>
      <c r="K33">
        <f t="shared" si="3"/>
        <v>2829.7096138499373</v>
      </c>
      <c r="L33">
        <f t="shared" si="4"/>
        <v>6107464.6482280288</v>
      </c>
      <c r="N33">
        <f>VLOOKUP(E33,Inputs!$K$12:$L$25,2,FALSE)</f>
        <v>15</v>
      </c>
      <c r="O33">
        <f>VLOOKUP(H33,Inputs!$K$12:$L$25,2,FALSE)</f>
        <v>15</v>
      </c>
      <c r="P33">
        <f>(VLOOKUP(B33,Inputs!$K$28:$L$32,2,FALSE))</f>
        <v>10</v>
      </c>
      <c r="Q33" s="6">
        <f t="shared" si="5"/>
        <v>1.3073361412148754</v>
      </c>
      <c r="R33" s="9">
        <f>((Q33/Inputs!$L$35)^Inputs!$L$36+(Q33/Inputs!$L$35)^Inputs!$L$36-((Q33/Inputs!$L$35)^Inputs!$L$36)*((Q33/Inputs!$L$35)^Inputs!$L$36))</f>
        <v>6.4061388075216188E-7</v>
      </c>
      <c r="T33">
        <v>1</v>
      </c>
      <c r="Z33">
        <f>MAX(1,IF(B33&lt;&gt;"Pedestrian",V33*Inputs!$C$3+W33*Inputs!$C$4+X33*IF(Inputs!$C$3=1,Inputs!$O$29,IF(Inputs!$C$3=2,Inputs!$O$29+Inputs!$O$30,Inputs!$O$29+Inputs!$O$30+Inputs!$O$31*(Inputs!$C$3-2)))+Y33*IF(Inputs!$C$4=1,Inputs!$O$29,IF(Inputs!$C$4=2,Inputs!$O$29+Inputs!$O$30,Inputs!$O$29+Inputs!$O$30+Inputs!$O$31*(Inputs!$C$4-2))),V33*Inputs!$C$3+W33*Inputs!$C$4+X33*IF(Inputs!$C$3=1,Inputs!$O$37,IF(Inputs!$C$3=2,Inputs!$O$37+Inputs!$O$38,Inputs!$O$37+Inputs!$O$38+Inputs!$O$39*(Inputs!$C$3-2)))+Y33*IF(Inputs!$C$4=1,Inputs!$O$37,IF(Inputs!$C$4=2,Inputs!$O$37+Inputs!$O$38,Inputs!$O$37+Inputs!$O$38+Inputs!$O$39*(Inputs!$C$4-2)))))</f>
        <v>1</v>
      </c>
      <c r="AB33" t="str">
        <f>IF(B33="Diverging","",Inputs!$L$12)</f>
        <v/>
      </c>
      <c r="AC33" s="132">
        <f t="shared" si="6"/>
        <v>1</v>
      </c>
      <c r="AD33" s="14"/>
      <c r="AI33">
        <f t="shared" si="7"/>
        <v>1</v>
      </c>
      <c r="AK33">
        <f t="shared" si="8"/>
        <v>3.9125266298579948</v>
      </c>
      <c r="AM33" s="12"/>
      <c r="AN33" s="2" t="str">
        <f t="shared" si="9"/>
        <v/>
      </c>
      <c r="AO33" s="2" t="str">
        <f t="shared" si="9"/>
        <v/>
      </c>
      <c r="AP33" s="2" t="str">
        <f t="shared" si="9"/>
        <v/>
      </c>
      <c r="AQ33" s="2" t="str">
        <f t="shared" si="9"/>
        <v/>
      </c>
      <c r="AR33" s="2" t="str">
        <f t="shared" si="9"/>
        <v/>
      </c>
      <c r="AS33" s="2" t="str">
        <f t="shared" si="9"/>
        <v/>
      </c>
      <c r="AT33" s="2" t="str">
        <f t="shared" si="9"/>
        <v/>
      </c>
      <c r="AU33" s="2" t="str">
        <f t="shared" si="9"/>
        <v/>
      </c>
      <c r="AV33" s="2" t="str">
        <f t="shared" si="9"/>
        <v/>
      </c>
      <c r="AW33" s="2">
        <f t="shared" si="9"/>
        <v>1</v>
      </c>
      <c r="AX33" s="2" t="str">
        <f t="shared" si="9"/>
        <v/>
      </c>
      <c r="AY33" s="2" t="str">
        <f t="shared" si="9"/>
        <v/>
      </c>
      <c r="AZ33" s="2"/>
      <c r="BA33" s="2"/>
      <c r="BB33" s="2"/>
      <c r="BC33" s="2"/>
      <c r="BD33" s="10"/>
      <c r="BE33" s="2" t="str">
        <f t="shared" si="10"/>
        <v/>
      </c>
      <c r="BF33" s="2" t="str">
        <f t="shared" si="10"/>
        <v/>
      </c>
      <c r="BG33" s="2" t="str">
        <f t="shared" si="10"/>
        <v/>
      </c>
      <c r="BH33" s="2" t="str">
        <f t="shared" si="10"/>
        <v/>
      </c>
      <c r="BI33" s="2" t="str">
        <f t="shared" si="10"/>
        <v/>
      </c>
      <c r="BJ33" s="2" t="str">
        <f t="shared" si="10"/>
        <v/>
      </c>
      <c r="BK33" s="2" t="str">
        <f t="shared" si="10"/>
        <v/>
      </c>
      <c r="BL33" s="2" t="str">
        <f t="shared" si="10"/>
        <v/>
      </c>
      <c r="BM33" s="2" t="str">
        <f t="shared" si="10"/>
        <v/>
      </c>
      <c r="BN33" s="2" t="str">
        <f t="shared" si="10"/>
        <v/>
      </c>
      <c r="BO33" s="2" t="str">
        <f t="shared" si="10"/>
        <v/>
      </c>
      <c r="BP33" s="2">
        <f t="shared" si="10"/>
        <v>1</v>
      </c>
      <c r="BQ33" s="2"/>
      <c r="BR33" s="2"/>
      <c r="BS33" s="2"/>
      <c r="BT33" s="2"/>
      <c r="BU33" s="12"/>
    </row>
    <row r="34" spans="1:73" x14ac:dyDescent="0.25">
      <c r="A34">
        <v>31</v>
      </c>
      <c r="B34" t="s">
        <v>16</v>
      </c>
      <c r="C34" t="s">
        <v>24</v>
      </c>
      <c r="D34" s="2" t="s">
        <v>69</v>
      </c>
      <c r="E34" t="s">
        <v>148</v>
      </c>
      <c r="F34" t="s">
        <v>35</v>
      </c>
      <c r="G34" s="2" t="s">
        <v>70</v>
      </c>
      <c r="H34" t="s">
        <v>149</v>
      </c>
      <c r="J34">
        <f t="shared" si="2"/>
        <v>5590.2071467317601</v>
      </c>
      <c r="K34">
        <f t="shared" si="3"/>
        <v>975.63630394130166</v>
      </c>
      <c r="L34">
        <f t="shared" si="4"/>
        <v>5454009.0389036238</v>
      </c>
      <c r="N34">
        <f>VLOOKUP(E34,Inputs!$K$12:$L$25,2,FALSE)</f>
        <v>70</v>
      </c>
      <c r="O34">
        <f>VLOOKUP(H34,Inputs!$K$12:$L$25,2,FALSE)</f>
        <v>15</v>
      </c>
      <c r="P34">
        <f>(VLOOKUP(B34,Inputs!$K$28:$L$32,2,FALSE))</f>
        <v>10</v>
      </c>
      <c r="Q34" s="6">
        <f t="shared" si="5"/>
        <v>27.644636544338773</v>
      </c>
      <c r="R34" s="9">
        <f>((Q34/Inputs!$L$35)^Inputs!$L$36+(Q34/Inputs!$L$35)^Inputs!$L$36-((Q34/Inputs!$L$35)^Inputs!$L$36)*((Q34/Inputs!$L$35)^Inputs!$L$36))</f>
        <v>6.7245791629199622E-2</v>
      </c>
      <c r="T34">
        <v>1</v>
      </c>
      <c r="Z34">
        <f>MAX(1,IF(B34&lt;&gt;"Pedestrian",V34*Inputs!$C$3+W34*Inputs!$C$4+X34*IF(Inputs!$C$3=1,Inputs!$O$29,IF(Inputs!$C$3=2,Inputs!$O$29+Inputs!$O$30,Inputs!$O$29+Inputs!$O$30+Inputs!$O$31*(Inputs!$C$3-2)))+Y34*IF(Inputs!$C$4=1,Inputs!$O$29,IF(Inputs!$C$4=2,Inputs!$O$29+Inputs!$O$30,Inputs!$O$29+Inputs!$O$30+Inputs!$O$31*(Inputs!$C$4-2))),V34*Inputs!$C$3+W34*Inputs!$C$4+X34*IF(Inputs!$C$3=1,Inputs!$O$37,IF(Inputs!$C$3=2,Inputs!$O$37+Inputs!$O$38,Inputs!$O$37+Inputs!$O$38+Inputs!$O$39*(Inputs!$C$3-2)))+Y34*IF(Inputs!$C$4=1,Inputs!$O$37,IF(Inputs!$C$4=2,Inputs!$O$37+Inputs!$O$38,Inputs!$O$37+Inputs!$O$38+Inputs!$O$39*(Inputs!$C$4-2)))))</f>
        <v>1</v>
      </c>
      <c r="AB34" t="str">
        <f>IF(B34="Diverging","",Inputs!$L$12)</f>
        <v/>
      </c>
      <c r="AC34" s="132">
        <f t="shared" si="6"/>
        <v>1</v>
      </c>
      <c r="AD34" s="14"/>
      <c r="AI34">
        <f t="shared" si="7"/>
        <v>1</v>
      </c>
      <c r="AK34">
        <f t="shared" si="8"/>
        <v>366759.15537388436</v>
      </c>
      <c r="AM34" s="12"/>
      <c r="AN34" s="2">
        <f t="shared" si="9"/>
        <v>1</v>
      </c>
      <c r="AO34" s="2" t="str">
        <f t="shared" si="9"/>
        <v/>
      </c>
      <c r="AP34" s="2" t="str">
        <f t="shared" si="9"/>
        <v/>
      </c>
      <c r="AQ34" s="2" t="str">
        <f t="shared" si="9"/>
        <v/>
      </c>
      <c r="AR34" s="2" t="str">
        <f t="shared" si="9"/>
        <v/>
      </c>
      <c r="AS34" s="2" t="str">
        <f t="shared" si="9"/>
        <v/>
      </c>
      <c r="AT34" s="2" t="str">
        <f t="shared" si="9"/>
        <v/>
      </c>
      <c r="AU34" s="2" t="str">
        <f t="shared" si="9"/>
        <v/>
      </c>
      <c r="AV34" s="2" t="str">
        <f t="shared" si="9"/>
        <v/>
      </c>
      <c r="AW34" s="2" t="str">
        <f t="shared" si="9"/>
        <v/>
      </c>
      <c r="AX34" s="2" t="str">
        <f t="shared" si="9"/>
        <v/>
      </c>
      <c r="AY34" s="2" t="str">
        <f t="shared" si="9"/>
        <v/>
      </c>
      <c r="AZ34" s="2"/>
      <c r="BA34" s="2"/>
      <c r="BB34" s="2"/>
      <c r="BC34" s="2"/>
      <c r="BD34" s="10"/>
      <c r="BE34" s="2" t="str">
        <f t="shared" si="10"/>
        <v/>
      </c>
      <c r="BF34" s="2" t="str">
        <f t="shared" si="10"/>
        <v/>
      </c>
      <c r="BG34" s="2">
        <f t="shared" si="10"/>
        <v>1</v>
      </c>
      <c r="BH34" s="2" t="str">
        <f t="shared" si="10"/>
        <v/>
      </c>
      <c r="BI34" s="2" t="str">
        <f t="shared" si="10"/>
        <v/>
      </c>
      <c r="BJ34" s="2" t="str">
        <f t="shared" si="10"/>
        <v/>
      </c>
      <c r="BK34" s="2" t="str">
        <f t="shared" si="10"/>
        <v/>
      </c>
      <c r="BL34" s="2" t="str">
        <f t="shared" si="10"/>
        <v/>
      </c>
      <c r="BM34" s="2" t="str">
        <f t="shared" si="10"/>
        <v/>
      </c>
      <c r="BN34" s="2" t="str">
        <f t="shared" si="10"/>
        <v/>
      </c>
      <c r="BO34" s="2" t="str">
        <f t="shared" si="10"/>
        <v/>
      </c>
      <c r="BP34" s="2" t="str">
        <f t="shared" si="10"/>
        <v/>
      </c>
      <c r="BQ34" s="2"/>
      <c r="BR34" s="2"/>
      <c r="BS34" s="2"/>
      <c r="BT34" s="2"/>
      <c r="BU34" s="12"/>
    </row>
    <row r="35" spans="1:73" x14ac:dyDescent="0.25">
      <c r="A35">
        <v>32</v>
      </c>
      <c r="B35" t="s">
        <v>16</v>
      </c>
      <c r="C35" t="s">
        <v>24</v>
      </c>
      <c r="D35" s="2" t="s">
        <v>69</v>
      </c>
      <c r="E35" t="s">
        <v>148</v>
      </c>
      <c r="F35" t="s">
        <v>30</v>
      </c>
      <c r="G35" s="2" t="s">
        <v>71</v>
      </c>
      <c r="H35" t="s">
        <v>147</v>
      </c>
      <c r="J35">
        <f t="shared" si="2"/>
        <v>5590.2071467317601</v>
      </c>
      <c r="K35">
        <f t="shared" si="3"/>
        <v>934.15654932693815</v>
      </c>
      <c r="L35">
        <f t="shared" si="4"/>
        <v>5222128.6182137299</v>
      </c>
      <c r="N35">
        <f>VLOOKUP(E35,Inputs!$K$12:$L$25,2,FALSE)</f>
        <v>70</v>
      </c>
      <c r="O35">
        <f>VLOOKUP(H35,Inputs!$K$12:$L$25,2,FALSE)</f>
        <v>20</v>
      </c>
      <c r="P35">
        <f>(VLOOKUP(B35,Inputs!$K$28:$L$32,2,FALSE))</f>
        <v>10</v>
      </c>
      <c r="Q35" s="6">
        <f t="shared" si="5"/>
        <v>25.211794321139745</v>
      </c>
      <c r="R35" s="9">
        <f>((Q35/Inputs!$L$35)^Inputs!$L$36+(Q35/Inputs!$L$35)^Inputs!$L$36-((Q35/Inputs!$L$35)^Inputs!$L$36)*((Q35/Inputs!$L$35)^Inputs!$L$36))</f>
        <v>4.765206760828334E-2</v>
      </c>
      <c r="T35">
        <v>1</v>
      </c>
      <c r="Z35">
        <f>MAX(1,IF(B35&lt;&gt;"Pedestrian",V35*Inputs!$C$3+W35*Inputs!$C$4+X35*IF(Inputs!$C$3=1,Inputs!$O$29,IF(Inputs!$C$3=2,Inputs!$O$29+Inputs!$O$30,Inputs!$O$29+Inputs!$O$30+Inputs!$O$31*(Inputs!$C$3-2)))+Y35*IF(Inputs!$C$4=1,Inputs!$O$29,IF(Inputs!$C$4=2,Inputs!$O$29+Inputs!$O$30,Inputs!$O$29+Inputs!$O$30+Inputs!$O$31*(Inputs!$C$4-2))),V35*Inputs!$C$3+W35*Inputs!$C$4+X35*IF(Inputs!$C$3=1,Inputs!$O$37,IF(Inputs!$C$3=2,Inputs!$O$37+Inputs!$O$38,Inputs!$O$37+Inputs!$O$38+Inputs!$O$39*(Inputs!$C$3-2)))+Y35*IF(Inputs!$C$4=1,Inputs!$O$37,IF(Inputs!$C$4=2,Inputs!$O$37+Inputs!$O$38,Inputs!$O$37+Inputs!$O$38+Inputs!$O$39*(Inputs!$C$4-2)))))</f>
        <v>1</v>
      </c>
      <c r="AB35" t="str">
        <f>IF(B35="Diverging","",Inputs!$L$12)</f>
        <v/>
      </c>
      <c r="AC35" s="132">
        <f t="shared" si="6"/>
        <v>1</v>
      </c>
      <c r="AD35" s="14"/>
      <c r="AI35">
        <f t="shared" si="7"/>
        <v>1</v>
      </c>
      <c r="AK35">
        <f t="shared" si="8"/>
        <v>248845.22597427192</v>
      </c>
      <c r="AM35" s="12"/>
      <c r="AN35" s="2">
        <f t="shared" ref="AN35:AY50" si="11">IF(ISNUMBER(SEARCH(AN$3,$D35)),1,"")</f>
        <v>1</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f t="shared" si="12"/>
        <v>1</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1:73" x14ac:dyDescent="0.25">
      <c r="B36" s="25"/>
      <c r="C36" s="25"/>
      <c r="D36" s="30"/>
      <c r="E36" s="25"/>
      <c r="F36" s="25"/>
      <c r="G36" s="30"/>
      <c r="H36" s="25"/>
      <c r="I36" s="25"/>
      <c r="J36" s="25"/>
      <c r="K36" s="25"/>
      <c r="L36" s="25"/>
      <c r="M36" s="25"/>
      <c r="N36" s="25"/>
      <c r="O36" s="25"/>
      <c r="P36" s="25"/>
      <c r="Q36" s="26"/>
      <c r="R36" s="27"/>
      <c r="T36" s="25"/>
      <c r="U36" s="25"/>
      <c r="V36" s="30"/>
      <c r="W36" s="30"/>
      <c r="X36" s="30"/>
      <c r="Y36" s="30"/>
      <c r="Z36" s="25"/>
      <c r="AB36" s="25"/>
      <c r="AC36" s="31"/>
      <c r="AD36" s="14"/>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2"/>
      <c r="BA36" s="2"/>
      <c r="BB36" s="2"/>
      <c r="BC36" s="2"/>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1:73" x14ac:dyDescent="0.25">
      <c r="B37" s="25"/>
      <c r="C37" s="25"/>
      <c r="D37" s="30"/>
      <c r="E37" s="25"/>
      <c r="F37" s="25"/>
      <c r="G37" s="30"/>
      <c r="H37" s="25"/>
      <c r="I37" s="25"/>
      <c r="J37" s="25"/>
      <c r="K37" s="25"/>
      <c r="L37" s="25"/>
      <c r="M37" s="25"/>
      <c r="N37" s="25"/>
      <c r="O37" s="25"/>
      <c r="P37" s="25"/>
      <c r="Q37" s="26"/>
      <c r="R37" s="27"/>
      <c r="T37" s="25"/>
      <c r="U37" s="25"/>
      <c r="V37" s="30"/>
      <c r="W37" s="30"/>
      <c r="X37" s="30"/>
      <c r="Y37" s="30"/>
      <c r="Z37" s="25"/>
      <c r="AB37" s="25"/>
      <c r="AC37" s="31"/>
      <c r="AD37" s="14"/>
      <c r="AM37" s="12"/>
      <c r="AN37" s="2" t="str">
        <f t="shared" si="11"/>
        <v/>
      </c>
      <c r="AO37" s="2" t="str">
        <f t="shared" si="11"/>
        <v/>
      </c>
      <c r="AP37" s="2" t="str">
        <f t="shared" si="11"/>
        <v/>
      </c>
      <c r="AQ37" s="2" t="str">
        <f t="shared" si="11"/>
        <v/>
      </c>
      <c r="AR37" s="2" t="str">
        <f t="shared" si="11"/>
        <v/>
      </c>
      <c r="AS37" s="2" t="str">
        <f t="shared" si="11"/>
        <v/>
      </c>
      <c r="AT37" s="2" t="str">
        <f t="shared" si="11"/>
        <v/>
      </c>
      <c r="AU37" s="2" t="str">
        <f t="shared" si="11"/>
        <v/>
      </c>
      <c r="AV37" s="2" t="str">
        <f t="shared" si="11"/>
        <v/>
      </c>
      <c r="AW37" s="2" t="str">
        <f t="shared" si="11"/>
        <v/>
      </c>
      <c r="AX37" s="2" t="str">
        <f t="shared" si="11"/>
        <v/>
      </c>
      <c r="AY37" s="2" t="str">
        <f t="shared" si="11"/>
        <v/>
      </c>
      <c r="AZ37" s="2"/>
      <c r="BA37" s="2"/>
      <c r="BB37" s="2"/>
      <c r="BC37" s="2"/>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1:73" x14ac:dyDescent="0.25">
      <c r="B38" s="25"/>
      <c r="C38" s="25"/>
      <c r="D38" s="30"/>
      <c r="E38" s="25"/>
      <c r="F38" s="25"/>
      <c r="G38" s="30"/>
      <c r="H38" s="25"/>
      <c r="I38" s="25"/>
      <c r="J38" s="25"/>
      <c r="K38" s="25"/>
      <c r="L38" s="25"/>
      <c r="M38" s="25"/>
      <c r="N38" s="25"/>
      <c r="O38" s="25"/>
      <c r="P38" s="25"/>
      <c r="Q38" s="26"/>
      <c r="R38" s="27"/>
      <c r="T38" s="25"/>
      <c r="U38" s="25"/>
      <c r="V38" s="30"/>
      <c r="W38" s="30"/>
      <c r="X38" s="30"/>
      <c r="Y38" s="30"/>
      <c r="Z38" s="25"/>
      <c r="AB38" s="25"/>
      <c r="AC38" s="31"/>
      <c r="AD38" s="14"/>
      <c r="AM38" s="12"/>
      <c r="AN38" s="2" t="str">
        <f t="shared" si="11"/>
        <v/>
      </c>
      <c r="AO38" s="2" t="str">
        <f t="shared" si="11"/>
        <v/>
      </c>
      <c r="AP38" s="2" t="str">
        <f t="shared" si="11"/>
        <v/>
      </c>
      <c r="AQ38" s="2" t="str">
        <f t="shared" si="11"/>
        <v/>
      </c>
      <c r="AR38" s="2" t="str">
        <f t="shared" si="11"/>
        <v/>
      </c>
      <c r="AS38" s="2" t="str">
        <f t="shared" si="11"/>
        <v/>
      </c>
      <c r="AT38" s="2" t="str">
        <f t="shared" si="11"/>
        <v/>
      </c>
      <c r="AU38" s="2" t="str">
        <f t="shared" si="11"/>
        <v/>
      </c>
      <c r="AV38" s="2" t="str">
        <f t="shared" si="11"/>
        <v/>
      </c>
      <c r="AW38" s="2" t="str">
        <f t="shared" si="11"/>
        <v/>
      </c>
      <c r="AX38" s="2" t="str">
        <f t="shared" si="11"/>
        <v/>
      </c>
      <c r="AY38" s="2" t="str">
        <f t="shared" si="11"/>
        <v/>
      </c>
      <c r="AZ38" s="2"/>
      <c r="BA38" s="2"/>
      <c r="BB38" s="2"/>
      <c r="BC38" s="2"/>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1:73" x14ac:dyDescent="0.25">
      <c r="B39" s="25"/>
      <c r="C39" s="25"/>
      <c r="D39" s="30"/>
      <c r="E39" s="25"/>
      <c r="F39" s="25"/>
      <c r="G39" s="30"/>
      <c r="H39" s="25"/>
      <c r="I39" s="25"/>
      <c r="J39" s="25"/>
      <c r="K39" s="25"/>
      <c r="L39" s="25"/>
      <c r="M39" s="25"/>
      <c r="N39" s="25"/>
      <c r="O39" s="25"/>
      <c r="P39" s="25"/>
      <c r="Q39" s="26"/>
      <c r="R39" s="27"/>
      <c r="T39" s="25"/>
      <c r="U39" s="25"/>
      <c r="V39" s="30"/>
      <c r="W39" s="30"/>
      <c r="X39" s="30"/>
      <c r="Y39" s="30"/>
      <c r="Z39" s="25"/>
      <c r="AB39" s="25"/>
      <c r="AC39" s="31"/>
      <c r="AD39" s="14"/>
      <c r="AM39" s="12"/>
      <c r="AN39" s="2" t="str">
        <f t="shared" si="11"/>
        <v/>
      </c>
      <c r="AO39" s="2" t="str">
        <f t="shared" si="11"/>
        <v/>
      </c>
      <c r="AP39" s="2" t="str">
        <f t="shared" si="11"/>
        <v/>
      </c>
      <c r="AQ39" s="2" t="str">
        <f t="shared" si="11"/>
        <v/>
      </c>
      <c r="AR39" s="2" t="str">
        <f t="shared" si="11"/>
        <v/>
      </c>
      <c r="AS39" s="2" t="str">
        <f t="shared" si="11"/>
        <v/>
      </c>
      <c r="AT39" s="2" t="str">
        <f t="shared" si="11"/>
        <v/>
      </c>
      <c r="AU39" s="2" t="str">
        <f t="shared" si="11"/>
        <v/>
      </c>
      <c r="AV39" s="2" t="str">
        <f t="shared" si="11"/>
        <v/>
      </c>
      <c r="AW39" s="2" t="str">
        <f t="shared" si="11"/>
        <v/>
      </c>
      <c r="AX39" s="2" t="str">
        <f t="shared" si="11"/>
        <v/>
      </c>
      <c r="AY39" s="2" t="str">
        <f t="shared" si="11"/>
        <v/>
      </c>
      <c r="AZ39" s="2"/>
      <c r="BA39" s="2"/>
      <c r="BB39" s="2"/>
      <c r="BC39" s="2"/>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1:73" x14ac:dyDescent="0.25">
      <c r="B40" s="25"/>
      <c r="C40" s="25"/>
      <c r="D40" s="30"/>
      <c r="E40" s="25"/>
      <c r="F40" s="25"/>
      <c r="G40" s="30"/>
      <c r="H40" s="25"/>
      <c r="I40" s="25"/>
      <c r="J40" s="25"/>
      <c r="K40" s="25"/>
      <c r="L40" s="25"/>
      <c r="M40" s="25"/>
      <c r="N40" s="25"/>
      <c r="O40" s="25"/>
      <c r="P40" s="25"/>
      <c r="Q40" s="26"/>
      <c r="R40" s="27"/>
      <c r="T40" s="25"/>
      <c r="U40" s="25"/>
      <c r="V40" s="30"/>
      <c r="W40" s="30"/>
      <c r="X40" s="30"/>
      <c r="Y40" s="30"/>
      <c r="Z40" s="25"/>
      <c r="AB40" s="25"/>
      <c r="AC40" s="31"/>
      <c r="AD40" s="14"/>
      <c r="AM40" s="12"/>
      <c r="AN40" s="2" t="str">
        <f t="shared" si="11"/>
        <v/>
      </c>
      <c r="AO40" s="2" t="str">
        <f t="shared" si="11"/>
        <v/>
      </c>
      <c r="AP40" s="2" t="str">
        <f t="shared" si="11"/>
        <v/>
      </c>
      <c r="AQ40" s="2" t="str">
        <f t="shared" si="11"/>
        <v/>
      </c>
      <c r="AR40" s="2" t="str">
        <f t="shared" si="11"/>
        <v/>
      </c>
      <c r="AS40" s="2" t="str">
        <f t="shared" si="11"/>
        <v/>
      </c>
      <c r="AT40" s="2" t="str">
        <f t="shared" si="11"/>
        <v/>
      </c>
      <c r="AU40" s="2" t="str">
        <f t="shared" si="11"/>
        <v/>
      </c>
      <c r="AV40" s="2" t="str">
        <f t="shared" si="11"/>
        <v/>
      </c>
      <c r="AW40" s="2" t="str">
        <f t="shared" si="11"/>
        <v/>
      </c>
      <c r="AX40" s="2" t="str">
        <f t="shared" si="11"/>
        <v/>
      </c>
      <c r="AY40" s="2" t="str">
        <f t="shared" si="11"/>
        <v/>
      </c>
      <c r="AZ40" s="2"/>
      <c r="BA40" s="2"/>
      <c r="BB40" s="2"/>
      <c r="BC40" s="2"/>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1:73" x14ac:dyDescent="0.25">
      <c r="B41" s="25"/>
      <c r="C41" s="25"/>
      <c r="D41" s="30"/>
      <c r="E41" s="25"/>
      <c r="F41" s="25"/>
      <c r="G41" s="30"/>
      <c r="H41" s="25"/>
      <c r="I41" s="25"/>
      <c r="J41" s="25"/>
      <c r="K41" s="25"/>
      <c r="L41" s="25"/>
      <c r="M41" s="25"/>
      <c r="N41" s="25"/>
      <c r="O41" s="25"/>
      <c r="P41" s="25"/>
      <c r="Q41" s="26"/>
      <c r="R41" s="27"/>
      <c r="T41" s="25"/>
      <c r="U41" s="25"/>
      <c r="V41" s="30"/>
      <c r="W41" s="30"/>
      <c r="X41" s="30"/>
      <c r="Y41" s="30"/>
      <c r="Z41" s="25"/>
      <c r="AB41" s="25"/>
      <c r="AC41" s="31"/>
      <c r="AD41" s="14"/>
      <c r="AM41" s="12"/>
      <c r="AN41" s="2" t="str">
        <f t="shared" si="11"/>
        <v/>
      </c>
      <c r="AO41" s="2" t="str">
        <f t="shared" si="11"/>
        <v/>
      </c>
      <c r="AP41" s="2" t="str">
        <f t="shared" si="11"/>
        <v/>
      </c>
      <c r="AQ41" s="2" t="str">
        <f t="shared" si="11"/>
        <v/>
      </c>
      <c r="AR41" s="2" t="str">
        <f t="shared" si="11"/>
        <v/>
      </c>
      <c r="AS41" s="2" t="str">
        <f t="shared" si="11"/>
        <v/>
      </c>
      <c r="AT41" s="2" t="str">
        <f t="shared" si="11"/>
        <v/>
      </c>
      <c r="AU41" s="2" t="str">
        <f t="shared" si="11"/>
        <v/>
      </c>
      <c r="AV41" s="2" t="str">
        <f t="shared" si="11"/>
        <v/>
      </c>
      <c r="AW41" s="2" t="str">
        <f t="shared" si="11"/>
        <v/>
      </c>
      <c r="AX41" s="2" t="str">
        <f t="shared" si="11"/>
        <v/>
      </c>
      <c r="AY41" s="2" t="str">
        <f t="shared" si="11"/>
        <v/>
      </c>
      <c r="AZ41" s="2"/>
      <c r="BA41" s="2"/>
      <c r="BB41" s="2"/>
      <c r="BC41" s="2"/>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1:73" x14ac:dyDescent="0.25">
      <c r="B42" s="25"/>
      <c r="C42" s="25"/>
      <c r="D42" s="30"/>
      <c r="E42" s="25"/>
      <c r="F42" s="25"/>
      <c r="G42" s="30"/>
      <c r="H42" s="25"/>
      <c r="I42" s="25"/>
      <c r="J42" s="25"/>
      <c r="K42" s="25"/>
      <c r="L42" s="25"/>
      <c r="M42" s="25"/>
      <c r="N42" s="25"/>
      <c r="O42" s="25"/>
      <c r="P42" s="25"/>
      <c r="Q42" s="26"/>
      <c r="R42" s="27"/>
      <c r="T42" s="25"/>
      <c r="U42" s="25"/>
      <c r="V42" s="30"/>
      <c r="W42" s="30"/>
      <c r="X42" s="30"/>
      <c r="Y42" s="30"/>
      <c r="Z42" s="25"/>
      <c r="AB42" s="25"/>
      <c r="AC42" s="31"/>
      <c r="AD42" s="14"/>
      <c r="AM42" s="12"/>
      <c r="AN42" s="2" t="str">
        <f t="shared" si="11"/>
        <v/>
      </c>
      <c r="AO42" s="2" t="str">
        <f t="shared" si="11"/>
        <v/>
      </c>
      <c r="AP42" s="2" t="str">
        <f t="shared" si="11"/>
        <v/>
      </c>
      <c r="AQ42" s="2" t="str">
        <f t="shared" si="11"/>
        <v/>
      </c>
      <c r="AR42" s="2" t="str">
        <f t="shared" si="11"/>
        <v/>
      </c>
      <c r="AS42" s="2" t="str">
        <f t="shared" si="11"/>
        <v/>
      </c>
      <c r="AT42" s="2" t="str">
        <f t="shared" si="11"/>
        <v/>
      </c>
      <c r="AU42" s="2" t="str">
        <f t="shared" si="11"/>
        <v/>
      </c>
      <c r="AV42" s="2" t="str">
        <f t="shared" si="11"/>
        <v/>
      </c>
      <c r="AW42" s="2" t="str">
        <f t="shared" si="11"/>
        <v/>
      </c>
      <c r="AX42" s="2" t="str">
        <f t="shared" si="11"/>
        <v/>
      </c>
      <c r="AY42" s="2" t="str">
        <f t="shared" si="11"/>
        <v/>
      </c>
      <c r="AZ42" s="2"/>
      <c r="BA42" s="2"/>
      <c r="BB42" s="2"/>
      <c r="BC42" s="2"/>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1:73" x14ac:dyDescent="0.25">
      <c r="B43" s="25"/>
      <c r="C43" s="25"/>
      <c r="D43" s="30"/>
      <c r="E43" s="25"/>
      <c r="F43" s="25"/>
      <c r="G43" s="30"/>
      <c r="H43" s="25"/>
      <c r="I43" s="25"/>
      <c r="J43" s="25"/>
      <c r="K43" s="25"/>
      <c r="L43" s="25"/>
      <c r="M43" s="25"/>
      <c r="N43" s="25"/>
      <c r="O43" s="25"/>
      <c r="P43" s="25"/>
      <c r="Q43" s="26"/>
      <c r="R43" s="27"/>
      <c r="T43" s="25"/>
      <c r="U43" s="25"/>
      <c r="V43" s="30"/>
      <c r="W43" s="30"/>
      <c r="X43" s="30"/>
      <c r="Y43" s="30"/>
      <c r="Z43" s="25"/>
      <c r="AB43" s="25"/>
      <c r="AC43" s="31"/>
      <c r="AD43" s="14"/>
      <c r="AM43" s="12"/>
      <c r="AN43" s="2" t="str">
        <f t="shared" si="11"/>
        <v/>
      </c>
      <c r="AO43" s="2" t="str">
        <f t="shared" si="11"/>
        <v/>
      </c>
      <c r="AP43" s="2" t="str">
        <f t="shared" si="11"/>
        <v/>
      </c>
      <c r="AQ43" s="2" t="str">
        <f t="shared" si="11"/>
        <v/>
      </c>
      <c r="AR43" s="2" t="str">
        <f t="shared" si="11"/>
        <v/>
      </c>
      <c r="AS43" s="2" t="str">
        <f t="shared" si="11"/>
        <v/>
      </c>
      <c r="AT43" s="2" t="str">
        <f t="shared" si="11"/>
        <v/>
      </c>
      <c r="AU43" s="2" t="str">
        <f t="shared" si="11"/>
        <v/>
      </c>
      <c r="AV43" s="2" t="str">
        <f t="shared" si="11"/>
        <v/>
      </c>
      <c r="AW43" s="2" t="str">
        <f t="shared" si="11"/>
        <v/>
      </c>
      <c r="AX43" s="2" t="str">
        <f t="shared" si="11"/>
        <v/>
      </c>
      <c r="AY43" s="2" t="str">
        <f t="shared" si="11"/>
        <v/>
      </c>
      <c r="AZ43" s="2"/>
      <c r="BA43" s="2"/>
      <c r="BB43" s="2"/>
      <c r="BC43" s="2"/>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1:73" x14ac:dyDescent="0.25">
      <c r="B44" s="25"/>
      <c r="C44" s="25"/>
      <c r="D44" s="30"/>
      <c r="E44" s="25"/>
      <c r="F44" s="25"/>
      <c r="G44" s="30"/>
      <c r="H44" s="25"/>
      <c r="I44" s="25"/>
      <c r="J44" s="25"/>
      <c r="K44" s="25"/>
      <c r="L44" s="25"/>
      <c r="M44" s="25"/>
      <c r="N44" s="25"/>
      <c r="O44" s="25"/>
      <c r="P44" s="25"/>
      <c r="Q44" s="26"/>
      <c r="R44" s="27"/>
      <c r="T44" s="25"/>
      <c r="U44" s="25"/>
      <c r="V44" s="30"/>
      <c r="W44" s="30"/>
      <c r="X44" s="30"/>
      <c r="Y44" s="30"/>
      <c r="Z44" s="25"/>
      <c r="AB44" s="25"/>
      <c r="AC44" s="31"/>
      <c r="AD44" s="14"/>
      <c r="AM44" s="12"/>
      <c r="AN44" s="2" t="str">
        <f t="shared" si="11"/>
        <v/>
      </c>
      <c r="AO44" s="2" t="str">
        <f t="shared" si="11"/>
        <v/>
      </c>
      <c r="AP44" s="2" t="str">
        <f t="shared" si="11"/>
        <v/>
      </c>
      <c r="AQ44" s="2" t="str">
        <f t="shared" si="11"/>
        <v/>
      </c>
      <c r="AR44" s="2" t="str">
        <f t="shared" si="11"/>
        <v/>
      </c>
      <c r="AS44" s="2" t="str">
        <f t="shared" si="11"/>
        <v/>
      </c>
      <c r="AT44" s="2" t="str">
        <f t="shared" si="11"/>
        <v/>
      </c>
      <c r="AU44" s="2" t="str">
        <f t="shared" si="11"/>
        <v/>
      </c>
      <c r="AV44" s="2" t="str">
        <f t="shared" si="11"/>
        <v/>
      </c>
      <c r="AW44" s="2" t="str">
        <f t="shared" si="11"/>
        <v/>
      </c>
      <c r="AX44" s="2" t="str">
        <f t="shared" si="11"/>
        <v/>
      </c>
      <c r="AY44" s="2" t="str">
        <f t="shared" si="11"/>
        <v/>
      </c>
      <c r="AZ44" s="2"/>
      <c r="BA44" s="2"/>
      <c r="BB44" s="2"/>
      <c r="BC44" s="2"/>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1:73" x14ac:dyDescent="0.25">
      <c r="B45" s="25"/>
      <c r="C45" s="25"/>
      <c r="D45" s="30"/>
      <c r="E45" s="25"/>
      <c r="F45" s="25"/>
      <c r="G45" s="30"/>
      <c r="H45" s="25"/>
      <c r="I45" s="25"/>
      <c r="J45" s="25"/>
      <c r="K45" s="25"/>
      <c r="L45" s="25"/>
      <c r="M45" s="25"/>
      <c r="N45" s="25"/>
      <c r="O45" s="25"/>
      <c r="P45" s="25"/>
      <c r="Q45" s="26"/>
      <c r="R45" s="27"/>
      <c r="T45" s="25"/>
      <c r="U45" s="25"/>
      <c r="V45" s="30"/>
      <c r="W45" s="30"/>
      <c r="X45" s="30"/>
      <c r="Y45" s="30"/>
      <c r="Z45" s="25"/>
      <c r="AB45" s="25"/>
      <c r="AC45" s="31"/>
      <c r="AD45" s="14"/>
      <c r="AM45" s="12"/>
      <c r="AN45" s="2" t="str">
        <f t="shared" si="11"/>
        <v/>
      </c>
      <c r="AO45" s="2" t="str">
        <f t="shared" si="11"/>
        <v/>
      </c>
      <c r="AP45" s="2" t="str">
        <f t="shared" si="11"/>
        <v/>
      </c>
      <c r="AQ45" s="2" t="str">
        <f t="shared" si="11"/>
        <v/>
      </c>
      <c r="AR45" s="2" t="str">
        <f t="shared" si="11"/>
        <v/>
      </c>
      <c r="AS45" s="2" t="str">
        <f t="shared" si="11"/>
        <v/>
      </c>
      <c r="AT45" s="2" t="str">
        <f t="shared" si="11"/>
        <v/>
      </c>
      <c r="AU45" s="2" t="str">
        <f t="shared" si="11"/>
        <v/>
      </c>
      <c r="AV45" s="2" t="str">
        <f t="shared" si="11"/>
        <v/>
      </c>
      <c r="AW45" s="2" t="str">
        <f t="shared" si="11"/>
        <v/>
      </c>
      <c r="AX45" s="2" t="str">
        <f t="shared" si="11"/>
        <v/>
      </c>
      <c r="AY45" s="2" t="str">
        <f t="shared" si="11"/>
        <v/>
      </c>
      <c r="AZ45" s="2"/>
      <c r="BA45" s="2"/>
      <c r="BB45" s="2"/>
      <c r="BC45" s="2"/>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1:73" x14ac:dyDescent="0.25">
      <c r="B46" s="25"/>
      <c r="C46" s="25"/>
      <c r="D46" s="30"/>
      <c r="E46" s="25"/>
      <c r="F46" s="25"/>
      <c r="G46" s="30"/>
      <c r="H46" s="25"/>
      <c r="I46" s="25"/>
      <c r="J46" s="25"/>
      <c r="K46" s="25"/>
      <c r="L46" s="25"/>
      <c r="M46" s="25"/>
      <c r="N46" s="25"/>
      <c r="O46" s="25"/>
      <c r="P46" s="25"/>
      <c r="Q46" s="26"/>
      <c r="R46" s="27"/>
      <c r="T46" s="25"/>
      <c r="U46" s="25"/>
      <c r="V46" s="30"/>
      <c r="W46" s="30"/>
      <c r="X46" s="30"/>
      <c r="Y46" s="30"/>
      <c r="Z46" s="25"/>
      <c r="AB46" s="25"/>
      <c r="AC46" s="31"/>
      <c r="AD46" s="14"/>
      <c r="AM46" s="12"/>
      <c r="AN46" s="2" t="str">
        <f t="shared" si="11"/>
        <v/>
      </c>
      <c r="AO46" s="2" t="str">
        <f t="shared" si="11"/>
        <v/>
      </c>
      <c r="AP46" s="2" t="str">
        <f t="shared" si="11"/>
        <v/>
      </c>
      <c r="AQ46" s="2" t="str">
        <f t="shared" si="11"/>
        <v/>
      </c>
      <c r="AR46" s="2" t="str">
        <f t="shared" si="11"/>
        <v/>
      </c>
      <c r="AS46" s="2" t="str">
        <f t="shared" si="11"/>
        <v/>
      </c>
      <c r="AT46" s="2" t="str">
        <f t="shared" si="11"/>
        <v/>
      </c>
      <c r="AU46" s="2" t="str">
        <f t="shared" si="11"/>
        <v/>
      </c>
      <c r="AV46" s="2" t="str">
        <f t="shared" si="11"/>
        <v/>
      </c>
      <c r="AW46" s="2" t="str">
        <f t="shared" si="11"/>
        <v/>
      </c>
      <c r="AX46" s="2" t="str">
        <f t="shared" si="11"/>
        <v/>
      </c>
      <c r="AY46" s="2" t="str">
        <f t="shared" si="11"/>
        <v/>
      </c>
      <c r="AZ46" s="2"/>
      <c r="BA46" s="2"/>
      <c r="BB46" s="2"/>
      <c r="BC46" s="2"/>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1:73" x14ac:dyDescent="0.25">
      <c r="B47" s="25"/>
      <c r="C47" s="25"/>
      <c r="D47" s="30"/>
      <c r="E47" s="25"/>
      <c r="F47" s="25"/>
      <c r="G47" s="30"/>
      <c r="H47" s="25"/>
      <c r="I47" s="25"/>
      <c r="J47" s="25"/>
      <c r="K47" s="25"/>
      <c r="L47" s="25"/>
      <c r="M47" s="25"/>
      <c r="N47" s="25"/>
      <c r="O47" s="25"/>
      <c r="P47" s="25"/>
      <c r="Q47" s="26"/>
      <c r="R47" s="27"/>
      <c r="T47" s="25"/>
      <c r="U47" s="25"/>
      <c r="V47" s="30"/>
      <c r="W47" s="30"/>
      <c r="X47" s="30"/>
      <c r="Y47" s="30"/>
      <c r="Z47" s="25"/>
      <c r="AB47" s="25"/>
      <c r="AC47" s="31"/>
      <c r="AD47" s="14"/>
      <c r="AM47" s="12"/>
      <c r="AN47" s="2" t="str">
        <f t="shared" si="11"/>
        <v/>
      </c>
      <c r="AO47" s="2" t="str">
        <f t="shared" si="11"/>
        <v/>
      </c>
      <c r="AP47" s="2" t="str">
        <f t="shared" si="11"/>
        <v/>
      </c>
      <c r="AQ47" s="2" t="str">
        <f t="shared" si="11"/>
        <v/>
      </c>
      <c r="AR47" s="2" t="str">
        <f t="shared" si="11"/>
        <v/>
      </c>
      <c r="AS47" s="2" t="str">
        <f t="shared" si="11"/>
        <v/>
      </c>
      <c r="AT47" s="2" t="str">
        <f t="shared" si="11"/>
        <v/>
      </c>
      <c r="AU47" s="2" t="str">
        <f t="shared" si="11"/>
        <v/>
      </c>
      <c r="AV47" s="2" t="str">
        <f t="shared" si="11"/>
        <v/>
      </c>
      <c r="AW47" s="2" t="str">
        <f t="shared" si="11"/>
        <v/>
      </c>
      <c r="AX47" s="2" t="str">
        <f t="shared" si="11"/>
        <v/>
      </c>
      <c r="AY47" s="2" t="str">
        <f t="shared" si="11"/>
        <v/>
      </c>
      <c r="AZ47" s="2"/>
      <c r="BA47" s="2"/>
      <c r="BB47" s="2"/>
      <c r="BC47" s="2"/>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1:73" x14ac:dyDescent="0.25">
      <c r="B48" s="25"/>
      <c r="C48" s="25"/>
      <c r="D48" s="30"/>
      <c r="E48" s="25"/>
      <c r="F48" s="25"/>
      <c r="G48" s="30"/>
      <c r="H48" s="25"/>
      <c r="I48" s="25"/>
      <c r="J48" s="25"/>
      <c r="K48" s="25"/>
      <c r="L48" s="25"/>
      <c r="M48" s="25"/>
      <c r="N48" s="25"/>
      <c r="O48" s="25"/>
      <c r="P48" s="25"/>
      <c r="Q48" s="26"/>
      <c r="R48" s="27"/>
      <c r="T48" s="25"/>
      <c r="U48" s="25"/>
      <c r="V48" s="30"/>
      <c r="W48" s="30"/>
      <c r="X48" s="30"/>
      <c r="Y48" s="30"/>
      <c r="Z48" s="25"/>
      <c r="AB48" s="25"/>
      <c r="AC48" s="31"/>
      <c r="AD48" s="14"/>
      <c r="AE48" s="2"/>
      <c r="AF48" s="2"/>
      <c r="AG48" s="2"/>
      <c r="AM48" s="12"/>
      <c r="AN48" s="2" t="str">
        <f t="shared" si="11"/>
        <v/>
      </c>
      <c r="AO48" s="2" t="str">
        <f t="shared" si="11"/>
        <v/>
      </c>
      <c r="AP48" s="2" t="str">
        <f t="shared" si="11"/>
        <v/>
      </c>
      <c r="AQ48" s="2" t="str">
        <f t="shared" si="11"/>
        <v/>
      </c>
      <c r="AR48" s="2" t="str">
        <f t="shared" si="11"/>
        <v/>
      </c>
      <c r="AS48" s="2" t="str">
        <f t="shared" si="11"/>
        <v/>
      </c>
      <c r="AT48" s="2" t="str">
        <f t="shared" si="11"/>
        <v/>
      </c>
      <c r="AU48" s="2" t="str">
        <f t="shared" si="11"/>
        <v/>
      </c>
      <c r="AV48" s="2" t="str">
        <f t="shared" si="11"/>
        <v/>
      </c>
      <c r="AW48" s="2" t="str">
        <f t="shared" si="11"/>
        <v/>
      </c>
      <c r="AX48" s="2" t="str">
        <f t="shared" si="11"/>
        <v/>
      </c>
      <c r="AY48" s="2" t="str">
        <f t="shared" si="11"/>
        <v/>
      </c>
      <c r="AZ48" s="2"/>
      <c r="BA48" s="2"/>
      <c r="BB48" s="2"/>
      <c r="BC48" s="2"/>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2:73" x14ac:dyDescent="0.25">
      <c r="B49" s="25"/>
      <c r="C49" s="25"/>
      <c r="D49" s="30"/>
      <c r="E49" s="25"/>
      <c r="F49" s="25"/>
      <c r="G49" s="30"/>
      <c r="H49" s="25"/>
      <c r="I49" s="25"/>
      <c r="J49" s="25"/>
      <c r="K49" s="25"/>
      <c r="L49" s="25"/>
      <c r="M49" s="25"/>
      <c r="N49" s="25"/>
      <c r="O49" s="25"/>
      <c r="P49" s="25"/>
      <c r="Q49" s="26"/>
      <c r="R49" s="27"/>
      <c r="T49" s="25"/>
      <c r="U49" s="25"/>
      <c r="V49" s="30"/>
      <c r="W49" s="30"/>
      <c r="X49" s="30"/>
      <c r="Y49" s="30"/>
      <c r="Z49" s="25"/>
      <c r="AB49" s="25"/>
      <c r="AC49" s="31"/>
      <c r="AD49" s="14"/>
      <c r="AE49" s="2"/>
      <c r="AF49" s="2"/>
      <c r="AG49" s="2"/>
      <c r="AM49" s="12"/>
      <c r="AN49" s="2" t="str">
        <f t="shared" si="11"/>
        <v/>
      </c>
      <c r="AO49" s="2" t="str">
        <f t="shared" si="11"/>
        <v/>
      </c>
      <c r="AP49" s="2" t="str">
        <f t="shared" si="11"/>
        <v/>
      </c>
      <c r="AQ49" s="2" t="str">
        <f t="shared" si="11"/>
        <v/>
      </c>
      <c r="AR49" s="2" t="str">
        <f t="shared" si="11"/>
        <v/>
      </c>
      <c r="AS49" s="2" t="str">
        <f t="shared" si="11"/>
        <v/>
      </c>
      <c r="AT49" s="2" t="str">
        <f t="shared" si="11"/>
        <v/>
      </c>
      <c r="AU49" s="2" t="str">
        <f t="shared" si="11"/>
        <v/>
      </c>
      <c r="AV49" s="2" t="str">
        <f t="shared" si="11"/>
        <v/>
      </c>
      <c r="AW49" s="2" t="str">
        <f t="shared" si="11"/>
        <v/>
      </c>
      <c r="AX49" s="2" t="str">
        <f t="shared" si="11"/>
        <v/>
      </c>
      <c r="AY49" s="2" t="str">
        <f t="shared" si="11"/>
        <v/>
      </c>
      <c r="AZ49" s="2"/>
      <c r="BA49" s="2"/>
      <c r="BB49" s="2"/>
      <c r="BC49" s="2"/>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2:73" x14ac:dyDescent="0.25">
      <c r="B50" s="25"/>
      <c r="C50" s="25"/>
      <c r="D50" s="30"/>
      <c r="E50" s="25"/>
      <c r="F50" s="25"/>
      <c r="G50" s="30"/>
      <c r="H50" s="25"/>
      <c r="I50" s="25"/>
      <c r="J50" s="25"/>
      <c r="K50" s="25"/>
      <c r="L50" s="25"/>
      <c r="M50" s="25"/>
      <c r="N50" s="25"/>
      <c r="O50" s="25"/>
      <c r="P50" s="25"/>
      <c r="Q50" s="26"/>
      <c r="R50" s="27"/>
      <c r="T50" s="25"/>
      <c r="U50" s="25"/>
      <c r="V50" s="30"/>
      <c r="W50" s="30"/>
      <c r="X50" s="30"/>
      <c r="Y50" s="30"/>
      <c r="Z50" s="25"/>
      <c r="AB50" s="25"/>
      <c r="AC50" s="31"/>
      <c r="AD50" s="14"/>
      <c r="AE50" s="2"/>
      <c r="AF50" s="2"/>
      <c r="AG50" s="2"/>
      <c r="AM50" s="12"/>
      <c r="AN50" s="2" t="str">
        <f t="shared" si="11"/>
        <v/>
      </c>
      <c r="AO50" s="2" t="str">
        <f t="shared" si="11"/>
        <v/>
      </c>
      <c r="AP50" s="2" t="str">
        <f t="shared" si="11"/>
        <v/>
      </c>
      <c r="AQ50" s="2" t="str">
        <f t="shared" si="11"/>
        <v/>
      </c>
      <c r="AR50" s="2" t="str">
        <f t="shared" si="11"/>
        <v/>
      </c>
      <c r="AS50" s="2" t="str">
        <f t="shared" si="11"/>
        <v/>
      </c>
      <c r="AT50" s="2" t="str">
        <f t="shared" si="11"/>
        <v/>
      </c>
      <c r="AU50" s="2" t="str">
        <f t="shared" si="11"/>
        <v/>
      </c>
      <c r="AV50" s="2" t="str">
        <f t="shared" si="11"/>
        <v/>
      </c>
      <c r="AW50" s="2" t="str">
        <f t="shared" si="11"/>
        <v/>
      </c>
      <c r="AX50" s="2" t="str">
        <f t="shared" si="11"/>
        <v/>
      </c>
      <c r="AY50" s="2" t="str">
        <f t="shared" si="11"/>
        <v/>
      </c>
      <c r="AZ50" s="2"/>
      <c r="BA50" s="2"/>
      <c r="BB50" s="2"/>
      <c r="BC50" s="2"/>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2:73" x14ac:dyDescent="0.25">
      <c r="B51" s="25"/>
      <c r="C51" s="25"/>
      <c r="D51" s="30"/>
      <c r="E51" s="25"/>
      <c r="F51" s="25"/>
      <c r="G51" s="30"/>
      <c r="H51" s="25"/>
      <c r="I51" s="25"/>
      <c r="J51" s="25"/>
      <c r="K51" s="25"/>
      <c r="L51" s="25"/>
      <c r="M51" s="25"/>
      <c r="N51" s="25"/>
      <c r="O51" s="25"/>
      <c r="P51" s="25"/>
      <c r="Q51" s="26"/>
      <c r="R51" s="27"/>
      <c r="T51" s="25"/>
      <c r="U51" s="25"/>
      <c r="V51" s="30"/>
      <c r="W51" s="30"/>
      <c r="X51" s="30"/>
      <c r="Y51" s="30"/>
      <c r="Z51" s="25"/>
      <c r="AB51" s="25"/>
      <c r="AC51" s="31"/>
      <c r="AD51" s="14"/>
      <c r="AE51" s="2"/>
      <c r="AF51" s="2"/>
      <c r="AG51" s="2"/>
      <c r="AM51" s="12"/>
      <c r="AN51" s="2" t="str">
        <f t="shared" ref="AN51:AY59" si="13">IF(ISNUMBER(SEARCH(AN$3,$D51)),1,"")</f>
        <v/>
      </c>
      <c r="AO51" s="2" t="str">
        <f t="shared" si="13"/>
        <v/>
      </c>
      <c r="AP51" s="2" t="str">
        <f t="shared" si="13"/>
        <v/>
      </c>
      <c r="AQ51" s="2" t="str">
        <f t="shared" si="13"/>
        <v/>
      </c>
      <c r="AR51" s="2" t="str">
        <f t="shared" si="13"/>
        <v/>
      </c>
      <c r="AS51" s="2" t="str">
        <f t="shared" si="13"/>
        <v/>
      </c>
      <c r="AT51" s="2" t="str">
        <f t="shared" si="13"/>
        <v/>
      </c>
      <c r="AU51" s="2" t="str">
        <f t="shared" si="13"/>
        <v/>
      </c>
      <c r="AV51" s="2" t="str">
        <f t="shared" si="13"/>
        <v/>
      </c>
      <c r="AW51" s="2" t="str">
        <f t="shared" si="13"/>
        <v/>
      </c>
      <c r="AX51" s="2" t="str">
        <f t="shared" si="13"/>
        <v/>
      </c>
      <c r="AY51" s="2" t="str">
        <f t="shared" si="13"/>
        <v/>
      </c>
      <c r="AZ51" s="2"/>
      <c r="BA51" s="2"/>
      <c r="BB51" s="2"/>
      <c r="BC51" s="2"/>
      <c r="BD51" s="10"/>
      <c r="BE51" s="2" t="str">
        <f t="shared" ref="BE51:BP59" si="14">IF(ISNUMBER(SEARCH(BE$3,$G51)),1,"")</f>
        <v/>
      </c>
      <c r="BF51" s="2" t="str">
        <f t="shared" si="14"/>
        <v/>
      </c>
      <c r="BG51" s="2" t="str">
        <f t="shared" si="14"/>
        <v/>
      </c>
      <c r="BH51" s="2" t="str">
        <f t="shared" si="14"/>
        <v/>
      </c>
      <c r="BI51" s="2" t="str">
        <f t="shared" si="14"/>
        <v/>
      </c>
      <c r="BJ51" s="2" t="str">
        <f t="shared" si="14"/>
        <v/>
      </c>
      <c r="BK51" s="2" t="str">
        <f t="shared" si="14"/>
        <v/>
      </c>
      <c r="BL51" s="2" t="str">
        <f t="shared" si="14"/>
        <v/>
      </c>
      <c r="BM51" s="2" t="str">
        <f t="shared" si="14"/>
        <v/>
      </c>
      <c r="BN51" s="2" t="str">
        <f t="shared" si="14"/>
        <v/>
      </c>
      <c r="BO51" s="2" t="str">
        <f t="shared" si="14"/>
        <v/>
      </c>
      <c r="BP51" s="2" t="str">
        <f t="shared" si="14"/>
        <v/>
      </c>
      <c r="BQ51" s="2"/>
      <c r="BR51" s="2"/>
      <c r="BS51" s="2"/>
      <c r="BT51" s="2"/>
      <c r="BU51" s="12"/>
    </row>
    <row r="52" spans="2:73" x14ac:dyDescent="0.25">
      <c r="B52" s="25"/>
      <c r="C52" s="25"/>
      <c r="D52" s="30"/>
      <c r="E52" s="25"/>
      <c r="F52" s="25"/>
      <c r="G52" s="30"/>
      <c r="H52" s="25"/>
      <c r="I52" s="25"/>
      <c r="J52" s="25"/>
      <c r="K52" s="25"/>
      <c r="L52" s="25"/>
      <c r="M52" s="25"/>
      <c r="N52" s="25"/>
      <c r="O52" s="25"/>
      <c r="P52" s="25"/>
      <c r="Q52" s="26"/>
      <c r="R52" s="27"/>
      <c r="T52" s="25"/>
      <c r="U52" s="25"/>
      <c r="V52" s="30"/>
      <c r="W52" s="30"/>
      <c r="X52" s="30"/>
      <c r="Y52" s="30"/>
      <c r="Z52" s="25"/>
      <c r="AB52" s="25"/>
      <c r="AC52" s="31"/>
      <c r="AD52" s="14"/>
      <c r="AE52" s="2"/>
      <c r="AF52" s="2"/>
      <c r="AG52" s="2"/>
      <c r="AM52" s="12"/>
      <c r="AN52" s="2" t="str">
        <f t="shared" si="13"/>
        <v/>
      </c>
      <c r="AO52" s="2" t="str">
        <f t="shared" si="13"/>
        <v/>
      </c>
      <c r="AP52" s="2" t="str">
        <f t="shared" si="13"/>
        <v/>
      </c>
      <c r="AQ52" s="2" t="str">
        <f t="shared" si="13"/>
        <v/>
      </c>
      <c r="AR52" s="2" t="str">
        <f t="shared" si="13"/>
        <v/>
      </c>
      <c r="AS52" s="2" t="str">
        <f t="shared" si="13"/>
        <v/>
      </c>
      <c r="AT52" s="2" t="str">
        <f t="shared" si="13"/>
        <v/>
      </c>
      <c r="AU52" s="2" t="str">
        <f t="shared" si="13"/>
        <v/>
      </c>
      <c r="AV52" s="2" t="str">
        <f t="shared" si="13"/>
        <v/>
      </c>
      <c r="AW52" s="2" t="str">
        <f t="shared" si="13"/>
        <v/>
      </c>
      <c r="AX52" s="2" t="str">
        <f t="shared" si="13"/>
        <v/>
      </c>
      <c r="AY52" s="2" t="str">
        <f t="shared" si="13"/>
        <v/>
      </c>
      <c r="AZ52" s="2"/>
      <c r="BA52" s="2"/>
      <c r="BB52" s="2"/>
      <c r="BC52" s="2"/>
      <c r="BD52" s="10"/>
      <c r="BE52" s="2" t="str">
        <f t="shared" si="14"/>
        <v/>
      </c>
      <c r="BF52" s="2" t="str">
        <f t="shared" si="14"/>
        <v/>
      </c>
      <c r="BG52" s="2" t="str">
        <f t="shared" si="14"/>
        <v/>
      </c>
      <c r="BH52" s="2" t="str">
        <f t="shared" si="14"/>
        <v/>
      </c>
      <c r="BI52" s="2" t="str">
        <f t="shared" si="14"/>
        <v/>
      </c>
      <c r="BJ52" s="2" t="str">
        <f t="shared" si="14"/>
        <v/>
      </c>
      <c r="BK52" s="2" t="str">
        <f t="shared" si="14"/>
        <v/>
      </c>
      <c r="BL52" s="2" t="str">
        <f t="shared" si="14"/>
        <v/>
      </c>
      <c r="BM52" s="2" t="str">
        <f t="shared" si="14"/>
        <v/>
      </c>
      <c r="BN52" s="2" t="str">
        <f t="shared" si="14"/>
        <v/>
      </c>
      <c r="BO52" s="2" t="str">
        <f t="shared" si="14"/>
        <v/>
      </c>
      <c r="BP52" s="2" t="str">
        <f t="shared" si="14"/>
        <v/>
      </c>
      <c r="BQ52" s="2"/>
      <c r="BR52" s="2"/>
      <c r="BS52" s="2"/>
      <c r="BT52" s="2"/>
      <c r="BU52" s="12"/>
    </row>
    <row r="53" spans="2:73" x14ac:dyDescent="0.25">
      <c r="B53" s="25"/>
      <c r="C53" s="25"/>
      <c r="D53" s="30"/>
      <c r="E53" s="25"/>
      <c r="F53" s="25"/>
      <c r="G53" s="30"/>
      <c r="H53" s="25"/>
      <c r="I53" s="25"/>
      <c r="J53" s="25"/>
      <c r="K53" s="25"/>
      <c r="L53" s="25"/>
      <c r="M53" s="25"/>
      <c r="N53" s="25"/>
      <c r="O53" s="25"/>
      <c r="P53" s="25"/>
      <c r="Q53" s="26"/>
      <c r="R53" s="27"/>
      <c r="T53" s="25"/>
      <c r="U53" s="25"/>
      <c r="V53" s="30"/>
      <c r="W53" s="30"/>
      <c r="X53" s="30"/>
      <c r="Y53" s="30"/>
      <c r="Z53" s="25"/>
      <c r="AB53" s="25"/>
      <c r="AC53" s="31"/>
      <c r="AD53" s="14"/>
      <c r="AE53" s="2"/>
      <c r="AF53" s="2"/>
      <c r="AG53" s="2"/>
      <c r="AM53" s="12"/>
      <c r="AN53" s="2" t="str">
        <f t="shared" si="13"/>
        <v/>
      </c>
      <c r="AO53" s="2" t="str">
        <f t="shared" si="13"/>
        <v/>
      </c>
      <c r="AP53" s="2" t="str">
        <f t="shared" si="13"/>
        <v/>
      </c>
      <c r="AQ53" s="2" t="str">
        <f t="shared" si="13"/>
        <v/>
      </c>
      <c r="AR53" s="2" t="str">
        <f t="shared" si="13"/>
        <v/>
      </c>
      <c r="AS53" s="2" t="str">
        <f t="shared" si="13"/>
        <v/>
      </c>
      <c r="AT53" s="2" t="str">
        <f t="shared" si="13"/>
        <v/>
      </c>
      <c r="AU53" s="2" t="str">
        <f t="shared" si="13"/>
        <v/>
      </c>
      <c r="AV53" s="2" t="str">
        <f t="shared" si="13"/>
        <v/>
      </c>
      <c r="AW53" s="2" t="str">
        <f t="shared" si="13"/>
        <v/>
      </c>
      <c r="AX53" s="2" t="str">
        <f t="shared" si="13"/>
        <v/>
      </c>
      <c r="AY53" s="2" t="str">
        <f t="shared" si="13"/>
        <v/>
      </c>
      <c r="AZ53" s="2"/>
      <c r="BA53" s="2"/>
      <c r="BB53" s="2"/>
      <c r="BC53" s="2"/>
      <c r="BD53" s="10"/>
      <c r="BE53" s="2" t="str">
        <f t="shared" si="14"/>
        <v/>
      </c>
      <c r="BF53" s="2" t="str">
        <f t="shared" si="14"/>
        <v/>
      </c>
      <c r="BG53" s="2" t="str">
        <f t="shared" si="14"/>
        <v/>
      </c>
      <c r="BH53" s="2" t="str">
        <f t="shared" si="14"/>
        <v/>
      </c>
      <c r="BI53" s="2" t="str">
        <f t="shared" si="14"/>
        <v/>
      </c>
      <c r="BJ53" s="2" t="str">
        <f t="shared" si="14"/>
        <v/>
      </c>
      <c r="BK53" s="2" t="str">
        <f t="shared" si="14"/>
        <v/>
      </c>
      <c r="BL53" s="2" t="str">
        <f t="shared" si="14"/>
        <v/>
      </c>
      <c r="BM53" s="2" t="str">
        <f t="shared" si="14"/>
        <v/>
      </c>
      <c r="BN53" s="2" t="str">
        <f t="shared" si="14"/>
        <v/>
      </c>
      <c r="BO53" s="2" t="str">
        <f t="shared" si="14"/>
        <v/>
      </c>
      <c r="BP53" s="2" t="str">
        <f t="shared" si="14"/>
        <v/>
      </c>
      <c r="BQ53" s="2"/>
      <c r="BR53" s="2"/>
      <c r="BS53" s="2"/>
      <c r="BT53" s="2"/>
      <c r="BU53" s="12"/>
    </row>
    <row r="54" spans="2:73" x14ac:dyDescent="0.25">
      <c r="B54" s="25"/>
      <c r="C54" s="25"/>
      <c r="D54" s="30"/>
      <c r="E54" s="25"/>
      <c r="F54" s="25"/>
      <c r="G54" s="30"/>
      <c r="H54" s="25"/>
      <c r="I54" s="25"/>
      <c r="J54" s="25"/>
      <c r="K54" s="25"/>
      <c r="L54" s="25"/>
      <c r="M54" s="25"/>
      <c r="N54" s="25"/>
      <c r="O54" s="25"/>
      <c r="P54" s="25"/>
      <c r="Q54" s="26"/>
      <c r="R54" s="27"/>
      <c r="T54" s="25"/>
      <c r="U54" s="25"/>
      <c r="V54" s="30"/>
      <c r="W54" s="30"/>
      <c r="X54" s="30"/>
      <c r="Y54" s="30"/>
      <c r="Z54" s="25"/>
      <c r="AB54" s="25"/>
      <c r="AC54" s="31"/>
      <c r="AD54" s="14"/>
      <c r="AE54" s="2"/>
      <c r="AF54" s="2"/>
      <c r="AG54" s="2"/>
      <c r="AM54" s="12"/>
      <c r="AN54" s="2" t="str">
        <f t="shared" si="13"/>
        <v/>
      </c>
      <c r="AO54" s="2" t="str">
        <f t="shared" si="13"/>
        <v/>
      </c>
      <c r="AP54" s="2" t="str">
        <f t="shared" si="13"/>
        <v/>
      </c>
      <c r="AQ54" s="2" t="str">
        <f t="shared" si="13"/>
        <v/>
      </c>
      <c r="AR54" s="2" t="str">
        <f t="shared" si="13"/>
        <v/>
      </c>
      <c r="AS54" s="2" t="str">
        <f t="shared" si="13"/>
        <v/>
      </c>
      <c r="AT54" s="2" t="str">
        <f t="shared" si="13"/>
        <v/>
      </c>
      <c r="AU54" s="2" t="str">
        <f t="shared" si="13"/>
        <v/>
      </c>
      <c r="AV54" s="2" t="str">
        <f t="shared" si="13"/>
        <v/>
      </c>
      <c r="AW54" s="2" t="str">
        <f t="shared" si="13"/>
        <v/>
      </c>
      <c r="AX54" s="2" t="str">
        <f t="shared" si="13"/>
        <v/>
      </c>
      <c r="AY54" s="2" t="str">
        <f t="shared" si="13"/>
        <v/>
      </c>
      <c r="AZ54" s="2"/>
      <c r="BA54" s="2"/>
      <c r="BB54" s="2"/>
      <c r="BC54" s="2"/>
      <c r="BD54" s="12"/>
      <c r="BE54" s="2" t="str">
        <f t="shared" si="14"/>
        <v/>
      </c>
      <c r="BF54" s="2" t="str">
        <f t="shared" si="14"/>
        <v/>
      </c>
      <c r="BG54" s="2" t="str">
        <f t="shared" si="14"/>
        <v/>
      </c>
      <c r="BH54" s="2" t="str">
        <f t="shared" si="14"/>
        <v/>
      </c>
      <c r="BI54" s="2" t="str">
        <f t="shared" si="14"/>
        <v/>
      </c>
      <c r="BJ54" s="2" t="str">
        <f t="shared" si="14"/>
        <v/>
      </c>
      <c r="BK54" s="2" t="str">
        <f t="shared" si="14"/>
        <v/>
      </c>
      <c r="BL54" s="2" t="str">
        <f t="shared" si="14"/>
        <v/>
      </c>
      <c r="BM54" s="2" t="str">
        <f t="shared" si="14"/>
        <v/>
      </c>
      <c r="BN54" s="2" t="str">
        <f t="shared" si="14"/>
        <v/>
      </c>
      <c r="BO54" s="2" t="str">
        <f t="shared" si="14"/>
        <v/>
      </c>
      <c r="BP54" s="2" t="str">
        <f t="shared" si="14"/>
        <v/>
      </c>
      <c r="BQ54" s="2"/>
      <c r="BR54" s="2"/>
      <c r="BS54" s="2"/>
      <c r="BT54" s="2"/>
      <c r="BU54" s="12"/>
    </row>
    <row r="55" spans="2:73" x14ac:dyDescent="0.25">
      <c r="B55" s="25"/>
      <c r="C55" s="25"/>
      <c r="D55" s="30"/>
      <c r="E55" s="25"/>
      <c r="F55" s="25"/>
      <c r="G55" s="30"/>
      <c r="H55" s="25"/>
      <c r="I55" s="25"/>
      <c r="J55" s="25"/>
      <c r="K55" s="25"/>
      <c r="L55" s="25"/>
      <c r="M55" s="25"/>
      <c r="N55" s="25"/>
      <c r="O55" s="25"/>
      <c r="P55" s="25"/>
      <c r="Q55" s="26"/>
      <c r="R55" s="27"/>
      <c r="T55" s="25"/>
      <c r="U55" s="25"/>
      <c r="V55" s="30"/>
      <c r="W55" s="30"/>
      <c r="X55" s="30"/>
      <c r="Y55" s="30"/>
      <c r="Z55" s="25"/>
      <c r="AB55" s="25"/>
      <c r="AC55" s="31"/>
      <c r="AD55" s="14"/>
      <c r="AE55" s="2"/>
      <c r="AF55" s="2"/>
      <c r="AG55" s="2"/>
      <c r="AM55" s="12"/>
      <c r="AN55" s="2" t="str">
        <f t="shared" si="13"/>
        <v/>
      </c>
      <c r="AO55" s="2" t="str">
        <f t="shared" si="13"/>
        <v/>
      </c>
      <c r="AP55" s="2" t="str">
        <f t="shared" si="13"/>
        <v/>
      </c>
      <c r="AQ55" s="2" t="str">
        <f t="shared" si="13"/>
        <v/>
      </c>
      <c r="AR55" s="2" t="str">
        <f t="shared" si="13"/>
        <v/>
      </c>
      <c r="AS55" s="2" t="str">
        <f t="shared" si="13"/>
        <v/>
      </c>
      <c r="AT55" s="2" t="str">
        <f t="shared" si="13"/>
        <v/>
      </c>
      <c r="AU55" s="2" t="str">
        <f t="shared" si="13"/>
        <v/>
      </c>
      <c r="AV55" s="2" t="str">
        <f t="shared" si="13"/>
        <v/>
      </c>
      <c r="AW55" s="2" t="str">
        <f t="shared" si="13"/>
        <v/>
      </c>
      <c r="AX55" s="2" t="str">
        <f t="shared" si="13"/>
        <v/>
      </c>
      <c r="AY55" s="2" t="str">
        <f t="shared" si="13"/>
        <v/>
      </c>
      <c r="AZ55" s="2"/>
      <c r="BA55" s="2"/>
      <c r="BB55" s="2"/>
      <c r="BC55" s="2"/>
      <c r="BD55" s="12"/>
      <c r="BE55" s="2" t="str">
        <f t="shared" si="14"/>
        <v/>
      </c>
      <c r="BF55" s="2" t="str">
        <f t="shared" si="14"/>
        <v/>
      </c>
      <c r="BG55" s="2" t="str">
        <f t="shared" si="14"/>
        <v/>
      </c>
      <c r="BH55" s="2" t="str">
        <f t="shared" si="14"/>
        <v/>
      </c>
      <c r="BI55" s="2" t="str">
        <f t="shared" si="14"/>
        <v/>
      </c>
      <c r="BJ55" s="2" t="str">
        <f t="shared" si="14"/>
        <v/>
      </c>
      <c r="BK55" s="2" t="str">
        <f t="shared" si="14"/>
        <v/>
      </c>
      <c r="BL55" s="2" t="str">
        <f t="shared" si="14"/>
        <v/>
      </c>
      <c r="BM55" s="2" t="str">
        <f t="shared" si="14"/>
        <v/>
      </c>
      <c r="BN55" s="2" t="str">
        <f t="shared" si="14"/>
        <v/>
      </c>
      <c r="BO55" s="2" t="str">
        <f t="shared" si="14"/>
        <v/>
      </c>
      <c r="BP55" s="2" t="str">
        <f t="shared" si="14"/>
        <v/>
      </c>
      <c r="BQ55" s="2"/>
      <c r="BR55" s="2"/>
      <c r="BS55" s="2"/>
      <c r="BT55" s="2"/>
      <c r="BU55" s="12"/>
    </row>
    <row r="56" spans="2:73" x14ac:dyDescent="0.25">
      <c r="B56" s="25"/>
      <c r="C56" s="25"/>
      <c r="D56" s="30"/>
      <c r="E56" s="25"/>
      <c r="F56" s="25"/>
      <c r="G56" s="30"/>
      <c r="H56" s="25"/>
      <c r="I56" s="25"/>
      <c r="J56" s="25"/>
      <c r="K56" s="25"/>
      <c r="L56" s="25"/>
      <c r="M56" s="25"/>
      <c r="N56" s="25"/>
      <c r="O56" s="25"/>
      <c r="P56" s="25"/>
      <c r="Q56" s="26"/>
      <c r="R56" s="27"/>
      <c r="T56" s="25"/>
      <c r="U56" s="25"/>
      <c r="V56" s="30"/>
      <c r="W56" s="30"/>
      <c r="X56" s="30"/>
      <c r="Y56" s="30"/>
      <c r="Z56" s="25"/>
      <c r="AB56" s="25"/>
      <c r="AC56" s="31"/>
      <c r="AD56" s="14"/>
      <c r="AE56" s="2"/>
      <c r="AF56" s="2"/>
      <c r="AG56" s="2"/>
      <c r="AM56" s="12"/>
      <c r="AN56" s="2" t="str">
        <f t="shared" si="13"/>
        <v/>
      </c>
      <c r="AO56" s="2" t="str">
        <f t="shared" si="13"/>
        <v/>
      </c>
      <c r="AP56" s="2" t="str">
        <f t="shared" si="13"/>
        <v/>
      </c>
      <c r="AQ56" s="2" t="str">
        <f t="shared" si="13"/>
        <v/>
      </c>
      <c r="AR56" s="2" t="str">
        <f t="shared" si="13"/>
        <v/>
      </c>
      <c r="AS56" s="2" t="str">
        <f t="shared" si="13"/>
        <v/>
      </c>
      <c r="AT56" s="2" t="str">
        <f t="shared" si="13"/>
        <v/>
      </c>
      <c r="AU56" s="2" t="str">
        <f t="shared" si="13"/>
        <v/>
      </c>
      <c r="AV56" s="2" t="str">
        <f t="shared" si="13"/>
        <v/>
      </c>
      <c r="AW56" s="2" t="str">
        <f t="shared" si="13"/>
        <v/>
      </c>
      <c r="AX56" s="2" t="str">
        <f t="shared" si="13"/>
        <v/>
      </c>
      <c r="AY56" s="2" t="str">
        <f t="shared" si="13"/>
        <v/>
      </c>
      <c r="AZ56" s="2"/>
      <c r="BA56" s="2"/>
      <c r="BB56" s="2"/>
      <c r="BC56" s="2"/>
      <c r="BD56" s="12"/>
      <c r="BE56" s="2" t="str">
        <f t="shared" si="14"/>
        <v/>
      </c>
      <c r="BF56" s="2" t="str">
        <f t="shared" si="14"/>
        <v/>
      </c>
      <c r="BG56" s="2" t="str">
        <f t="shared" si="14"/>
        <v/>
      </c>
      <c r="BH56" s="2" t="str">
        <f t="shared" si="14"/>
        <v/>
      </c>
      <c r="BI56" s="2" t="str">
        <f t="shared" si="14"/>
        <v/>
      </c>
      <c r="BJ56" s="2" t="str">
        <f t="shared" si="14"/>
        <v/>
      </c>
      <c r="BK56" s="2" t="str">
        <f t="shared" si="14"/>
        <v/>
      </c>
      <c r="BL56" s="2" t="str">
        <f t="shared" si="14"/>
        <v/>
      </c>
      <c r="BM56" s="2" t="str">
        <f t="shared" si="14"/>
        <v/>
      </c>
      <c r="BN56" s="2" t="str">
        <f t="shared" si="14"/>
        <v/>
      </c>
      <c r="BO56" s="2" t="str">
        <f t="shared" si="14"/>
        <v/>
      </c>
      <c r="BP56" s="2" t="str">
        <f t="shared" si="14"/>
        <v/>
      </c>
      <c r="BQ56" s="2"/>
      <c r="BR56" s="2"/>
      <c r="BS56" s="2"/>
      <c r="BT56" s="2"/>
      <c r="BU56" s="12"/>
    </row>
    <row r="57" spans="2:73" x14ac:dyDescent="0.25">
      <c r="B57" s="25"/>
      <c r="C57" s="25"/>
      <c r="D57" s="30"/>
      <c r="E57" s="25"/>
      <c r="F57" s="25"/>
      <c r="G57" s="30"/>
      <c r="H57" s="25"/>
      <c r="I57" s="25"/>
      <c r="J57" s="25"/>
      <c r="K57" s="25"/>
      <c r="L57" s="25"/>
      <c r="M57" s="25"/>
      <c r="N57" s="25"/>
      <c r="O57" s="25"/>
      <c r="P57" s="25"/>
      <c r="Q57" s="26"/>
      <c r="R57" s="27"/>
      <c r="T57" s="25"/>
      <c r="U57" s="25"/>
      <c r="V57" s="30"/>
      <c r="W57" s="30"/>
      <c r="X57" s="30"/>
      <c r="Y57" s="30"/>
      <c r="Z57" s="25"/>
      <c r="AB57" s="25"/>
      <c r="AC57" s="31"/>
      <c r="AD57" s="14"/>
      <c r="AE57" s="2"/>
      <c r="AF57" s="2"/>
      <c r="AG57" s="2"/>
      <c r="AM57" s="12"/>
      <c r="AN57" s="2" t="str">
        <f t="shared" si="13"/>
        <v/>
      </c>
      <c r="AO57" s="2" t="str">
        <f t="shared" si="13"/>
        <v/>
      </c>
      <c r="AP57" s="2" t="str">
        <f t="shared" si="13"/>
        <v/>
      </c>
      <c r="AQ57" s="2" t="str">
        <f t="shared" si="13"/>
        <v/>
      </c>
      <c r="AR57" s="2" t="str">
        <f t="shared" si="13"/>
        <v/>
      </c>
      <c r="AS57" s="2" t="str">
        <f t="shared" si="13"/>
        <v/>
      </c>
      <c r="AT57" s="2" t="str">
        <f t="shared" si="13"/>
        <v/>
      </c>
      <c r="AU57" s="2" t="str">
        <f t="shared" si="13"/>
        <v/>
      </c>
      <c r="AV57" s="2" t="str">
        <f t="shared" si="13"/>
        <v/>
      </c>
      <c r="AW57" s="2" t="str">
        <f t="shared" si="13"/>
        <v/>
      </c>
      <c r="AX57" s="2" t="str">
        <f t="shared" si="13"/>
        <v/>
      </c>
      <c r="AY57" s="2" t="str">
        <f t="shared" si="13"/>
        <v/>
      </c>
      <c r="AZ57" s="2"/>
      <c r="BA57" s="2"/>
      <c r="BB57" s="2"/>
      <c r="BC57" s="2"/>
      <c r="BD57" s="12"/>
      <c r="BE57" s="2" t="str">
        <f t="shared" si="14"/>
        <v/>
      </c>
      <c r="BF57" s="2" t="str">
        <f t="shared" si="14"/>
        <v/>
      </c>
      <c r="BG57" s="2" t="str">
        <f t="shared" si="14"/>
        <v/>
      </c>
      <c r="BH57" s="2" t="str">
        <f t="shared" si="14"/>
        <v/>
      </c>
      <c r="BI57" s="2" t="str">
        <f t="shared" si="14"/>
        <v/>
      </c>
      <c r="BJ57" s="2" t="str">
        <f t="shared" si="14"/>
        <v/>
      </c>
      <c r="BK57" s="2" t="str">
        <f t="shared" si="14"/>
        <v/>
      </c>
      <c r="BL57" s="2" t="str">
        <f t="shared" si="14"/>
        <v/>
      </c>
      <c r="BM57" s="2" t="str">
        <f t="shared" si="14"/>
        <v/>
      </c>
      <c r="BN57" s="2" t="str">
        <f t="shared" si="14"/>
        <v/>
      </c>
      <c r="BO57" s="2" t="str">
        <f t="shared" si="14"/>
        <v/>
      </c>
      <c r="BP57" s="2" t="str">
        <f t="shared" si="14"/>
        <v/>
      </c>
      <c r="BQ57" s="2"/>
      <c r="BR57" s="2"/>
      <c r="BS57" s="2"/>
      <c r="BT57" s="2"/>
      <c r="BU57" s="12"/>
    </row>
    <row r="58" spans="2:73" x14ac:dyDescent="0.25">
      <c r="B58" s="25"/>
      <c r="C58" s="25"/>
      <c r="D58" s="30"/>
      <c r="E58" s="25"/>
      <c r="F58" s="25"/>
      <c r="G58" s="30"/>
      <c r="H58" s="25"/>
      <c r="I58" s="25"/>
      <c r="J58" s="25"/>
      <c r="K58" s="25"/>
      <c r="L58" s="25"/>
      <c r="M58" s="25"/>
      <c r="N58" s="25"/>
      <c r="O58" s="25"/>
      <c r="P58" s="25"/>
      <c r="Q58" s="26"/>
      <c r="R58" s="27"/>
      <c r="T58" s="25"/>
      <c r="U58" s="25"/>
      <c r="V58" s="30"/>
      <c r="W58" s="30"/>
      <c r="X58" s="30"/>
      <c r="Y58" s="30"/>
      <c r="Z58" s="25"/>
      <c r="AB58" s="25"/>
      <c r="AC58" s="31"/>
      <c r="AD58" s="14"/>
      <c r="AE58" s="2"/>
      <c r="AF58" s="2"/>
      <c r="AG58" s="2"/>
      <c r="AM58" s="12"/>
      <c r="AN58" s="2" t="str">
        <f t="shared" si="13"/>
        <v/>
      </c>
      <c r="AO58" s="2" t="str">
        <f t="shared" si="13"/>
        <v/>
      </c>
      <c r="AP58" s="2" t="str">
        <f t="shared" si="13"/>
        <v/>
      </c>
      <c r="AQ58" s="2" t="str">
        <f t="shared" si="13"/>
        <v/>
      </c>
      <c r="AR58" s="2" t="str">
        <f t="shared" si="13"/>
        <v/>
      </c>
      <c r="AS58" s="2" t="str">
        <f t="shared" si="13"/>
        <v/>
      </c>
      <c r="AT58" s="2" t="str">
        <f t="shared" si="13"/>
        <v/>
      </c>
      <c r="AU58" s="2" t="str">
        <f t="shared" si="13"/>
        <v/>
      </c>
      <c r="AV58" s="2" t="str">
        <f t="shared" si="13"/>
        <v/>
      </c>
      <c r="AW58" s="2" t="str">
        <f t="shared" si="13"/>
        <v/>
      </c>
      <c r="AX58" s="2" t="str">
        <f t="shared" si="13"/>
        <v/>
      </c>
      <c r="AY58" s="2" t="str">
        <f t="shared" si="13"/>
        <v/>
      </c>
      <c r="AZ58" s="2"/>
      <c r="BA58" s="2"/>
      <c r="BB58" s="2"/>
      <c r="BC58" s="2"/>
      <c r="BD58" s="10"/>
      <c r="BE58" s="2" t="str">
        <f t="shared" si="14"/>
        <v/>
      </c>
      <c r="BF58" s="2" t="str">
        <f t="shared" si="14"/>
        <v/>
      </c>
      <c r="BG58" s="2" t="str">
        <f t="shared" si="14"/>
        <v/>
      </c>
      <c r="BH58" s="2" t="str">
        <f t="shared" si="14"/>
        <v/>
      </c>
      <c r="BI58" s="2" t="str">
        <f t="shared" si="14"/>
        <v/>
      </c>
      <c r="BJ58" s="2" t="str">
        <f t="shared" si="14"/>
        <v/>
      </c>
      <c r="BK58" s="2" t="str">
        <f t="shared" si="14"/>
        <v/>
      </c>
      <c r="BL58" s="2" t="str">
        <f t="shared" si="14"/>
        <v/>
      </c>
      <c r="BM58" s="2" t="str">
        <f t="shared" si="14"/>
        <v/>
      </c>
      <c r="BN58" s="2" t="str">
        <f t="shared" si="14"/>
        <v/>
      </c>
      <c r="BO58" s="2" t="str">
        <f t="shared" si="14"/>
        <v/>
      </c>
      <c r="BP58" s="2" t="str">
        <f t="shared" si="14"/>
        <v/>
      </c>
      <c r="BQ58" s="2"/>
      <c r="BR58" s="2"/>
      <c r="BS58" s="2"/>
      <c r="BT58" s="2"/>
      <c r="BU58" s="12"/>
    </row>
    <row r="59" spans="2:73" x14ac:dyDescent="0.25">
      <c r="B59" s="25"/>
      <c r="C59" s="25"/>
      <c r="D59" s="30"/>
      <c r="E59" s="25"/>
      <c r="F59" s="25"/>
      <c r="G59" s="30"/>
      <c r="H59" s="25"/>
      <c r="I59" s="25"/>
      <c r="J59" s="25"/>
      <c r="K59" s="25"/>
      <c r="L59" s="25"/>
      <c r="M59" s="25"/>
      <c r="N59" s="25"/>
      <c r="O59" s="25"/>
      <c r="P59" s="25"/>
      <c r="Q59" s="26"/>
      <c r="R59" s="27"/>
      <c r="T59" s="25"/>
      <c r="U59" s="25"/>
      <c r="V59" s="30"/>
      <c r="W59" s="30"/>
      <c r="X59" s="30"/>
      <c r="Y59" s="30"/>
      <c r="Z59" s="25"/>
      <c r="AB59" s="25"/>
      <c r="AC59" s="31"/>
      <c r="AD59" s="14"/>
      <c r="AE59" s="2"/>
      <c r="AF59" s="2"/>
      <c r="AG59" s="2"/>
      <c r="AM59" s="12"/>
      <c r="AN59" s="2" t="str">
        <f t="shared" si="13"/>
        <v/>
      </c>
      <c r="AO59" s="2" t="str">
        <f t="shared" si="13"/>
        <v/>
      </c>
      <c r="AP59" s="2" t="str">
        <f t="shared" si="13"/>
        <v/>
      </c>
      <c r="AQ59" s="2" t="str">
        <f t="shared" si="13"/>
        <v/>
      </c>
      <c r="AR59" s="2" t="str">
        <f t="shared" si="13"/>
        <v/>
      </c>
      <c r="AS59" s="2" t="str">
        <f t="shared" si="13"/>
        <v/>
      </c>
      <c r="AT59" s="2" t="str">
        <f t="shared" si="13"/>
        <v/>
      </c>
      <c r="AU59" s="2" t="str">
        <f t="shared" si="13"/>
        <v/>
      </c>
      <c r="AV59" s="2" t="str">
        <f t="shared" si="13"/>
        <v/>
      </c>
      <c r="AW59" s="2" t="str">
        <f t="shared" si="13"/>
        <v/>
      </c>
      <c r="AX59" s="2" t="str">
        <f t="shared" si="13"/>
        <v/>
      </c>
      <c r="AY59" s="2" t="str">
        <f t="shared" si="13"/>
        <v/>
      </c>
      <c r="AZ59" s="2"/>
      <c r="BA59" s="2"/>
      <c r="BB59" s="2"/>
      <c r="BC59" s="2"/>
      <c r="BD59" s="12"/>
      <c r="BE59" s="2" t="str">
        <f t="shared" si="14"/>
        <v/>
      </c>
      <c r="BF59" s="2" t="str">
        <f t="shared" si="14"/>
        <v/>
      </c>
      <c r="BG59" s="2" t="str">
        <f t="shared" si="14"/>
        <v/>
      </c>
      <c r="BH59" s="2" t="str">
        <f t="shared" si="14"/>
        <v/>
      </c>
      <c r="BI59" s="2" t="str">
        <f t="shared" si="14"/>
        <v/>
      </c>
      <c r="BJ59" s="2" t="str">
        <f t="shared" si="14"/>
        <v/>
      </c>
      <c r="BK59" s="2" t="str">
        <f t="shared" si="14"/>
        <v/>
      </c>
      <c r="BL59" s="2" t="str">
        <f t="shared" si="14"/>
        <v/>
      </c>
      <c r="BM59" s="2" t="str">
        <f t="shared" si="14"/>
        <v/>
      </c>
      <c r="BN59" s="2" t="str">
        <f t="shared" si="14"/>
        <v/>
      </c>
      <c r="BO59" s="2" t="str">
        <f t="shared" si="14"/>
        <v/>
      </c>
      <c r="BP59" s="2" t="str">
        <f t="shared" si="14"/>
        <v/>
      </c>
      <c r="BQ59" s="2"/>
      <c r="BR59" s="2"/>
      <c r="BS59" s="2"/>
      <c r="BT59" s="2"/>
      <c r="BU59" s="12"/>
    </row>
    <row r="60" spans="2:73" x14ac:dyDescent="0.25">
      <c r="AM60" s="12"/>
      <c r="AN60" s="12">
        <f>Inputs!U7</f>
        <v>5590.2071467317601</v>
      </c>
      <c r="AO60" s="12">
        <f>Inputs!V7</f>
        <v>934.15654932693815</v>
      </c>
      <c r="AP60" s="12">
        <f>Inputs!W7</f>
        <v>975.63630394130166</v>
      </c>
      <c r="AQ60" s="12">
        <f>Inputs!X7</f>
        <v>6143.214610989121</v>
      </c>
      <c r="AR60" s="12">
        <f>Inputs!Y7</f>
        <v>878.12843098113581</v>
      </c>
      <c r="AS60" s="12">
        <f>Inputs!Z7</f>
        <v>478.65695802974352</v>
      </c>
      <c r="AT60" s="12">
        <f>Inputs!AA7</f>
        <v>1557.1434358164215</v>
      </c>
      <c r="AU60" s="12">
        <f>Inputs!AB7</f>
        <v>2682.7945882448253</v>
      </c>
      <c r="AV60" s="12">
        <f>Inputs!AC7</f>
        <v>2760.0619759387532</v>
      </c>
      <c r="AW60" s="12">
        <f>Inputs!AD7</f>
        <v>2158.3361834497814</v>
      </c>
      <c r="AX60" s="12">
        <f>Inputs!AE7</f>
        <v>2011.9542027002817</v>
      </c>
      <c r="AY60" s="12">
        <f>Inputs!AF7</f>
        <v>2829.7096138499373</v>
      </c>
      <c r="AZ60" s="12"/>
      <c r="BA60" s="12"/>
      <c r="BB60" s="12"/>
      <c r="BC60" s="12"/>
      <c r="BD60" s="12"/>
      <c r="BE60" s="12">
        <f>Inputs!U7</f>
        <v>5590.2071467317601</v>
      </c>
      <c r="BF60" s="12">
        <f>Inputs!V7</f>
        <v>934.15654932693815</v>
      </c>
      <c r="BG60" s="12">
        <f>Inputs!W7</f>
        <v>975.63630394130166</v>
      </c>
      <c r="BH60" s="12">
        <f>Inputs!X7</f>
        <v>6143.214610989121</v>
      </c>
      <c r="BI60" s="12">
        <f>Inputs!Y7</f>
        <v>878.12843098113581</v>
      </c>
      <c r="BJ60" s="12">
        <f>Inputs!Z7</f>
        <v>478.65695802974352</v>
      </c>
      <c r="BK60" s="12">
        <f>Inputs!AA7</f>
        <v>1557.1434358164215</v>
      </c>
      <c r="BL60" s="12">
        <f>Inputs!AB7</f>
        <v>2682.7945882448253</v>
      </c>
      <c r="BM60" s="12">
        <f>Inputs!AC7</f>
        <v>2760.0619759387532</v>
      </c>
      <c r="BN60" s="12">
        <f>Inputs!AD7</f>
        <v>2158.3361834497814</v>
      </c>
      <c r="BO60" s="12">
        <f>Inputs!AE7</f>
        <v>2011.9542027002817</v>
      </c>
      <c r="BP60" s="12">
        <f>Inputs!AF7</f>
        <v>2829.7096138499373</v>
      </c>
      <c r="BQ60" s="12"/>
      <c r="BR60" s="12"/>
      <c r="BS60" s="12"/>
      <c r="BT60" s="12"/>
      <c r="BU60" s="12"/>
    </row>
  </sheetData>
  <sheetProtection algorithmName="SHA-512" hashValue="Vvo1ngvEK1epUCvTi065V30QylsduiTfhMMmS6hWl2gX0vtNQrWBH655r5OWzYoBU3aO9dble9ekaXySjAxZMQ==" saltValue="+t/fe/GCBvuOXYU1xEIklQ=="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16B66-DEC7-4B5A-8109-23C4C36092FD}">
  <sheetPr>
    <tabColor theme="0" tint="-0.499984740745262"/>
  </sheetPr>
  <dimension ref="A1:BU60"/>
  <sheetViews>
    <sheetView zoomScaleNormal="100" workbookViewId="0">
      <pane xSplit="2" ySplit="3" topLeftCell="C22" activePane="bottomRight" state="frozen"/>
      <selection activeCell="H37" sqref="H37"/>
      <selection pane="topRight" activeCell="H37" sqref="H37"/>
      <selection pane="bottomLeft" activeCell="H37" sqref="H37"/>
      <selection pane="bottomRight"/>
    </sheetView>
  </sheetViews>
  <sheetFormatPr defaultRowHeight="15" x14ac:dyDescent="0.25"/>
  <cols>
    <col min="1" max="1" width="7" customWidth="1"/>
    <col min="2" max="2" width="13.28515625" bestFit="1" customWidth="1"/>
    <col min="4" max="4" width="11" bestFit="1" customWidth="1"/>
    <col min="5" max="5" width="16.140625" bestFit="1" customWidth="1"/>
    <col min="7" max="7" width="11"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28515625" bestFit="1" customWidth="1"/>
    <col min="21" max="21" width="4.42578125" customWidth="1"/>
    <col min="22" max="23" width="6" style="2" customWidth="1"/>
    <col min="24" max="25" width="10.28515625"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14</v>
      </c>
      <c r="C4" s="7" t="s">
        <v>23</v>
      </c>
      <c r="D4" s="2" t="s">
        <v>76</v>
      </c>
      <c r="E4" t="s">
        <v>140</v>
      </c>
      <c r="F4" t="s">
        <v>24</v>
      </c>
      <c r="G4" s="2" t="s">
        <v>69</v>
      </c>
      <c r="H4" t="s">
        <v>141</v>
      </c>
      <c r="J4">
        <f>SUMPRODUCT($AN4:$BC4,$AN$60:$BC$60)</f>
        <v>1557.1434358164215</v>
      </c>
      <c r="K4">
        <f>SUMPRODUCT($BE4:$BT4,$BE$60:$BT$60)</f>
        <v>5590.2071467317601</v>
      </c>
      <c r="L4">
        <f>PRODUCT(J4:K4)</f>
        <v>8704754.3633874077</v>
      </c>
      <c r="N4">
        <f>VLOOKUP(E4,Inputs!$K$12:$L$25,2,FALSE)</f>
        <v>15</v>
      </c>
      <c r="O4">
        <f>VLOOKUP(H4,Inputs!$K$12:$L$25,2,FALSE)</f>
        <v>25</v>
      </c>
      <c r="P4">
        <f>(VLOOKUP(B4,Inputs!$K$28:$L$32,2,FALSE))</f>
        <v>90</v>
      </c>
      <c r="Q4" s="6">
        <f>(SQRT(N4^2+O4^2-2*N4*O4*COS(RADIANS(P4)))/2)</f>
        <v>14.577379737113251</v>
      </c>
      <c r="R4" s="9">
        <f>((Q4/Inputs!$L$35)^Inputs!$L$36+(Q4/Inputs!$L$35)^Inputs!$L$36-((Q4/Inputs!$L$35)^Inputs!$L$36)*((Q4/Inputs!$L$35)^Inputs!$L$36))</f>
        <v>6.0240867167528807E-3</v>
      </c>
      <c r="T4">
        <f>Inputs!$O$26</f>
        <v>0.72500000000000009</v>
      </c>
      <c r="V4" s="2">
        <v>2</v>
      </c>
      <c r="Z4">
        <f>MAX(1,IF(B4&lt;&gt;"Pedestrian",V4*Inputs!$C$3+W4*Inputs!$C$4+X4*IF(Inputs!$C$3=1,Inputs!$O$29,IF(Inputs!$C$3=2,Inputs!$O$29+Inputs!$O$30,Inputs!$O$29+Inputs!$O$30+Inputs!$O$31*(Inputs!$C$3-2)))+Y4*IF(Inputs!$C$4=1,Inputs!$O$29,IF(Inputs!$C$4=2,Inputs!$O$29+Inputs!$O$30,Inputs!$O$29+Inputs!$O$30+Inputs!$O$31*(Inputs!$C$4-2))),V4*Inputs!$C$3+W4*Inputs!$C$4+X4*IF(Inputs!$C$3=1,Inputs!$O$37,IF(Inputs!$C$3=2,Inputs!$O$37+Inputs!$O$38,Inputs!$O$37+Inputs!$O$38+Inputs!$O$39*(Inputs!$C$3-2)))+Y4*IF(Inputs!$C$4=1,Inputs!$O$37,IF(Inputs!$C$4=2,Inputs!$O$37+Inputs!$O$38,Inputs!$O$37+Inputs!$O$38+Inputs!$O$39*(Inputs!$C$4-2)))))</f>
        <v>8</v>
      </c>
      <c r="AB4">
        <f>IF(B4="Diverging","",Inputs!$L$12)</f>
        <v>70</v>
      </c>
      <c r="AC4" s="132">
        <f>IF(B4="Diverging",1,(AB4/60)^(0.15/0.1))</f>
        <v>1.2601440246904174</v>
      </c>
      <c r="AD4" s="14"/>
      <c r="AI4">
        <f>PRODUCT(Z4,T4,AC4)</f>
        <v>7.3088353432044215</v>
      </c>
      <c r="AK4">
        <f>L4*R4*AI4</f>
        <v>383262.13392249617</v>
      </c>
      <c r="AM4" s="12"/>
      <c r="AN4" s="2" t="str">
        <f>IF(ISNUMBER(SEARCH(AN$3,$D4)),1,"")</f>
        <v/>
      </c>
      <c r="AO4" s="2" t="str">
        <f t="shared" ref="AO4:AY19" si="0">IF(ISNUMBER(SEARCH(AO$3,$D4)),1,"")</f>
        <v/>
      </c>
      <c r="AP4" s="2" t="str">
        <f t="shared" si="0"/>
        <v/>
      </c>
      <c r="AQ4" s="2" t="str">
        <f t="shared" si="0"/>
        <v/>
      </c>
      <c r="AR4" s="2" t="str">
        <f t="shared" si="0"/>
        <v/>
      </c>
      <c r="AS4" s="2" t="str">
        <f t="shared" si="0"/>
        <v/>
      </c>
      <c r="AT4" s="2">
        <f t="shared" si="0"/>
        <v>1</v>
      </c>
      <c r="AU4" s="2" t="str">
        <f t="shared" si="0"/>
        <v/>
      </c>
      <c r="AV4" s="2" t="str">
        <f t="shared" si="0"/>
        <v/>
      </c>
      <c r="AW4" s="2" t="str">
        <f t="shared" si="0"/>
        <v/>
      </c>
      <c r="AX4" s="2" t="str">
        <f t="shared" si="0"/>
        <v/>
      </c>
      <c r="AY4" s="2" t="str">
        <f t="shared" si="0"/>
        <v/>
      </c>
      <c r="AZ4" s="2"/>
      <c r="BA4" s="2"/>
      <c r="BB4" s="2"/>
      <c r="BC4" s="2"/>
      <c r="BD4" s="10"/>
      <c r="BE4" s="2">
        <f>IF(ISNUMBER(SEARCH(BE$3,$G4)),1,"")</f>
        <v>1</v>
      </c>
      <c r="BF4" s="2" t="str">
        <f t="shared" ref="BF4:BP19" si="1">IF(ISNUMBER(SEARCH(BF$3,$G4)),1,"")</f>
        <v/>
      </c>
      <c r="BG4" s="2" t="str">
        <f t="shared" si="1"/>
        <v/>
      </c>
      <c r="BH4" s="2" t="str">
        <f t="shared" si="1"/>
        <v/>
      </c>
      <c r="BI4" s="2" t="str">
        <f t="shared" si="1"/>
        <v/>
      </c>
      <c r="BJ4" s="2" t="str">
        <f t="shared" si="1"/>
        <v/>
      </c>
      <c r="BK4" s="2" t="str">
        <f t="shared" si="1"/>
        <v/>
      </c>
      <c r="BL4" s="2" t="str">
        <f t="shared" si="1"/>
        <v/>
      </c>
      <c r="BM4" s="2" t="str">
        <f t="shared" si="1"/>
        <v/>
      </c>
      <c r="BN4" s="2" t="str">
        <f t="shared" si="1"/>
        <v/>
      </c>
      <c r="BO4" s="2" t="str">
        <f t="shared" si="1"/>
        <v/>
      </c>
      <c r="BP4" s="2" t="str">
        <f t="shared" si="1"/>
        <v/>
      </c>
      <c r="BQ4" s="2"/>
      <c r="BR4" s="2"/>
      <c r="BS4" s="2"/>
      <c r="BT4" s="2"/>
      <c r="BU4" s="12"/>
    </row>
    <row r="5" spans="1:73" x14ac:dyDescent="0.25">
      <c r="A5">
        <v>2</v>
      </c>
      <c r="B5" t="s">
        <v>100</v>
      </c>
      <c r="C5" t="s">
        <v>23</v>
      </c>
      <c r="D5" s="2" t="s">
        <v>76</v>
      </c>
      <c r="E5" t="s">
        <v>140</v>
      </c>
      <c r="F5" s="7" t="s">
        <v>25</v>
      </c>
      <c r="G5" s="2" t="s">
        <v>80</v>
      </c>
      <c r="H5" t="s">
        <v>141</v>
      </c>
      <c r="J5">
        <f t="shared" ref="J5:J35" si="2">SUMPRODUCT($AN5:$BC5,$AN$60:$BC$60)</f>
        <v>1557.1434358164215</v>
      </c>
      <c r="K5">
        <f t="shared" ref="K5:K35" si="3">SUMPRODUCT($BE5:$BT5,$BE$60:$BT$60)</f>
        <v>2011.9542027002817</v>
      </c>
      <c r="L5">
        <f t="shared" ref="L5:L35" si="4">PRODUCT(J5:K5)</f>
        <v>3132901.2798980055</v>
      </c>
      <c r="N5">
        <f>VLOOKUP(E5,Inputs!$K$12:$L$25,2,FALSE)</f>
        <v>15</v>
      </c>
      <c r="O5">
        <f>VLOOKUP(H5,Inputs!$K$12:$L$25,2,FALSE)</f>
        <v>25</v>
      </c>
      <c r="P5">
        <f>(VLOOKUP(B5,Inputs!$K$28:$L$32,2,FALSE))</f>
        <v>230</v>
      </c>
      <c r="Q5" s="6">
        <f t="shared" ref="Q5:Q35" si="5">(SQRT(N5^2+O5^2-2*N5*O5*COS(RADIANS(P5)))/2)</f>
        <v>18.248908921254063</v>
      </c>
      <c r="R5" s="9">
        <f>((Q5/Inputs!$L$35)^Inputs!$L$36+(Q5/Inputs!$L$35)^Inputs!$L$36-((Q5/Inputs!$L$35)^Inputs!$L$36)*((Q5/Inputs!$L$35)^Inputs!$L$36))</f>
        <v>1.4099039069818825E-2</v>
      </c>
      <c r="T5">
        <f>Inputs!$O$26</f>
        <v>0.72500000000000009</v>
      </c>
      <c r="V5" s="2">
        <v>1</v>
      </c>
      <c r="W5" s="2">
        <v>1</v>
      </c>
      <c r="X5" s="2">
        <v>1</v>
      </c>
      <c r="Z5">
        <f>MAX(1,IF(B5&lt;&gt;"Pedestrian",V5*Inputs!$C$3+W5*Inputs!$C$4+X5*IF(Inputs!$C$3=1,Inputs!$O$29,IF(Inputs!$C$3=2,Inputs!$O$29+Inputs!$O$30,Inputs!$O$29+Inputs!$O$30+Inputs!$O$31*(Inputs!$C$3-2)))+Y5*IF(Inputs!$C$4=1,Inputs!$O$29,IF(Inputs!$C$4=2,Inputs!$O$29+Inputs!$O$30,Inputs!$O$29+Inputs!$O$30+Inputs!$O$31*(Inputs!$C$4-2))),V5*Inputs!$C$3+W5*Inputs!$C$4+X5*IF(Inputs!$C$3=1,Inputs!$O$37,IF(Inputs!$C$3=2,Inputs!$O$37+Inputs!$O$38,Inputs!$O$37+Inputs!$O$38+Inputs!$O$39*(Inputs!$C$3-2)))+Y5*IF(Inputs!$C$4=1,Inputs!$O$37,IF(Inputs!$C$4=2,Inputs!$O$37+Inputs!$O$38,Inputs!$O$37+Inputs!$O$38+Inputs!$O$39*(Inputs!$C$4-2)))))</f>
        <v>8.75</v>
      </c>
      <c r="AB5">
        <f>IF(B5="Diverging","",Inputs!$L$12)</f>
        <v>70</v>
      </c>
      <c r="AC5" s="132">
        <f t="shared" ref="AC5:AC35" si="6">IF(B5="Diverging",1,(AB5/60)^(0.15/0.1))</f>
        <v>1.2601440246904174</v>
      </c>
      <c r="AD5" s="14"/>
      <c r="AE5" s="2"/>
      <c r="AF5" s="2"/>
      <c r="AG5" s="30"/>
      <c r="AI5">
        <f t="shared" ref="AI5:AI35" si="7">PRODUCT(Z5,T5,AC5)</f>
        <v>7.9940386566298365</v>
      </c>
      <c r="AK5">
        <f t="shared" ref="AK5:AK35" si="8">L5*R5*AI5</f>
        <v>353103.86249009211</v>
      </c>
      <c r="AM5" s="12"/>
      <c r="AN5" s="2" t="str">
        <f t="shared" ref="AN5:AY34" si="9">IF(ISNUMBER(SEARCH(AN$3,$D5)),1,"")</f>
        <v/>
      </c>
      <c r="AO5" s="2" t="str">
        <f t="shared" si="0"/>
        <v/>
      </c>
      <c r="AP5" s="2" t="str">
        <f t="shared" si="0"/>
        <v/>
      </c>
      <c r="AQ5" s="2" t="str">
        <f t="shared" si="0"/>
        <v/>
      </c>
      <c r="AR5" s="2" t="str">
        <f t="shared" si="0"/>
        <v/>
      </c>
      <c r="AS5" s="2" t="str">
        <f t="shared" si="0"/>
        <v/>
      </c>
      <c r="AT5" s="2">
        <f t="shared" si="0"/>
        <v>1</v>
      </c>
      <c r="AU5" s="2" t="str">
        <f t="shared" si="0"/>
        <v/>
      </c>
      <c r="AV5" s="2" t="str">
        <f t="shared" si="0"/>
        <v/>
      </c>
      <c r="AW5" s="2" t="str">
        <f t="shared" si="0"/>
        <v/>
      </c>
      <c r="AX5" s="2" t="str">
        <f t="shared" si="0"/>
        <v/>
      </c>
      <c r="AY5" s="2" t="str">
        <f t="shared" si="0"/>
        <v/>
      </c>
      <c r="AZ5" s="2"/>
      <c r="BA5" s="2"/>
      <c r="BB5" s="2"/>
      <c r="BC5" s="2"/>
      <c r="BD5" s="10"/>
      <c r="BE5" s="2" t="str">
        <f t="shared" ref="BE5:BP34" si="10">IF(ISNUMBER(SEARCH(BE$3,$G5)),1,"")</f>
        <v/>
      </c>
      <c r="BF5" s="2" t="str">
        <f t="shared" si="1"/>
        <v/>
      </c>
      <c r="BG5" s="2" t="str">
        <f t="shared" si="1"/>
        <v/>
      </c>
      <c r="BH5" s="2" t="str">
        <f t="shared" si="1"/>
        <v/>
      </c>
      <c r="BI5" s="2" t="str">
        <f t="shared" si="1"/>
        <v/>
      </c>
      <c r="BJ5" s="2" t="str">
        <f t="shared" si="1"/>
        <v/>
      </c>
      <c r="BK5" s="2" t="str">
        <f t="shared" si="1"/>
        <v/>
      </c>
      <c r="BL5" s="2" t="str">
        <f t="shared" si="1"/>
        <v/>
      </c>
      <c r="BM5" s="2" t="str">
        <f t="shared" si="1"/>
        <v/>
      </c>
      <c r="BN5" s="2" t="str">
        <f t="shared" si="1"/>
        <v/>
      </c>
      <c r="BO5" s="2">
        <f t="shared" si="1"/>
        <v>1</v>
      </c>
      <c r="BP5" s="2" t="str">
        <f t="shared" si="1"/>
        <v/>
      </c>
      <c r="BQ5" s="2"/>
      <c r="BR5" s="2"/>
      <c r="BS5" s="2"/>
      <c r="BT5" s="2"/>
      <c r="BU5" s="12"/>
    </row>
    <row r="6" spans="1:73" x14ac:dyDescent="0.25">
      <c r="A6">
        <v>3</v>
      </c>
      <c r="B6" t="s">
        <v>100</v>
      </c>
      <c r="C6" s="7" t="s">
        <v>23</v>
      </c>
      <c r="D6" s="2" t="s">
        <v>76</v>
      </c>
      <c r="E6" t="s">
        <v>141</v>
      </c>
      <c r="F6" t="s">
        <v>27</v>
      </c>
      <c r="G6" s="2" t="s">
        <v>74</v>
      </c>
      <c r="H6" t="s">
        <v>140</v>
      </c>
      <c r="J6">
        <f t="shared" si="2"/>
        <v>1557.1434358164215</v>
      </c>
      <c r="K6">
        <f t="shared" si="3"/>
        <v>878.12843098113581</v>
      </c>
      <c r="L6">
        <f t="shared" si="4"/>
        <v>1367371.9221060493</v>
      </c>
      <c r="N6">
        <f>VLOOKUP(E6,Inputs!$K$12:$L$25,2,FALSE)</f>
        <v>25</v>
      </c>
      <c r="O6">
        <f>VLOOKUP(H6,Inputs!$K$12:$L$25,2,FALSE)</f>
        <v>15</v>
      </c>
      <c r="P6">
        <f>(VLOOKUP(B6,Inputs!$K$28:$L$32,2,FALSE))</f>
        <v>230</v>
      </c>
      <c r="Q6" s="6">
        <f t="shared" si="5"/>
        <v>18.248908921254063</v>
      </c>
      <c r="R6" s="9">
        <f>((Q6/Inputs!$L$35)^Inputs!$L$36+(Q6/Inputs!$L$35)^Inputs!$L$36-((Q6/Inputs!$L$35)^Inputs!$L$36)*((Q6/Inputs!$L$35)^Inputs!$L$36))</f>
        <v>1.4099039069818825E-2</v>
      </c>
      <c r="T6">
        <f>Inputs!$O$26</f>
        <v>0.72500000000000009</v>
      </c>
      <c r="V6" s="2">
        <v>2</v>
      </c>
      <c r="Z6">
        <f>MAX(1,IF(B6&lt;&gt;"Pedestrian",V6*Inputs!$C$3+W6*Inputs!$C$4+X6*IF(Inputs!$C$3=1,Inputs!$O$29,IF(Inputs!$C$3=2,Inputs!$O$29+Inputs!$O$30,Inputs!$O$29+Inputs!$O$30+Inputs!$O$31*(Inputs!$C$3-2)))+Y6*IF(Inputs!$C$4=1,Inputs!$O$29,IF(Inputs!$C$4=2,Inputs!$O$29+Inputs!$O$30,Inputs!$O$29+Inputs!$O$30+Inputs!$O$31*(Inputs!$C$4-2))),V6*Inputs!$C$3+W6*Inputs!$C$4+X6*IF(Inputs!$C$3=1,Inputs!$O$37,IF(Inputs!$C$3=2,Inputs!$O$37+Inputs!$O$38,Inputs!$O$37+Inputs!$O$38+Inputs!$O$39*(Inputs!$C$3-2)))+Y6*IF(Inputs!$C$4=1,Inputs!$O$37,IF(Inputs!$C$4=2,Inputs!$O$37+Inputs!$O$38,Inputs!$O$37+Inputs!$O$38+Inputs!$O$39*(Inputs!$C$4-2)))))</f>
        <v>8</v>
      </c>
      <c r="AB6">
        <f>IF(B6="Diverging","",Inputs!$L$12)</f>
        <v>70</v>
      </c>
      <c r="AC6" s="132">
        <f t="shared" si="6"/>
        <v>1.2601440246904174</v>
      </c>
      <c r="AD6" s="14"/>
      <c r="AE6" s="2"/>
      <c r="AF6" s="2"/>
      <c r="AG6" s="30"/>
      <c r="AI6">
        <f t="shared" si="7"/>
        <v>7.3088353432044215</v>
      </c>
      <c r="AK6">
        <f t="shared" si="8"/>
        <v>140904.33342895974</v>
      </c>
      <c r="AM6" s="12"/>
      <c r="AN6" s="2" t="str">
        <f t="shared" si="9"/>
        <v/>
      </c>
      <c r="AO6" s="2" t="str">
        <f t="shared" si="0"/>
        <v/>
      </c>
      <c r="AP6" s="2" t="str">
        <f t="shared" si="0"/>
        <v/>
      </c>
      <c r="AQ6" s="2" t="str">
        <f t="shared" si="0"/>
        <v/>
      </c>
      <c r="AR6" s="2" t="str">
        <f t="shared" si="0"/>
        <v/>
      </c>
      <c r="AS6" s="2" t="str">
        <f t="shared" si="0"/>
        <v/>
      </c>
      <c r="AT6" s="2">
        <f t="shared" si="0"/>
        <v>1</v>
      </c>
      <c r="AU6" s="2" t="str">
        <f t="shared" si="0"/>
        <v/>
      </c>
      <c r="AV6" s="2" t="str">
        <f t="shared" si="0"/>
        <v/>
      </c>
      <c r="AW6" s="2" t="str">
        <f t="shared" si="0"/>
        <v/>
      </c>
      <c r="AX6" s="2" t="str">
        <f t="shared" si="0"/>
        <v/>
      </c>
      <c r="AY6" s="2" t="str">
        <f t="shared" si="0"/>
        <v/>
      </c>
      <c r="AZ6" s="2"/>
      <c r="BA6" s="2"/>
      <c r="BB6" s="2"/>
      <c r="BC6" s="2"/>
      <c r="BD6" s="10"/>
      <c r="BE6" s="2" t="str">
        <f t="shared" si="10"/>
        <v/>
      </c>
      <c r="BF6" s="2" t="str">
        <f t="shared" si="1"/>
        <v/>
      </c>
      <c r="BG6" s="2" t="str">
        <f t="shared" si="1"/>
        <v/>
      </c>
      <c r="BH6" s="2" t="str">
        <f t="shared" si="1"/>
        <v/>
      </c>
      <c r="BI6" s="2">
        <f t="shared" si="1"/>
        <v>1</v>
      </c>
      <c r="BJ6" s="2" t="str">
        <f t="shared" si="1"/>
        <v/>
      </c>
      <c r="BK6" s="2" t="str">
        <f t="shared" si="1"/>
        <v/>
      </c>
      <c r="BL6" s="2" t="str">
        <f t="shared" si="1"/>
        <v/>
      </c>
      <c r="BM6" s="2" t="str">
        <f t="shared" si="1"/>
        <v/>
      </c>
      <c r="BN6" s="2" t="str">
        <f t="shared" si="1"/>
        <v/>
      </c>
      <c r="BO6" s="2" t="str">
        <f t="shared" si="1"/>
        <v/>
      </c>
      <c r="BP6" s="2" t="str">
        <f t="shared" si="1"/>
        <v/>
      </c>
      <c r="BQ6" s="2"/>
      <c r="BR6" s="2"/>
      <c r="BS6" s="2"/>
      <c r="BT6" s="2"/>
      <c r="BU6" s="12"/>
    </row>
    <row r="7" spans="1:73" x14ac:dyDescent="0.25">
      <c r="A7">
        <v>4</v>
      </c>
      <c r="B7" t="s">
        <v>14</v>
      </c>
      <c r="C7" s="7" t="s">
        <v>23</v>
      </c>
      <c r="D7" s="2" t="s">
        <v>76</v>
      </c>
      <c r="E7" t="s">
        <v>141</v>
      </c>
      <c r="F7" t="s">
        <v>28</v>
      </c>
      <c r="G7" s="2" t="s">
        <v>73</v>
      </c>
      <c r="H7" t="s">
        <v>140</v>
      </c>
      <c r="J7">
        <f t="shared" si="2"/>
        <v>1557.1434358164215</v>
      </c>
      <c r="K7">
        <f t="shared" si="3"/>
        <v>6143.214610989121</v>
      </c>
      <c r="L7">
        <f t="shared" si="4"/>
        <v>9565866.3063132409</v>
      </c>
      <c r="N7">
        <f>VLOOKUP(E7,Inputs!$K$12:$L$25,2,FALSE)</f>
        <v>25</v>
      </c>
      <c r="O7">
        <f>VLOOKUP(H7,Inputs!$K$12:$L$25,2,FALSE)</f>
        <v>15</v>
      </c>
      <c r="P7">
        <f>(VLOOKUP(B7,Inputs!$K$28:$L$32,2,FALSE))</f>
        <v>90</v>
      </c>
      <c r="Q7" s="6">
        <f t="shared" si="5"/>
        <v>14.577379737113251</v>
      </c>
      <c r="R7" s="9">
        <f>((Q7/Inputs!$L$35)^Inputs!$L$36+(Q7/Inputs!$L$35)^Inputs!$L$36-((Q7/Inputs!$L$35)^Inputs!$L$36)*((Q7/Inputs!$L$35)^Inputs!$L$36))</f>
        <v>6.0240867167528807E-3</v>
      </c>
      <c r="T7">
        <f>Inputs!$O$26</f>
        <v>0.72500000000000009</v>
      </c>
      <c r="V7" s="2">
        <v>2</v>
      </c>
      <c r="Z7">
        <f>MAX(1,IF(B7&lt;&gt;"Pedestrian",V7*Inputs!$C$3+W7*Inputs!$C$4+X7*IF(Inputs!$C$3=1,Inputs!$O$29,IF(Inputs!$C$3=2,Inputs!$O$29+Inputs!$O$30,Inputs!$O$29+Inputs!$O$30+Inputs!$O$31*(Inputs!$C$3-2)))+Y7*IF(Inputs!$C$4=1,Inputs!$O$29,IF(Inputs!$C$4=2,Inputs!$O$29+Inputs!$O$30,Inputs!$O$29+Inputs!$O$30+Inputs!$O$31*(Inputs!$C$4-2))),V7*Inputs!$C$3+W7*Inputs!$C$4+X7*IF(Inputs!$C$3=1,Inputs!$O$37,IF(Inputs!$C$3=2,Inputs!$O$37+Inputs!$O$38,Inputs!$O$37+Inputs!$O$38+Inputs!$O$39*(Inputs!$C$3-2)))+Y7*IF(Inputs!$C$4=1,Inputs!$O$37,IF(Inputs!$C$4=2,Inputs!$O$37+Inputs!$O$38,Inputs!$O$37+Inputs!$O$38+Inputs!$O$39*(Inputs!$C$4-2)))))</f>
        <v>8</v>
      </c>
      <c r="AB7">
        <f>IF(B7="Diverging","",Inputs!$L$12)</f>
        <v>70</v>
      </c>
      <c r="AC7" s="132">
        <f t="shared" si="6"/>
        <v>1.2601440246904174</v>
      </c>
      <c r="AD7" s="14"/>
      <c r="AE7" s="2"/>
      <c r="AF7" s="2"/>
      <c r="AG7" s="30"/>
      <c r="AI7">
        <f t="shared" si="7"/>
        <v>7.3088353432044215</v>
      </c>
      <c r="AK7">
        <f t="shared" si="8"/>
        <v>421176.08152106707</v>
      </c>
      <c r="AM7" s="12"/>
      <c r="AN7" s="2" t="str">
        <f t="shared" si="9"/>
        <v/>
      </c>
      <c r="AO7" s="2" t="str">
        <f t="shared" si="0"/>
        <v/>
      </c>
      <c r="AP7" s="2" t="str">
        <f t="shared" si="0"/>
        <v/>
      </c>
      <c r="AQ7" s="2" t="str">
        <f t="shared" si="0"/>
        <v/>
      </c>
      <c r="AR7" s="2" t="str">
        <f t="shared" si="0"/>
        <v/>
      </c>
      <c r="AS7" s="2" t="str">
        <f t="shared" si="0"/>
        <v/>
      </c>
      <c r="AT7" s="2">
        <f t="shared" si="0"/>
        <v>1</v>
      </c>
      <c r="AU7" s="2" t="str">
        <f t="shared" si="0"/>
        <v/>
      </c>
      <c r="AV7" s="2" t="str">
        <f t="shared" si="0"/>
        <v/>
      </c>
      <c r="AW7" s="2" t="str">
        <f t="shared" si="0"/>
        <v/>
      </c>
      <c r="AX7" s="2" t="str">
        <f t="shared" si="0"/>
        <v/>
      </c>
      <c r="AY7" s="2" t="str">
        <f t="shared" si="0"/>
        <v/>
      </c>
      <c r="AZ7" s="2"/>
      <c r="BA7" s="2"/>
      <c r="BB7" s="2"/>
      <c r="BC7" s="2"/>
      <c r="BD7" s="10"/>
      <c r="BE7" s="2" t="str">
        <f t="shared" si="10"/>
        <v/>
      </c>
      <c r="BF7" s="2" t="str">
        <f t="shared" si="1"/>
        <v/>
      </c>
      <c r="BG7" s="2" t="str">
        <f t="shared" si="1"/>
        <v/>
      </c>
      <c r="BH7" s="2">
        <f t="shared" si="1"/>
        <v>1</v>
      </c>
      <c r="BI7" s="2" t="str">
        <f t="shared" si="1"/>
        <v/>
      </c>
      <c r="BJ7" s="2" t="str">
        <f t="shared" si="1"/>
        <v/>
      </c>
      <c r="BK7" s="2" t="str">
        <f t="shared" si="1"/>
        <v/>
      </c>
      <c r="BL7" s="2" t="str">
        <f t="shared" si="1"/>
        <v/>
      </c>
      <c r="BM7" s="2" t="str">
        <f t="shared" si="1"/>
        <v/>
      </c>
      <c r="BN7" s="2" t="str">
        <f t="shared" si="1"/>
        <v/>
      </c>
      <c r="BO7" s="2" t="str">
        <f t="shared" si="1"/>
        <v/>
      </c>
      <c r="BP7" s="2" t="str">
        <f t="shared" si="1"/>
        <v/>
      </c>
      <c r="BQ7" s="2"/>
      <c r="BR7" s="2"/>
      <c r="BS7" s="2"/>
      <c r="BT7" s="2"/>
      <c r="BU7" s="12"/>
    </row>
    <row r="8" spans="1:73" x14ac:dyDescent="0.25">
      <c r="A8">
        <v>5</v>
      </c>
      <c r="B8" t="s">
        <v>100</v>
      </c>
      <c r="C8" t="s">
        <v>28</v>
      </c>
      <c r="D8" s="2" t="s">
        <v>73</v>
      </c>
      <c r="E8" t="s">
        <v>140</v>
      </c>
      <c r="F8" s="7" t="s">
        <v>30</v>
      </c>
      <c r="G8" s="2" t="s">
        <v>71</v>
      </c>
      <c r="H8" t="s">
        <v>141</v>
      </c>
      <c r="J8">
        <f t="shared" si="2"/>
        <v>6143.214610989121</v>
      </c>
      <c r="K8">
        <f t="shared" si="3"/>
        <v>934.15654932693815</v>
      </c>
      <c r="L8">
        <f t="shared" si="4"/>
        <v>5738724.1627764255</v>
      </c>
      <c r="N8">
        <f>VLOOKUP(E8,Inputs!$K$12:$L$25,2,FALSE)</f>
        <v>15</v>
      </c>
      <c r="O8">
        <f>VLOOKUP(H8,Inputs!$K$12:$L$25,2,FALSE)</f>
        <v>25</v>
      </c>
      <c r="P8">
        <f>(VLOOKUP(B8,Inputs!$K$28:$L$32,2,FALSE))</f>
        <v>230</v>
      </c>
      <c r="Q8" s="6">
        <f t="shared" si="5"/>
        <v>18.248908921254063</v>
      </c>
      <c r="R8" s="9">
        <f>((Q8/Inputs!$L$35)^Inputs!$L$36+(Q8/Inputs!$L$35)^Inputs!$L$36-((Q8/Inputs!$L$35)^Inputs!$L$36)*((Q8/Inputs!$L$35)^Inputs!$L$36))</f>
        <v>1.4099039069818825E-2</v>
      </c>
      <c r="T8">
        <f>Inputs!$O$26</f>
        <v>0.72500000000000009</v>
      </c>
      <c r="V8" s="2">
        <v>1</v>
      </c>
      <c r="W8" s="2">
        <v>1</v>
      </c>
      <c r="Y8" s="2">
        <v>1</v>
      </c>
      <c r="Z8">
        <f>MAX(1,IF(B8&lt;&gt;"Pedestrian",V8*Inputs!$C$3+W8*Inputs!$C$4+X8*IF(Inputs!$C$3=1,Inputs!$O$29,IF(Inputs!$C$3=2,Inputs!$O$29+Inputs!$O$30,Inputs!$O$29+Inputs!$O$30+Inputs!$O$31*(Inputs!$C$3-2)))+Y8*IF(Inputs!$C$4=1,Inputs!$O$29,IF(Inputs!$C$4=2,Inputs!$O$29+Inputs!$O$30,Inputs!$O$29+Inputs!$O$30+Inputs!$O$31*(Inputs!$C$4-2))),V8*Inputs!$C$3+W8*Inputs!$C$4+X8*IF(Inputs!$C$3=1,Inputs!$O$37,IF(Inputs!$C$3=2,Inputs!$O$37+Inputs!$O$38,Inputs!$O$37+Inputs!$O$38+Inputs!$O$39*(Inputs!$C$3-2)))+Y8*IF(Inputs!$C$4=1,Inputs!$O$37,IF(Inputs!$C$4=2,Inputs!$O$37+Inputs!$O$38,Inputs!$O$37+Inputs!$O$38+Inputs!$O$39*(Inputs!$C$4-2)))))</f>
        <v>7.75</v>
      </c>
      <c r="AB8">
        <f>IF(B8="Diverging","",Inputs!$L$12)</f>
        <v>70</v>
      </c>
      <c r="AC8" s="132">
        <f t="shared" si="6"/>
        <v>1.2601440246904174</v>
      </c>
      <c r="AD8" s="14"/>
      <c r="AE8" s="2"/>
      <c r="AF8" s="2"/>
      <c r="AG8" s="30"/>
      <c r="AI8">
        <f t="shared" si="7"/>
        <v>7.0804342387292829</v>
      </c>
      <c r="AK8">
        <f t="shared" si="8"/>
        <v>572881.44743888662</v>
      </c>
      <c r="AM8" s="12"/>
      <c r="AN8" s="2" t="str">
        <f t="shared" si="9"/>
        <v/>
      </c>
      <c r="AO8" s="2" t="str">
        <f t="shared" si="0"/>
        <v/>
      </c>
      <c r="AP8" s="2" t="str">
        <f t="shared" si="0"/>
        <v/>
      </c>
      <c r="AQ8" s="2">
        <f t="shared" si="0"/>
        <v>1</v>
      </c>
      <c r="AR8" s="2" t="str">
        <f t="shared" si="0"/>
        <v/>
      </c>
      <c r="AS8" s="2" t="str">
        <f t="shared" si="0"/>
        <v/>
      </c>
      <c r="AT8" s="2" t="str">
        <f t="shared" si="0"/>
        <v/>
      </c>
      <c r="AU8" s="2" t="str">
        <f t="shared" si="0"/>
        <v/>
      </c>
      <c r="AV8" s="2" t="str">
        <f t="shared" si="0"/>
        <v/>
      </c>
      <c r="AW8" s="2" t="str">
        <f t="shared" si="0"/>
        <v/>
      </c>
      <c r="AX8" s="2" t="str">
        <f t="shared" si="0"/>
        <v/>
      </c>
      <c r="AY8" s="2" t="str">
        <f t="shared" si="0"/>
        <v/>
      </c>
      <c r="AZ8" s="2"/>
      <c r="BA8" s="2"/>
      <c r="BB8" s="2"/>
      <c r="BC8" s="2"/>
      <c r="BD8" s="10"/>
      <c r="BE8" s="2" t="str">
        <f t="shared" si="10"/>
        <v/>
      </c>
      <c r="BF8" s="2">
        <f t="shared" si="1"/>
        <v>1</v>
      </c>
      <c r="BG8" s="2" t="str">
        <f t="shared" si="1"/>
        <v/>
      </c>
      <c r="BH8" s="2" t="str">
        <f t="shared" si="1"/>
        <v/>
      </c>
      <c r="BI8" s="2" t="str">
        <f t="shared" si="1"/>
        <v/>
      </c>
      <c r="BJ8" s="2" t="str">
        <f t="shared" si="1"/>
        <v/>
      </c>
      <c r="BK8" s="2" t="str">
        <f t="shared" si="1"/>
        <v/>
      </c>
      <c r="BL8" s="2" t="str">
        <f t="shared" si="1"/>
        <v/>
      </c>
      <c r="BM8" s="2" t="str">
        <f t="shared" si="1"/>
        <v/>
      </c>
      <c r="BN8" s="2" t="str">
        <f t="shared" si="1"/>
        <v/>
      </c>
      <c r="BO8" s="2" t="str">
        <f t="shared" si="1"/>
        <v/>
      </c>
      <c r="BP8" s="2" t="str">
        <f t="shared" si="1"/>
        <v/>
      </c>
      <c r="BQ8" s="2"/>
      <c r="BR8" s="2"/>
      <c r="BS8" s="2"/>
      <c r="BT8" s="2"/>
      <c r="BU8" s="12"/>
    </row>
    <row r="9" spans="1:73" x14ac:dyDescent="0.25">
      <c r="A9">
        <v>6</v>
      </c>
      <c r="B9" t="s">
        <v>100</v>
      </c>
      <c r="C9" t="s">
        <v>28</v>
      </c>
      <c r="D9" s="2" t="s">
        <v>73</v>
      </c>
      <c r="E9" t="s">
        <v>141</v>
      </c>
      <c r="F9" s="7" t="s">
        <v>25</v>
      </c>
      <c r="G9" s="2" t="s">
        <v>80</v>
      </c>
      <c r="H9" t="s">
        <v>140</v>
      </c>
      <c r="J9">
        <f t="shared" si="2"/>
        <v>6143.214610989121</v>
      </c>
      <c r="K9">
        <f t="shared" si="3"/>
        <v>2011.9542027002817</v>
      </c>
      <c r="L9">
        <f t="shared" si="4"/>
        <v>12359866.454669338</v>
      </c>
      <c r="N9">
        <f>VLOOKUP(E9,Inputs!$K$12:$L$25,2,FALSE)</f>
        <v>25</v>
      </c>
      <c r="O9">
        <f>VLOOKUP(H9,Inputs!$K$12:$L$25,2,FALSE)</f>
        <v>15</v>
      </c>
      <c r="P9">
        <f>(VLOOKUP(B9,Inputs!$K$28:$L$32,2,FALSE))</f>
        <v>230</v>
      </c>
      <c r="Q9" s="6">
        <f t="shared" si="5"/>
        <v>18.248908921254063</v>
      </c>
      <c r="R9" s="9">
        <f>((Q9/Inputs!$L$35)^Inputs!$L$36+(Q9/Inputs!$L$35)^Inputs!$L$36-((Q9/Inputs!$L$35)^Inputs!$L$36)*((Q9/Inputs!$L$35)^Inputs!$L$36))</f>
        <v>1.4099039069818825E-2</v>
      </c>
      <c r="T9">
        <f>Inputs!$O$26</f>
        <v>0.72500000000000009</v>
      </c>
      <c r="V9" s="2">
        <v>1</v>
      </c>
      <c r="W9" s="2">
        <v>1</v>
      </c>
      <c r="X9" s="2">
        <v>1</v>
      </c>
      <c r="Z9">
        <f>MAX(1,IF(B9&lt;&gt;"Pedestrian",V9*Inputs!$C$3+W9*Inputs!$C$4+X9*IF(Inputs!$C$3=1,Inputs!$O$29,IF(Inputs!$C$3=2,Inputs!$O$29+Inputs!$O$30,Inputs!$O$29+Inputs!$O$30+Inputs!$O$31*(Inputs!$C$3-2)))+Y9*IF(Inputs!$C$4=1,Inputs!$O$29,IF(Inputs!$C$4=2,Inputs!$O$29+Inputs!$O$30,Inputs!$O$29+Inputs!$O$30+Inputs!$O$31*(Inputs!$C$4-2))),V9*Inputs!$C$3+W9*Inputs!$C$4+X9*IF(Inputs!$C$3=1,Inputs!$O$37,IF(Inputs!$C$3=2,Inputs!$O$37+Inputs!$O$38,Inputs!$O$37+Inputs!$O$38+Inputs!$O$39*(Inputs!$C$3-2)))+Y9*IF(Inputs!$C$4=1,Inputs!$O$37,IF(Inputs!$C$4=2,Inputs!$O$37+Inputs!$O$38,Inputs!$O$37+Inputs!$O$38+Inputs!$O$39*(Inputs!$C$4-2)))))</f>
        <v>8.75</v>
      </c>
      <c r="AB9">
        <f>IF(B9="Diverging","",Inputs!$L$12)</f>
        <v>70</v>
      </c>
      <c r="AC9" s="132">
        <f t="shared" si="6"/>
        <v>1.2601440246904174</v>
      </c>
      <c r="AD9" s="14"/>
      <c r="AE9" s="2"/>
      <c r="AF9" s="2"/>
      <c r="AG9" s="30"/>
      <c r="AI9">
        <f t="shared" si="7"/>
        <v>7.9940386566298365</v>
      </c>
      <c r="AK9">
        <f t="shared" si="8"/>
        <v>1393059.0832876635</v>
      </c>
      <c r="AM9" s="12"/>
      <c r="AN9" s="2" t="str">
        <f t="shared" si="9"/>
        <v/>
      </c>
      <c r="AO9" s="2" t="str">
        <f t="shared" si="0"/>
        <v/>
      </c>
      <c r="AP9" s="2" t="str">
        <f t="shared" si="0"/>
        <v/>
      </c>
      <c r="AQ9" s="2">
        <f t="shared" si="0"/>
        <v>1</v>
      </c>
      <c r="AR9" s="2" t="str">
        <f t="shared" si="0"/>
        <v/>
      </c>
      <c r="AS9" s="2" t="str">
        <f t="shared" si="0"/>
        <v/>
      </c>
      <c r="AT9" s="2" t="str">
        <f t="shared" si="0"/>
        <v/>
      </c>
      <c r="AU9" s="2" t="str">
        <f t="shared" si="0"/>
        <v/>
      </c>
      <c r="AV9" s="2" t="str">
        <f t="shared" si="0"/>
        <v/>
      </c>
      <c r="AW9" s="2" t="str">
        <f t="shared" si="0"/>
        <v/>
      </c>
      <c r="AX9" s="2" t="str">
        <f t="shared" si="0"/>
        <v/>
      </c>
      <c r="AY9" s="2" t="str">
        <f t="shared" si="0"/>
        <v/>
      </c>
      <c r="AZ9" s="2"/>
      <c r="BA9" s="2"/>
      <c r="BB9" s="2"/>
      <c r="BC9" s="2"/>
      <c r="BD9" s="10"/>
      <c r="BE9" s="2" t="str">
        <f t="shared" si="10"/>
        <v/>
      </c>
      <c r="BF9" s="2" t="str">
        <f t="shared" si="1"/>
        <v/>
      </c>
      <c r="BG9" s="2" t="str">
        <f t="shared" si="1"/>
        <v/>
      </c>
      <c r="BH9" s="2" t="str">
        <f t="shared" si="1"/>
        <v/>
      </c>
      <c r="BI9" s="2" t="str">
        <f t="shared" si="1"/>
        <v/>
      </c>
      <c r="BJ9" s="2" t="str">
        <f t="shared" si="1"/>
        <v/>
      </c>
      <c r="BK9" s="2" t="str">
        <f t="shared" si="1"/>
        <v/>
      </c>
      <c r="BL9" s="2" t="str">
        <f t="shared" si="1"/>
        <v/>
      </c>
      <c r="BM9" s="2" t="str">
        <f t="shared" si="1"/>
        <v/>
      </c>
      <c r="BN9" s="2" t="str">
        <f t="shared" si="1"/>
        <v/>
      </c>
      <c r="BO9" s="2">
        <f t="shared" si="1"/>
        <v>1</v>
      </c>
      <c r="BP9" s="2" t="str">
        <f t="shared" si="1"/>
        <v/>
      </c>
      <c r="BQ9" s="2"/>
      <c r="BR9" s="2"/>
      <c r="BS9" s="2"/>
      <c r="BT9" s="2"/>
      <c r="BU9" s="12"/>
    </row>
    <row r="10" spans="1:73" x14ac:dyDescent="0.25">
      <c r="A10">
        <v>7</v>
      </c>
      <c r="B10" t="s">
        <v>14</v>
      </c>
      <c r="C10" s="7" t="s">
        <v>29</v>
      </c>
      <c r="D10" s="2" t="s">
        <v>79</v>
      </c>
      <c r="E10" t="s">
        <v>140</v>
      </c>
      <c r="F10" t="s">
        <v>28</v>
      </c>
      <c r="G10" s="2" t="s">
        <v>73</v>
      </c>
      <c r="H10" t="s">
        <v>141</v>
      </c>
      <c r="J10">
        <f t="shared" si="2"/>
        <v>2158.3361834497814</v>
      </c>
      <c r="K10">
        <f t="shared" si="3"/>
        <v>6143.214610989121</v>
      </c>
      <c r="L10">
        <f t="shared" si="4"/>
        <v>13259122.377595194</v>
      </c>
      <c r="N10">
        <f>VLOOKUP(E10,Inputs!$K$12:$L$25,2,FALSE)</f>
        <v>15</v>
      </c>
      <c r="O10">
        <f>VLOOKUP(H10,Inputs!$K$12:$L$25,2,FALSE)</f>
        <v>25</v>
      </c>
      <c r="P10">
        <f>(VLOOKUP(B10,Inputs!$K$28:$L$32,2,FALSE))</f>
        <v>90</v>
      </c>
      <c r="Q10" s="6">
        <f t="shared" si="5"/>
        <v>14.577379737113251</v>
      </c>
      <c r="R10" s="9">
        <f>((Q10/Inputs!$L$35)^Inputs!$L$36+(Q10/Inputs!$L$35)^Inputs!$L$36-((Q10/Inputs!$L$35)^Inputs!$L$36)*((Q10/Inputs!$L$35)^Inputs!$L$36))</f>
        <v>6.0240867167528807E-3</v>
      </c>
      <c r="T10">
        <f>Inputs!$O$26</f>
        <v>0.72500000000000009</v>
      </c>
      <c r="V10" s="2">
        <v>2</v>
      </c>
      <c r="Z10">
        <f>MAX(1,IF(B10&lt;&gt;"Pedestrian",V10*Inputs!$C$3+W10*Inputs!$C$4+X10*IF(Inputs!$C$3=1,Inputs!$O$29,IF(Inputs!$C$3=2,Inputs!$O$29+Inputs!$O$30,Inputs!$O$29+Inputs!$O$30+Inputs!$O$31*(Inputs!$C$3-2)))+Y10*IF(Inputs!$C$4=1,Inputs!$O$29,IF(Inputs!$C$4=2,Inputs!$O$29+Inputs!$O$30,Inputs!$O$29+Inputs!$O$30+Inputs!$O$31*(Inputs!$C$4-2))),V10*Inputs!$C$3+W10*Inputs!$C$4+X10*IF(Inputs!$C$3=1,Inputs!$O$37,IF(Inputs!$C$3=2,Inputs!$O$37+Inputs!$O$38,Inputs!$O$37+Inputs!$O$38+Inputs!$O$39*(Inputs!$C$3-2)))+Y10*IF(Inputs!$C$4=1,Inputs!$O$37,IF(Inputs!$C$4=2,Inputs!$O$37+Inputs!$O$38,Inputs!$O$37+Inputs!$O$38+Inputs!$O$39*(Inputs!$C$4-2)))))</f>
        <v>8</v>
      </c>
      <c r="AB10">
        <f>IF(B10="Diverging","",Inputs!$L$12)</f>
        <v>70</v>
      </c>
      <c r="AC10" s="132">
        <f t="shared" si="6"/>
        <v>1.2601440246904174</v>
      </c>
      <c r="AD10" s="14"/>
      <c r="AE10" s="2"/>
      <c r="AF10" s="2"/>
      <c r="AG10" s="30"/>
      <c r="AI10">
        <f t="shared" si="7"/>
        <v>7.3088353432044215</v>
      </c>
      <c r="AK10">
        <f t="shared" si="8"/>
        <v>583786.6669449741</v>
      </c>
      <c r="AM10" s="12"/>
      <c r="AN10" s="2" t="str">
        <f t="shared" si="9"/>
        <v/>
      </c>
      <c r="AO10" s="2" t="str">
        <f t="shared" si="0"/>
        <v/>
      </c>
      <c r="AP10" s="2" t="str">
        <f t="shared" si="0"/>
        <v/>
      </c>
      <c r="AQ10" s="2" t="str">
        <f t="shared" si="0"/>
        <v/>
      </c>
      <c r="AR10" s="2" t="str">
        <f t="shared" si="0"/>
        <v/>
      </c>
      <c r="AS10" s="2" t="str">
        <f t="shared" si="0"/>
        <v/>
      </c>
      <c r="AT10" s="2" t="str">
        <f t="shared" si="0"/>
        <v/>
      </c>
      <c r="AU10" s="2" t="str">
        <f t="shared" si="0"/>
        <v/>
      </c>
      <c r="AV10" s="2" t="str">
        <f t="shared" si="0"/>
        <v/>
      </c>
      <c r="AW10" s="2">
        <f t="shared" si="0"/>
        <v>1</v>
      </c>
      <c r="AX10" s="2" t="str">
        <f t="shared" si="0"/>
        <v/>
      </c>
      <c r="AY10" s="2" t="str">
        <f t="shared" si="0"/>
        <v/>
      </c>
      <c r="AZ10" s="2"/>
      <c r="BA10" s="2"/>
      <c r="BB10" s="2"/>
      <c r="BC10" s="2"/>
      <c r="BD10" s="10"/>
      <c r="BE10" s="2" t="str">
        <f t="shared" si="10"/>
        <v/>
      </c>
      <c r="BF10" s="2" t="str">
        <f t="shared" si="1"/>
        <v/>
      </c>
      <c r="BG10" s="2" t="str">
        <f t="shared" si="1"/>
        <v/>
      </c>
      <c r="BH10" s="2">
        <f t="shared" si="1"/>
        <v>1</v>
      </c>
      <c r="BI10" s="2" t="str">
        <f t="shared" si="1"/>
        <v/>
      </c>
      <c r="BJ10" s="2" t="str">
        <f t="shared" si="1"/>
        <v/>
      </c>
      <c r="BK10" s="2" t="str">
        <f t="shared" si="1"/>
        <v/>
      </c>
      <c r="BL10" s="2" t="str">
        <f t="shared" si="1"/>
        <v/>
      </c>
      <c r="BM10" s="2" t="str">
        <f t="shared" si="1"/>
        <v/>
      </c>
      <c r="BN10" s="2" t="str">
        <f t="shared" si="1"/>
        <v/>
      </c>
      <c r="BO10" s="2" t="str">
        <f t="shared" si="1"/>
        <v/>
      </c>
      <c r="BP10" s="2" t="str">
        <f t="shared" si="1"/>
        <v/>
      </c>
      <c r="BQ10" s="2"/>
      <c r="BR10" s="2"/>
      <c r="BS10" s="2"/>
      <c r="BT10" s="2"/>
      <c r="BU10" s="12"/>
    </row>
    <row r="11" spans="1:73" x14ac:dyDescent="0.25">
      <c r="A11">
        <v>8</v>
      </c>
      <c r="B11" t="s">
        <v>100</v>
      </c>
      <c r="C11" t="s">
        <v>29</v>
      </c>
      <c r="D11" s="2" t="s">
        <v>79</v>
      </c>
      <c r="E11" t="s">
        <v>140</v>
      </c>
      <c r="F11" s="7" t="s">
        <v>31</v>
      </c>
      <c r="G11" s="2" t="s">
        <v>75</v>
      </c>
      <c r="H11" t="s">
        <v>141</v>
      </c>
      <c r="J11">
        <f t="shared" si="2"/>
        <v>2158.3361834497814</v>
      </c>
      <c r="K11">
        <f t="shared" si="3"/>
        <v>2682.7945882448253</v>
      </c>
      <c r="L11">
        <f t="shared" si="4"/>
        <v>5790372.6325720642</v>
      </c>
      <c r="N11">
        <f>VLOOKUP(E11,Inputs!$K$12:$L$25,2,FALSE)</f>
        <v>15</v>
      </c>
      <c r="O11">
        <f>VLOOKUP(H11,Inputs!$K$12:$L$25,2,FALSE)</f>
        <v>25</v>
      </c>
      <c r="P11">
        <f>(VLOOKUP(B11,Inputs!$K$28:$L$32,2,FALSE))</f>
        <v>230</v>
      </c>
      <c r="Q11" s="6">
        <f t="shared" si="5"/>
        <v>18.248908921254063</v>
      </c>
      <c r="R11" s="9">
        <f>((Q11/Inputs!$L$35)^Inputs!$L$36+(Q11/Inputs!$L$35)^Inputs!$L$36-((Q11/Inputs!$L$35)^Inputs!$L$36)*((Q11/Inputs!$L$35)^Inputs!$L$36))</f>
        <v>1.4099039069818825E-2</v>
      </c>
      <c r="T11">
        <f>Inputs!$O$26</f>
        <v>0.72500000000000009</v>
      </c>
      <c r="V11" s="2">
        <v>1</v>
      </c>
      <c r="W11" s="2">
        <v>1</v>
      </c>
      <c r="X11" s="2">
        <v>1</v>
      </c>
      <c r="Z11">
        <f>MAX(1,IF(B11&lt;&gt;"Pedestrian",V11*Inputs!$C$3+W11*Inputs!$C$4+X11*IF(Inputs!$C$3=1,Inputs!$O$29,IF(Inputs!$C$3=2,Inputs!$O$29+Inputs!$O$30,Inputs!$O$29+Inputs!$O$30+Inputs!$O$31*(Inputs!$C$3-2)))+Y11*IF(Inputs!$C$4=1,Inputs!$O$29,IF(Inputs!$C$4=2,Inputs!$O$29+Inputs!$O$30,Inputs!$O$29+Inputs!$O$30+Inputs!$O$31*(Inputs!$C$4-2))),V11*Inputs!$C$3+W11*Inputs!$C$4+X11*IF(Inputs!$C$3=1,Inputs!$O$37,IF(Inputs!$C$3=2,Inputs!$O$37+Inputs!$O$38,Inputs!$O$37+Inputs!$O$38+Inputs!$O$39*(Inputs!$C$3-2)))+Y11*IF(Inputs!$C$4=1,Inputs!$O$37,IF(Inputs!$C$4=2,Inputs!$O$37+Inputs!$O$38,Inputs!$O$37+Inputs!$O$38+Inputs!$O$39*(Inputs!$C$4-2)))))</f>
        <v>8.75</v>
      </c>
      <c r="AB11">
        <f>IF(B11="Diverging","",Inputs!$L$12)</f>
        <v>70</v>
      </c>
      <c r="AC11" s="132">
        <f t="shared" si="6"/>
        <v>1.2601440246904174</v>
      </c>
      <c r="AD11" s="14"/>
      <c r="AE11" s="2"/>
      <c r="AF11" s="2"/>
      <c r="AG11" s="30"/>
      <c r="AI11">
        <f t="shared" si="7"/>
        <v>7.9940386566298365</v>
      </c>
      <c r="AK11">
        <f t="shared" si="8"/>
        <v>652622.84354031179</v>
      </c>
      <c r="AM11" s="12"/>
      <c r="AN11" s="2" t="str">
        <f t="shared" si="9"/>
        <v/>
      </c>
      <c r="AO11" s="2" t="str">
        <f t="shared" si="0"/>
        <v/>
      </c>
      <c r="AP11" s="2" t="str">
        <f t="shared" si="0"/>
        <v/>
      </c>
      <c r="AQ11" s="2" t="str">
        <f t="shared" si="0"/>
        <v/>
      </c>
      <c r="AR11" s="2" t="str">
        <f t="shared" si="0"/>
        <v/>
      </c>
      <c r="AS11" s="2" t="str">
        <f t="shared" si="0"/>
        <v/>
      </c>
      <c r="AT11" s="2" t="str">
        <f t="shared" si="0"/>
        <v/>
      </c>
      <c r="AU11" s="2" t="str">
        <f t="shared" si="0"/>
        <v/>
      </c>
      <c r="AV11" s="2" t="str">
        <f t="shared" si="0"/>
        <v/>
      </c>
      <c r="AW11" s="2">
        <f t="shared" si="0"/>
        <v>1</v>
      </c>
      <c r="AX11" s="2" t="str">
        <f t="shared" si="0"/>
        <v/>
      </c>
      <c r="AY11" s="2" t="str">
        <f t="shared" si="0"/>
        <v/>
      </c>
      <c r="AZ11" s="2"/>
      <c r="BA11" s="2"/>
      <c r="BB11" s="2"/>
      <c r="BC11" s="2"/>
      <c r="BD11" s="10"/>
      <c r="BE11" s="2" t="str">
        <f t="shared" si="10"/>
        <v/>
      </c>
      <c r="BF11" s="2" t="str">
        <f t="shared" si="1"/>
        <v/>
      </c>
      <c r="BG11" s="2" t="str">
        <f t="shared" si="1"/>
        <v/>
      </c>
      <c r="BH11" s="2" t="str">
        <f t="shared" si="1"/>
        <v/>
      </c>
      <c r="BI11" s="2" t="str">
        <f t="shared" si="1"/>
        <v/>
      </c>
      <c r="BJ11" s="2" t="str">
        <f t="shared" si="1"/>
        <v/>
      </c>
      <c r="BK11" s="2" t="str">
        <f t="shared" si="1"/>
        <v/>
      </c>
      <c r="BL11" s="2">
        <f t="shared" si="1"/>
        <v>1</v>
      </c>
      <c r="BM11" s="2" t="str">
        <f t="shared" si="1"/>
        <v/>
      </c>
      <c r="BN11" s="2" t="str">
        <f t="shared" si="1"/>
        <v/>
      </c>
      <c r="BO11" s="2" t="str">
        <f t="shared" si="1"/>
        <v/>
      </c>
      <c r="BP11" s="2" t="str">
        <f t="shared" si="1"/>
        <v/>
      </c>
      <c r="BQ11" s="2"/>
      <c r="BR11" s="2"/>
      <c r="BS11" s="2"/>
      <c r="BT11" s="2"/>
      <c r="BU11" s="12"/>
    </row>
    <row r="12" spans="1:73" x14ac:dyDescent="0.25">
      <c r="A12">
        <v>9</v>
      </c>
      <c r="B12" t="s">
        <v>100</v>
      </c>
      <c r="C12" s="7" t="s">
        <v>29</v>
      </c>
      <c r="D12" s="2" t="s">
        <v>79</v>
      </c>
      <c r="E12" t="s">
        <v>141</v>
      </c>
      <c r="F12" t="s">
        <v>30</v>
      </c>
      <c r="G12" s="2" t="s">
        <v>71</v>
      </c>
      <c r="H12" t="s">
        <v>140</v>
      </c>
      <c r="J12">
        <f t="shared" si="2"/>
        <v>2158.3361834497814</v>
      </c>
      <c r="K12">
        <f t="shared" si="3"/>
        <v>934.15654932693815</v>
      </c>
      <c r="L12">
        <f t="shared" si="4"/>
        <v>2016223.8814189211</v>
      </c>
      <c r="N12">
        <f>VLOOKUP(E12,Inputs!$K$12:$L$25,2,FALSE)</f>
        <v>25</v>
      </c>
      <c r="O12">
        <f>VLOOKUP(H12,Inputs!$K$12:$L$25,2,FALSE)</f>
        <v>15</v>
      </c>
      <c r="P12">
        <f>(VLOOKUP(B12,Inputs!$K$28:$L$32,2,FALSE))</f>
        <v>230</v>
      </c>
      <c r="Q12" s="6">
        <f t="shared" si="5"/>
        <v>18.248908921254063</v>
      </c>
      <c r="R12" s="9">
        <f>((Q12/Inputs!$L$35)^Inputs!$L$36+(Q12/Inputs!$L$35)^Inputs!$L$36-((Q12/Inputs!$L$35)^Inputs!$L$36)*((Q12/Inputs!$L$35)^Inputs!$L$36))</f>
        <v>1.4099039069818825E-2</v>
      </c>
      <c r="T12">
        <f>Inputs!$O$26</f>
        <v>0.72500000000000009</v>
      </c>
      <c r="V12" s="2">
        <v>2</v>
      </c>
      <c r="Z12">
        <f>MAX(1,IF(B12&lt;&gt;"Pedestrian",V12*Inputs!$C$3+W12*Inputs!$C$4+X12*IF(Inputs!$C$3=1,Inputs!$O$29,IF(Inputs!$C$3=2,Inputs!$O$29+Inputs!$O$30,Inputs!$O$29+Inputs!$O$30+Inputs!$O$31*(Inputs!$C$3-2)))+Y12*IF(Inputs!$C$4=1,Inputs!$O$29,IF(Inputs!$C$4=2,Inputs!$O$29+Inputs!$O$30,Inputs!$O$29+Inputs!$O$30+Inputs!$O$31*(Inputs!$C$4-2))),V12*Inputs!$C$3+W12*Inputs!$C$4+X12*IF(Inputs!$C$3=1,Inputs!$O$37,IF(Inputs!$C$3=2,Inputs!$O$37+Inputs!$O$38,Inputs!$O$37+Inputs!$O$38+Inputs!$O$39*(Inputs!$C$3-2)))+Y12*IF(Inputs!$C$4=1,Inputs!$O$37,IF(Inputs!$C$4=2,Inputs!$O$37+Inputs!$O$38,Inputs!$O$37+Inputs!$O$38+Inputs!$O$39*(Inputs!$C$4-2)))))</f>
        <v>8</v>
      </c>
      <c r="AB12">
        <f>IF(B12="Diverging","",Inputs!$L$12)</f>
        <v>70</v>
      </c>
      <c r="AC12" s="132">
        <f t="shared" si="6"/>
        <v>1.2601440246904174</v>
      </c>
      <c r="AD12" s="14"/>
      <c r="AE12" s="2"/>
      <c r="AF12" s="2"/>
      <c r="AG12" s="30"/>
      <c r="AI12">
        <f t="shared" si="7"/>
        <v>7.3088353432044215</v>
      </c>
      <c r="AK12">
        <f t="shared" si="8"/>
        <v>207766.94143120592</v>
      </c>
      <c r="AM12" s="12"/>
      <c r="AN12" s="2" t="str">
        <f t="shared" si="9"/>
        <v/>
      </c>
      <c r="AO12" s="2" t="str">
        <f t="shared" si="0"/>
        <v/>
      </c>
      <c r="AP12" s="2" t="str">
        <f t="shared" si="0"/>
        <v/>
      </c>
      <c r="AQ12" s="2" t="str">
        <f t="shared" si="0"/>
        <v/>
      </c>
      <c r="AR12" s="2" t="str">
        <f t="shared" si="0"/>
        <v/>
      </c>
      <c r="AS12" s="2" t="str">
        <f t="shared" si="0"/>
        <v/>
      </c>
      <c r="AT12" s="2" t="str">
        <f t="shared" si="0"/>
        <v/>
      </c>
      <c r="AU12" s="2" t="str">
        <f t="shared" si="0"/>
        <v/>
      </c>
      <c r="AV12" s="2" t="str">
        <f t="shared" si="0"/>
        <v/>
      </c>
      <c r="AW12" s="2">
        <f t="shared" si="0"/>
        <v>1</v>
      </c>
      <c r="AX12" s="2" t="str">
        <f t="shared" si="0"/>
        <v/>
      </c>
      <c r="AY12" s="2" t="str">
        <f t="shared" si="0"/>
        <v/>
      </c>
      <c r="AZ12" s="2"/>
      <c r="BA12" s="2"/>
      <c r="BB12" s="2"/>
      <c r="BC12" s="2"/>
      <c r="BD12" s="10"/>
      <c r="BE12" s="2" t="str">
        <f t="shared" si="10"/>
        <v/>
      </c>
      <c r="BF12" s="2">
        <f t="shared" si="1"/>
        <v>1</v>
      </c>
      <c r="BG12" s="2" t="str">
        <f t="shared" si="1"/>
        <v/>
      </c>
      <c r="BH12" s="2" t="str">
        <f t="shared" si="1"/>
        <v/>
      </c>
      <c r="BI12" s="2" t="str">
        <f t="shared" si="1"/>
        <v/>
      </c>
      <c r="BJ12" s="2" t="str">
        <f t="shared" si="1"/>
        <v/>
      </c>
      <c r="BK12" s="2" t="str">
        <f t="shared" si="1"/>
        <v/>
      </c>
      <c r="BL12" s="2" t="str">
        <f t="shared" si="1"/>
        <v/>
      </c>
      <c r="BM12" s="2" t="str">
        <f t="shared" si="1"/>
        <v/>
      </c>
      <c r="BN12" s="2" t="str">
        <f t="shared" si="1"/>
        <v/>
      </c>
      <c r="BO12" s="2" t="str">
        <f t="shared" si="1"/>
        <v/>
      </c>
      <c r="BP12" s="2" t="str">
        <f t="shared" si="1"/>
        <v/>
      </c>
      <c r="BQ12" s="2"/>
      <c r="BR12" s="2"/>
      <c r="BS12" s="2"/>
      <c r="BT12" s="2"/>
      <c r="BU12" s="12"/>
    </row>
    <row r="13" spans="1:73" x14ac:dyDescent="0.25">
      <c r="A13">
        <v>10</v>
      </c>
      <c r="B13" t="s">
        <v>14</v>
      </c>
      <c r="C13" s="7" t="s">
        <v>29</v>
      </c>
      <c r="D13" s="2" t="s">
        <v>79</v>
      </c>
      <c r="E13" t="s">
        <v>141</v>
      </c>
      <c r="F13" t="s">
        <v>24</v>
      </c>
      <c r="G13" s="2" t="s">
        <v>69</v>
      </c>
      <c r="H13" t="s">
        <v>140</v>
      </c>
      <c r="J13">
        <f t="shared" si="2"/>
        <v>2158.3361834497814</v>
      </c>
      <c r="K13">
        <f t="shared" si="3"/>
        <v>5590.2071467317601</v>
      </c>
      <c r="L13">
        <f t="shared" si="4"/>
        <v>12065546.357770719</v>
      </c>
      <c r="N13">
        <f>VLOOKUP(E13,Inputs!$K$12:$L$25,2,FALSE)</f>
        <v>25</v>
      </c>
      <c r="O13">
        <f>VLOOKUP(H13,Inputs!$K$12:$L$25,2,FALSE)</f>
        <v>15</v>
      </c>
      <c r="P13">
        <f>(VLOOKUP(B13,Inputs!$K$28:$L$32,2,FALSE))</f>
        <v>90</v>
      </c>
      <c r="Q13" s="6">
        <f t="shared" si="5"/>
        <v>14.577379737113251</v>
      </c>
      <c r="R13" s="9">
        <f>((Q13/Inputs!$L$35)^Inputs!$L$36+(Q13/Inputs!$L$35)^Inputs!$L$36-((Q13/Inputs!$L$35)^Inputs!$L$36)*((Q13/Inputs!$L$35)^Inputs!$L$36))</f>
        <v>6.0240867167528807E-3</v>
      </c>
      <c r="T13">
        <f>Inputs!$O$26</f>
        <v>0.72500000000000009</v>
      </c>
      <c r="V13" s="2">
        <v>2</v>
      </c>
      <c r="Z13">
        <f>MAX(1,IF(B13&lt;&gt;"Pedestrian",V13*Inputs!$C$3+W13*Inputs!$C$4+X13*IF(Inputs!$C$3=1,Inputs!$O$29,IF(Inputs!$C$3=2,Inputs!$O$29+Inputs!$O$30,Inputs!$O$29+Inputs!$O$30+Inputs!$O$31*(Inputs!$C$3-2)))+Y13*IF(Inputs!$C$4=1,Inputs!$O$29,IF(Inputs!$C$4=2,Inputs!$O$29+Inputs!$O$30,Inputs!$O$29+Inputs!$O$30+Inputs!$O$31*(Inputs!$C$4-2))),V13*Inputs!$C$3+W13*Inputs!$C$4+X13*IF(Inputs!$C$3=1,Inputs!$O$37,IF(Inputs!$C$3=2,Inputs!$O$37+Inputs!$O$38,Inputs!$O$37+Inputs!$O$38+Inputs!$O$39*(Inputs!$C$3-2)))+Y13*IF(Inputs!$C$4=1,Inputs!$O$37,IF(Inputs!$C$4=2,Inputs!$O$37+Inputs!$O$38,Inputs!$O$37+Inputs!$O$38+Inputs!$O$39*(Inputs!$C$4-2)))))</f>
        <v>8</v>
      </c>
      <c r="AB13">
        <f>IF(B13="Diverging","",Inputs!$L$12)</f>
        <v>70</v>
      </c>
      <c r="AC13" s="132">
        <f t="shared" si="6"/>
        <v>1.2601440246904174</v>
      </c>
      <c r="AD13" s="14"/>
      <c r="AE13" s="2"/>
      <c r="AF13" s="2"/>
      <c r="AG13" s="30"/>
      <c r="AI13">
        <f t="shared" si="7"/>
        <v>7.3088353432044215</v>
      </c>
      <c r="AK13">
        <f t="shared" si="8"/>
        <v>531234.63925299072</v>
      </c>
      <c r="AM13" s="12"/>
      <c r="AN13" s="2" t="str">
        <f t="shared" si="9"/>
        <v/>
      </c>
      <c r="AO13" s="2" t="str">
        <f t="shared" si="0"/>
        <v/>
      </c>
      <c r="AP13" s="2" t="str">
        <f t="shared" si="0"/>
        <v/>
      </c>
      <c r="AQ13" s="2" t="str">
        <f t="shared" si="0"/>
        <v/>
      </c>
      <c r="AR13" s="2" t="str">
        <f t="shared" si="0"/>
        <v/>
      </c>
      <c r="AS13" s="2" t="str">
        <f t="shared" si="0"/>
        <v/>
      </c>
      <c r="AT13" s="2" t="str">
        <f t="shared" si="0"/>
        <v/>
      </c>
      <c r="AU13" s="2" t="str">
        <f t="shared" si="0"/>
        <v/>
      </c>
      <c r="AV13" s="2" t="str">
        <f t="shared" si="0"/>
        <v/>
      </c>
      <c r="AW13" s="2">
        <f t="shared" si="0"/>
        <v>1</v>
      </c>
      <c r="AX13" s="2" t="str">
        <f t="shared" si="0"/>
        <v/>
      </c>
      <c r="AY13" s="2" t="str">
        <f t="shared" si="0"/>
        <v/>
      </c>
      <c r="AZ13" s="2"/>
      <c r="BA13" s="2"/>
      <c r="BB13" s="2"/>
      <c r="BC13" s="2"/>
      <c r="BD13" s="10"/>
      <c r="BE13" s="2">
        <f t="shared" si="10"/>
        <v>1</v>
      </c>
      <c r="BF13" s="2" t="str">
        <f t="shared" si="1"/>
        <v/>
      </c>
      <c r="BG13" s="2" t="str">
        <f t="shared" si="1"/>
        <v/>
      </c>
      <c r="BH13" s="2" t="str">
        <f t="shared" si="1"/>
        <v/>
      </c>
      <c r="BI13" s="2" t="str">
        <f t="shared" si="1"/>
        <v/>
      </c>
      <c r="BJ13" s="2" t="str">
        <f t="shared" si="1"/>
        <v/>
      </c>
      <c r="BK13" s="2" t="str">
        <f t="shared" si="1"/>
        <v/>
      </c>
      <c r="BL13" s="2" t="str">
        <f t="shared" si="1"/>
        <v/>
      </c>
      <c r="BM13" s="2" t="str">
        <f t="shared" si="1"/>
        <v/>
      </c>
      <c r="BN13" s="2" t="str">
        <f t="shared" si="1"/>
        <v/>
      </c>
      <c r="BO13" s="2" t="str">
        <f t="shared" si="1"/>
        <v/>
      </c>
      <c r="BP13" s="2" t="str">
        <f t="shared" si="1"/>
        <v/>
      </c>
      <c r="BQ13" s="2"/>
      <c r="BR13" s="2"/>
      <c r="BS13" s="2"/>
      <c r="BT13" s="2"/>
      <c r="BU13" s="12"/>
    </row>
    <row r="14" spans="1:73" x14ac:dyDescent="0.25">
      <c r="A14">
        <v>11</v>
      </c>
      <c r="B14" t="s">
        <v>100</v>
      </c>
      <c r="C14" t="s">
        <v>24</v>
      </c>
      <c r="D14" s="2" t="s">
        <v>69</v>
      </c>
      <c r="E14" t="s">
        <v>140</v>
      </c>
      <c r="F14" s="7" t="s">
        <v>27</v>
      </c>
      <c r="G14" s="2" t="s">
        <v>74</v>
      </c>
      <c r="H14" t="s">
        <v>141</v>
      </c>
      <c r="J14">
        <f t="shared" si="2"/>
        <v>5590.2071467317601</v>
      </c>
      <c r="K14">
        <f t="shared" si="3"/>
        <v>878.12843098113581</v>
      </c>
      <c r="L14">
        <f t="shared" si="4"/>
        <v>4908919.8306190921</v>
      </c>
      <c r="N14">
        <f>VLOOKUP(E14,Inputs!$K$12:$L$25,2,FALSE)</f>
        <v>15</v>
      </c>
      <c r="O14">
        <f>VLOOKUP(H14,Inputs!$K$12:$L$25,2,FALSE)</f>
        <v>25</v>
      </c>
      <c r="P14">
        <f>(VLOOKUP(B14,Inputs!$K$28:$L$32,2,FALSE))</f>
        <v>230</v>
      </c>
      <c r="Q14" s="6">
        <f t="shared" si="5"/>
        <v>18.248908921254063</v>
      </c>
      <c r="R14" s="9">
        <f>((Q14/Inputs!$L$35)^Inputs!$L$36+(Q14/Inputs!$L$35)^Inputs!$L$36-((Q14/Inputs!$L$35)^Inputs!$L$36)*((Q14/Inputs!$L$35)^Inputs!$L$36))</f>
        <v>1.4099039069818825E-2</v>
      </c>
      <c r="T14">
        <f>Inputs!$O$26</f>
        <v>0.72500000000000009</v>
      </c>
      <c r="V14" s="2">
        <v>1</v>
      </c>
      <c r="W14" s="2">
        <v>1</v>
      </c>
      <c r="Y14" s="2">
        <v>1</v>
      </c>
      <c r="Z14">
        <f>MAX(1,IF(B14&lt;&gt;"Pedestrian",V14*Inputs!$C$3+W14*Inputs!$C$4+X14*IF(Inputs!$C$3=1,Inputs!$O$29,IF(Inputs!$C$3=2,Inputs!$O$29+Inputs!$O$30,Inputs!$O$29+Inputs!$O$30+Inputs!$O$31*(Inputs!$C$3-2)))+Y14*IF(Inputs!$C$4=1,Inputs!$O$29,IF(Inputs!$C$4=2,Inputs!$O$29+Inputs!$O$30,Inputs!$O$29+Inputs!$O$30+Inputs!$O$31*(Inputs!$C$4-2))),V14*Inputs!$C$3+W14*Inputs!$C$4+X14*IF(Inputs!$C$3=1,Inputs!$O$37,IF(Inputs!$C$3=2,Inputs!$O$37+Inputs!$O$38,Inputs!$O$37+Inputs!$O$38+Inputs!$O$39*(Inputs!$C$3-2)))+Y14*IF(Inputs!$C$4=1,Inputs!$O$37,IF(Inputs!$C$4=2,Inputs!$O$37+Inputs!$O$38,Inputs!$O$37+Inputs!$O$38+Inputs!$O$39*(Inputs!$C$4-2)))))</f>
        <v>7.75</v>
      </c>
      <c r="AB14">
        <f>IF(B14="Diverging","",Inputs!$L$12)</f>
        <v>70</v>
      </c>
      <c r="AC14" s="132">
        <f t="shared" si="6"/>
        <v>1.2601440246904174</v>
      </c>
      <c r="AD14" s="14"/>
      <c r="AE14" s="2"/>
      <c r="AF14" s="2"/>
      <c r="AG14" s="30"/>
      <c r="AI14">
        <f t="shared" si="7"/>
        <v>7.0804342387292829</v>
      </c>
      <c r="AK14">
        <f t="shared" si="8"/>
        <v>490044.30569563183</v>
      </c>
      <c r="AM14" s="12"/>
      <c r="AN14" s="2">
        <f t="shared" si="9"/>
        <v>1</v>
      </c>
      <c r="AO14" s="2" t="str">
        <f t="shared" si="0"/>
        <v/>
      </c>
      <c r="AP14" s="2" t="str">
        <f t="shared" si="0"/>
        <v/>
      </c>
      <c r="AQ14" s="2" t="str">
        <f t="shared" si="0"/>
        <v/>
      </c>
      <c r="AR14" s="2" t="str">
        <f t="shared" si="0"/>
        <v/>
      </c>
      <c r="AS14" s="2" t="str">
        <f t="shared" si="0"/>
        <v/>
      </c>
      <c r="AT14" s="2" t="str">
        <f t="shared" si="0"/>
        <v/>
      </c>
      <c r="AU14" s="2" t="str">
        <f t="shared" si="0"/>
        <v/>
      </c>
      <c r="AV14" s="2" t="str">
        <f t="shared" si="0"/>
        <v/>
      </c>
      <c r="AW14" s="2" t="str">
        <f t="shared" si="0"/>
        <v/>
      </c>
      <c r="AX14" s="2" t="str">
        <f t="shared" si="0"/>
        <v/>
      </c>
      <c r="AY14" s="2" t="str">
        <f t="shared" si="0"/>
        <v/>
      </c>
      <c r="AZ14" s="2"/>
      <c r="BA14" s="2"/>
      <c r="BB14" s="2"/>
      <c r="BC14" s="2"/>
      <c r="BD14" s="10"/>
      <c r="BE14" s="2" t="str">
        <f t="shared" si="10"/>
        <v/>
      </c>
      <c r="BF14" s="2" t="str">
        <f t="shared" si="1"/>
        <v/>
      </c>
      <c r="BG14" s="2" t="str">
        <f t="shared" si="1"/>
        <v/>
      </c>
      <c r="BH14" s="2" t="str">
        <f t="shared" si="1"/>
        <v/>
      </c>
      <c r="BI14" s="2">
        <f t="shared" si="1"/>
        <v>1</v>
      </c>
      <c r="BJ14" s="2" t="str">
        <f t="shared" si="1"/>
        <v/>
      </c>
      <c r="BK14" s="2" t="str">
        <f t="shared" si="1"/>
        <v/>
      </c>
      <c r="BL14" s="2" t="str">
        <f t="shared" si="1"/>
        <v/>
      </c>
      <c r="BM14" s="2" t="str">
        <f t="shared" si="1"/>
        <v/>
      </c>
      <c r="BN14" s="2" t="str">
        <f t="shared" si="1"/>
        <v/>
      </c>
      <c r="BO14" s="2" t="str">
        <f t="shared" si="1"/>
        <v/>
      </c>
      <c r="BP14" s="2" t="str">
        <f t="shared" si="1"/>
        <v/>
      </c>
      <c r="BQ14" s="2"/>
      <c r="BR14" s="2"/>
      <c r="BS14" s="2"/>
      <c r="BT14" s="2"/>
      <c r="BU14" s="12"/>
    </row>
    <row r="15" spans="1:73" x14ac:dyDescent="0.25">
      <c r="A15">
        <v>12</v>
      </c>
      <c r="B15" t="s">
        <v>100</v>
      </c>
      <c r="C15" t="s">
        <v>24</v>
      </c>
      <c r="D15" s="2" t="s">
        <v>69</v>
      </c>
      <c r="E15" t="s">
        <v>141</v>
      </c>
      <c r="F15" s="7" t="s">
        <v>31</v>
      </c>
      <c r="G15" s="2" t="s">
        <v>75</v>
      </c>
      <c r="H15" t="s">
        <v>140</v>
      </c>
      <c r="J15">
        <f t="shared" si="2"/>
        <v>5590.2071467317601</v>
      </c>
      <c r="K15">
        <f t="shared" si="3"/>
        <v>2682.7945882448253</v>
      </c>
      <c r="L15">
        <f t="shared" si="4"/>
        <v>14997377.480419511</v>
      </c>
      <c r="N15">
        <f>VLOOKUP(E15,Inputs!$K$12:$L$25,2,FALSE)</f>
        <v>25</v>
      </c>
      <c r="O15">
        <f>VLOOKUP(H15,Inputs!$K$12:$L$25,2,FALSE)</f>
        <v>15</v>
      </c>
      <c r="P15">
        <f>(VLOOKUP(B15,Inputs!$K$28:$L$32,2,FALSE))</f>
        <v>230</v>
      </c>
      <c r="Q15" s="6">
        <f t="shared" si="5"/>
        <v>18.248908921254063</v>
      </c>
      <c r="R15" s="9">
        <f>((Q15/Inputs!$L$35)^Inputs!$L$36+(Q15/Inputs!$L$35)^Inputs!$L$36-((Q15/Inputs!$L$35)^Inputs!$L$36)*((Q15/Inputs!$L$35)^Inputs!$L$36))</f>
        <v>1.4099039069818825E-2</v>
      </c>
      <c r="T15">
        <f>Inputs!$O$26</f>
        <v>0.72500000000000009</v>
      </c>
      <c r="V15" s="2">
        <v>1</v>
      </c>
      <c r="W15" s="2">
        <v>1</v>
      </c>
      <c r="X15" s="2">
        <v>1</v>
      </c>
      <c r="Z15">
        <f>MAX(1,IF(B15&lt;&gt;"Pedestrian",V15*Inputs!$C$3+W15*Inputs!$C$4+X15*IF(Inputs!$C$3=1,Inputs!$O$29,IF(Inputs!$C$3=2,Inputs!$O$29+Inputs!$O$30,Inputs!$O$29+Inputs!$O$30+Inputs!$O$31*(Inputs!$C$3-2)))+Y15*IF(Inputs!$C$4=1,Inputs!$O$29,IF(Inputs!$C$4=2,Inputs!$O$29+Inputs!$O$30,Inputs!$O$29+Inputs!$O$30+Inputs!$O$31*(Inputs!$C$4-2))),V15*Inputs!$C$3+W15*Inputs!$C$4+X15*IF(Inputs!$C$3=1,Inputs!$O$37,IF(Inputs!$C$3=2,Inputs!$O$37+Inputs!$O$38,Inputs!$O$37+Inputs!$O$38+Inputs!$O$39*(Inputs!$C$3-2)))+Y15*IF(Inputs!$C$4=1,Inputs!$O$37,IF(Inputs!$C$4=2,Inputs!$O$37+Inputs!$O$38,Inputs!$O$37+Inputs!$O$38+Inputs!$O$39*(Inputs!$C$4-2)))))</f>
        <v>8.75</v>
      </c>
      <c r="AB15">
        <f>IF(B15="Diverging","",Inputs!$L$12)</f>
        <v>70</v>
      </c>
      <c r="AC15" s="132">
        <f t="shared" si="6"/>
        <v>1.2601440246904174</v>
      </c>
      <c r="AD15" s="14"/>
      <c r="AE15" s="2"/>
      <c r="AF15" s="2"/>
      <c r="AG15" s="30"/>
      <c r="AI15">
        <f t="shared" si="7"/>
        <v>7.9940386566298365</v>
      </c>
      <c r="AK15">
        <f t="shared" si="8"/>
        <v>1690328.3705544847</v>
      </c>
      <c r="AM15" s="12"/>
      <c r="AN15" s="2">
        <f t="shared" si="9"/>
        <v>1</v>
      </c>
      <c r="AO15" s="2" t="str">
        <f t="shared" si="0"/>
        <v/>
      </c>
      <c r="AP15" s="2" t="str">
        <f t="shared" si="0"/>
        <v/>
      </c>
      <c r="AQ15" s="2" t="str">
        <f t="shared" si="0"/>
        <v/>
      </c>
      <c r="AR15" s="2" t="str">
        <f t="shared" si="0"/>
        <v/>
      </c>
      <c r="AS15" s="2" t="str">
        <f t="shared" si="0"/>
        <v/>
      </c>
      <c r="AT15" s="2" t="str">
        <f t="shared" si="0"/>
        <v/>
      </c>
      <c r="AU15" s="2" t="str">
        <f t="shared" si="0"/>
        <v/>
      </c>
      <c r="AV15" s="2" t="str">
        <f t="shared" si="0"/>
        <v/>
      </c>
      <c r="AW15" s="2" t="str">
        <f t="shared" si="0"/>
        <v/>
      </c>
      <c r="AX15" s="2" t="str">
        <f t="shared" si="0"/>
        <v/>
      </c>
      <c r="AY15" s="2" t="str">
        <f t="shared" si="0"/>
        <v/>
      </c>
      <c r="AZ15" s="2"/>
      <c r="BA15" s="2"/>
      <c r="BB15" s="2"/>
      <c r="BC15" s="2"/>
      <c r="BD15" s="10"/>
      <c r="BE15" s="2" t="str">
        <f t="shared" si="10"/>
        <v/>
      </c>
      <c r="BF15" s="2" t="str">
        <f t="shared" si="1"/>
        <v/>
      </c>
      <c r="BG15" s="2" t="str">
        <f t="shared" si="1"/>
        <v/>
      </c>
      <c r="BH15" s="2" t="str">
        <f t="shared" si="1"/>
        <v/>
      </c>
      <c r="BI15" s="2" t="str">
        <f t="shared" si="1"/>
        <v/>
      </c>
      <c r="BJ15" s="2" t="str">
        <f t="shared" si="1"/>
        <v/>
      </c>
      <c r="BK15" s="2" t="str">
        <f t="shared" si="1"/>
        <v/>
      </c>
      <c r="BL15" s="2">
        <f t="shared" si="1"/>
        <v>1</v>
      </c>
      <c r="BM15" s="2" t="str">
        <f t="shared" si="1"/>
        <v/>
      </c>
      <c r="BN15" s="2" t="str">
        <f t="shared" si="1"/>
        <v/>
      </c>
      <c r="BO15" s="2" t="str">
        <f t="shared" si="1"/>
        <v/>
      </c>
      <c r="BP15" s="2" t="str">
        <f t="shared" si="1"/>
        <v/>
      </c>
      <c r="BQ15" s="2"/>
      <c r="BR15" s="2"/>
      <c r="BS15" s="2"/>
      <c r="BT15" s="2"/>
      <c r="BU15" s="12"/>
    </row>
    <row r="16" spans="1:73" x14ac:dyDescent="0.25">
      <c r="A16">
        <v>13</v>
      </c>
      <c r="B16" t="s">
        <v>100</v>
      </c>
      <c r="C16" s="7" t="s">
        <v>31</v>
      </c>
      <c r="D16" s="2" t="s">
        <v>75</v>
      </c>
      <c r="E16" t="s">
        <v>140</v>
      </c>
      <c r="F16" t="s">
        <v>27</v>
      </c>
      <c r="G16" s="2" t="s">
        <v>74</v>
      </c>
      <c r="H16" t="s">
        <v>141</v>
      </c>
      <c r="J16">
        <f t="shared" si="2"/>
        <v>2682.7945882448253</v>
      </c>
      <c r="K16">
        <f t="shared" si="3"/>
        <v>878.12843098113581</v>
      </c>
      <c r="L16">
        <f t="shared" si="4"/>
        <v>2355838.2024201108</v>
      </c>
      <c r="N16">
        <f>VLOOKUP(E16,Inputs!$K$12:$L$25,2,FALSE)</f>
        <v>15</v>
      </c>
      <c r="O16">
        <f>VLOOKUP(H16,Inputs!$K$12:$L$25,2,FALSE)</f>
        <v>25</v>
      </c>
      <c r="P16">
        <f>(VLOOKUP(B16,Inputs!$K$28:$L$32,2,FALSE))</f>
        <v>230</v>
      </c>
      <c r="Q16" s="6">
        <f t="shared" si="5"/>
        <v>18.248908921254063</v>
      </c>
      <c r="R16" s="9">
        <f>((Q16/Inputs!$L$35)^Inputs!$L$36+(Q16/Inputs!$L$35)^Inputs!$L$36-((Q16/Inputs!$L$35)^Inputs!$L$36)*((Q16/Inputs!$L$35)^Inputs!$L$36))</f>
        <v>1.4099039069818825E-2</v>
      </c>
      <c r="T16">
        <f>Inputs!$O$26</f>
        <v>0.72500000000000009</v>
      </c>
      <c r="V16" s="2">
        <v>1</v>
      </c>
      <c r="W16" s="2">
        <v>1</v>
      </c>
      <c r="X16" s="2">
        <v>1</v>
      </c>
      <c r="Z16">
        <f>MAX(1,IF(B16&lt;&gt;"Pedestrian",V16*Inputs!$C$3+W16*Inputs!$C$4+X16*IF(Inputs!$C$3=1,Inputs!$O$29,IF(Inputs!$C$3=2,Inputs!$O$29+Inputs!$O$30,Inputs!$O$29+Inputs!$O$30+Inputs!$O$31*(Inputs!$C$3-2)))+Y16*IF(Inputs!$C$4=1,Inputs!$O$29,IF(Inputs!$C$4=2,Inputs!$O$29+Inputs!$O$30,Inputs!$O$29+Inputs!$O$30+Inputs!$O$31*(Inputs!$C$4-2))),V16*Inputs!$C$3+W16*Inputs!$C$4+X16*IF(Inputs!$C$3=1,Inputs!$O$37,IF(Inputs!$C$3=2,Inputs!$O$37+Inputs!$O$38,Inputs!$O$37+Inputs!$O$38+Inputs!$O$39*(Inputs!$C$3-2)))+Y16*IF(Inputs!$C$4=1,Inputs!$O$37,IF(Inputs!$C$4=2,Inputs!$O$37+Inputs!$O$38,Inputs!$O$37+Inputs!$O$38+Inputs!$O$39*(Inputs!$C$4-2)))))</f>
        <v>8.75</v>
      </c>
      <c r="AB16">
        <f>IF(B16="Diverging","",Inputs!$L$12)</f>
        <v>70</v>
      </c>
      <c r="AC16" s="132">
        <f t="shared" si="6"/>
        <v>1.2601440246904174</v>
      </c>
      <c r="AD16" s="14"/>
      <c r="AE16" s="2"/>
      <c r="AF16" s="2"/>
      <c r="AG16" s="30"/>
      <c r="AI16">
        <f t="shared" si="7"/>
        <v>7.9940386566298365</v>
      </c>
      <c r="AK16">
        <f t="shared" si="8"/>
        <v>265522.43251767528</v>
      </c>
      <c r="AM16" s="12"/>
      <c r="AN16" s="2" t="str">
        <f t="shared" si="9"/>
        <v/>
      </c>
      <c r="AO16" s="2" t="str">
        <f t="shared" si="0"/>
        <v/>
      </c>
      <c r="AP16" s="2" t="str">
        <f t="shared" si="0"/>
        <v/>
      </c>
      <c r="AQ16" s="2" t="str">
        <f t="shared" si="0"/>
        <v/>
      </c>
      <c r="AR16" s="2" t="str">
        <f t="shared" si="0"/>
        <v/>
      </c>
      <c r="AS16" s="2" t="str">
        <f t="shared" si="0"/>
        <v/>
      </c>
      <c r="AT16" s="2" t="str">
        <f t="shared" si="0"/>
        <v/>
      </c>
      <c r="AU16" s="2">
        <f t="shared" si="0"/>
        <v>1</v>
      </c>
      <c r="AV16" s="2" t="str">
        <f t="shared" si="0"/>
        <v/>
      </c>
      <c r="AW16" s="2" t="str">
        <f t="shared" si="0"/>
        <v/>
      </c>
      <c r="AX16" s="2" t="str">
        <f t="shared" si="0"/>
        <v/>
      </c>
      <c r="AY16" s="2" t="str">
        <f t="shared" si="0"/>
        <v/>
      </c>
      <c r="AZ16" s="2"/>
      <c r="BA16" s="2"/>
      <c r="BB16" s="2"/>
      <c r="BC16" s="2"/>
      <c r="BD16" s="10"/>
      <c r="BE16" s="2" t="str">
        <f t="shared" si="10"/>
        <v/>
      </c>
      <c r="BF16" s="2" t="str">
        <f t="shared" si="1"/>
        <v/>
      </c>
      <c r="BG16" s="2" t="str">
        <f t="shared" si="1"/>
        <v/>
      </c>
      <c r="BH16" s="2" t="str">
        <f t="shared" si="1"/>
        <v/>
      </c>
      <c r="BI16" s="2">
        <f t="shared" si="1"/>
        <v>1</v>
      </c>
      <c r="BJ16" s="2" t="str">
        <f t="shared" si="1"/>
        <v/>
      </c>
      <c r="BK16" s="2" t="str">
        <f t="shared" si="1"/>
        <v/>
      </c>
      <c r="BL16" s="2" t="str">
        <f t="shared" si="1"/>
        <v/>
      </c>
      <c r="BM16" s="2" t="str">
        <f t="shared" si="1"/>
        <v/>
      </c>
      <c r="BN16" s="2" t="str">
        <f t="shared" si="1"/>
        <v/>
      </c>
      <c r="BO16" s="2" t="str">
        <f t="shared" si="1"/>
        <v/>
      </c>
      <c r="BP16" s="2" t="str">
        <f t="shared" si="1"/>
        <v/>
      </c>
      <c r="BQ16" s="2"/>
      <c r="BR16" s="2"/>
      <c r="BS16" s="2"/>
      <c r="BT16" s="2"/>
      <c r="BU16" s="12"/>
    </row>
    <row r="17" spans="1:73" x14ac:dyDescent="0.25">
      <c r="A17">
        <v>14</v>
      </c>
      <c r="B17" t="s">
        <v>100</v>
      </c>
      <c r="C17" s="7" t="s">
        <v>31</v>
      </c>
      <c r="D17" s="2" t="s">
        <v>75</v>
      </c>
      <c r="E17" t="s">
        <v>141</v>
      </c>
      <c r="F17" t="s">
        <v>30</v>
      </c>
      <c r="G17" s="2" t="s">
        <v>71</v>
      </c>
      <c r="H17" t="s">
        <v>140</v>
      </c>
      <c r="J17">
        <f t="shared" si="2"/>
        <v>2682.7945882448253</v>
      </c>
      <c r="K17">
        <f t="shared" si="3"/>
        <v>934.15654932693815</v>
      </c>
      <c r="L17">
        <f t="shared" si="4"/>
        <v>2506150.1351077696</v>
      </c>
      <c r="N17">
        <f>VLOOKUP(E17,Inputs!$K$12:$L$25,2,FALSE)</f>
        <v>25</v>
      </c>
      <c r="O17">
        <f>VLOOKUP(H17,Inputs!$K$12:$L$25,2,FALSE)</f>
        <v>15</v>
      </c>
      <c r="P17">
        <f>(VLOOKUP(B17,Inputs!$K$28:$L$32,2,FALSE))</f>
        <v>230</v>
      </c>
      <c r="Q17" s="6">
        <f t="shared" si="5"/>
        <v>18.248908921254063</v>
      </c>
      <c r="R17" s="9">
        <f>((Q17/Inputs!$L$35)^Inputs!$L$36+(Q17/Inputs!$L$35)^Inputs!$L$36-((Q17/Inputs!$L$35)^Inputs!$L$36)*((Q17/Inputs!$L$35)^Inputs!$L$36))</f>
        <v>1.4099039069818825E-2</v>
      </c>
      <c r="T17">
        <f>Inputs!$O$26</f>
        <v>0.72500000000000009</v>
      </c>
      <c r="V17" s="2">
        <v>1</v>
      </c>
      <c r="W17" s="2">
        <v>1</v>
      </c>
      <c r="X17" s="2">
        <v>1</v>
      </c>
      <c r="Z17">
        <f>MAX(1,IF(B17&lt;&gt;"Pedestrian",V17*Inputs!$C$3+W17*Inputs!$C$4+X17*IF(Inputs!$C$3=1,Inputs!$O$29,IF(Inputs!$C$3=2,Inputs!$O$29+Inputs!$O$30,Inputs!$O$29+Inputs!$O$30+Inputs!$O$31*(Inputs!$C$3-2)))+Y17*IF(Inputs!$C$4=1,Inputs!$O$29,IF(Inputs!$C$4=2,Inputs!$O$29+Inputs!$O$30,Inputs!$O$29+Inputs!$O$30+Inputs!$O$31*(Inputs!$C$4-2))),V17*Inputs!$C$3+W17*Inputs!$C$4+X17*IF(Inputs!$C$3=1,Inputs!$O$37,IF(Inputs!$C$3=2,Inputs!$O$37+Inputs!$O$38,Inputs!$O$37+Inputs!$O$38+Inputs!$O$39*(Inputs!$C$3-2)))+Y17*IF(Inputs!$C$4=1,Inputs!$O$37,IF(Inputs!$C$4=2,Inputs!$O$37+Inputs!$O$38,Inputs!$O$37+Inputs!$O$38+Inputs!$O$39*(Inputs!$C$4-2)))))</f>
        <v>8.75</v>
      </c>
      <c r="AB17">
        <f>IF(B17="Diverging","",Inputs!$L$12)</f>
        <v>70</v>
      </c>
      <c r="AC17" s="132">
        <f t="shared" si="6"/>
        <v>1.2601440246904174</v>
      </c>
      <c r="AD17" s="14"/>
      <c r="AE17" s="2"/>
      <c r="AF17" s="2"/>
      <c r="AG17" s="30"/>
      <c r="AI17">
        <f t="shared" si="7"/>
        <v>7.9940386566298365</v>
      </c>
      <c r="AK17">
        <f t="shared" si="8"/>
        <v>282463.82941100182</v>
      </c>
      <c r="AM17" s="12"/>
      <c r="AN17" s="2" t="str">
        <f t="shared" si="9"/>
        <v/>
      </c>
      <c r="AO17" s="2" t="str">
        <f t="shared" si="0"/>
        <v/>
      </c>
      <c r="AP17" s="2" t="str">
        <f t="shared" si="0"/>
        <v/>
      </c>
      <c r="AQ17" s="2" t="str">
        <f t="shared" si="0"/>
        <v/>
      </c>
      <c r="AR17" s="2" t="str">
        <f t="shared" si="0"/>
        <v/>
      </c>
      <c r="AS17" s="2" t="str">
        <f t="shared" si="0"/>
        <v/>
      </c>
      <c r="AT17" s="2" t="str">
        <f t="shared" si="0"/>
        <v/>
      </c>
      <c r="AU17" s="2">
        <f t="shared" si="0"/>
        <v>1</v>
      </c>
      <c r="AV17" s="2" t="str">
        <f t="shared" si="0"/>
        <v/>
      </c>
      <c r="AW17" s="2" t="str">
        <f t="shared" si="0"/>
        <v/>
      </c>
      <c r="AX17" s="2" t="str">
        <f t="shared" si="0"/>
        <v/>
      </c>
      <c r="AY17" s="2" t="str">
        <f t="shared" si="0"/>
        <v/>
      </c>
      <c r="AZ17" s="2"/>
      <c r="BA17" s="2"/>
      <c r="BB17" s="2"/>
      <c r="BC17" s="2"/>
      <c r="BD17" s="10"/>
      <c r="BE17" s="2" t="str">
        <f t="shared" si="10"/>
        <v/>
      </c>
      <c r="BF17" s="2">
        <f t="shared" si="1"/>
        <v>1</v>
      </c>
      <c r="BG17" s="2" t="str">
        <f t="shared" si="1"/>
        <v/>
      </c>
      <c r="BH17" s="2" t="str">
        <f t="shared" si="1"/>
        <v/>
      </c>
      <c r="BI17" s="2" t="str">
        <f t="shared" si="1"/>
        <v/>
      </c>
      <c r="BJ17" s="2" t="str">
        <f t="shared" si="1"/>
        <v/>
      </c>
      <c r="BK17" s="2" t="str">
        <f t="shared" si="1"/>
        <v/>
      </c>
      <c r="BL17" s="2" t="str">
        <f t="shared" si="1"/>
        <v/>
      </c>
      <c r="BM17" s="2" t="str">
        <f t="shared" si="1"/>
        <v/>
      </c>
      <c r="BN17" s="2" t="str">
        <f t="shared" si="1"/>
        <v/>
      </c>
      <c r="BO17" s="2" t="str">
        <f t="shared" si="1"/>
        <v/>
      </c>
      <c r="BP17" s="2" t="str">
        <f t="shared" si="1"/>
        <v/>
      </c>
      <c r="BQ17" s="2"/>
      <c r="BR17" s="2"/>
      <c r="BS17" s="2"/>
      <c r="BT17" s="2"/>
      <c r="BU17" s="12"/>
    </row>
    <row r="18" spans="1:73" x14ac:dyDescent="0.25">
      <c r="A18">
        <v>15</v>
      </c>
      <c r="B18" t="s">
        <v>100</v>
      </c>
      <c r="C18" s="7" t="s">
        <v>25</v>
      </c>
      <c r="D18" s="2" t="s">
        <v>80</v>
      </c>
      <c r="E18" t="s">
        <v>140</v>
      </c>
      <c r="F18" t="s">
        <v>30</v>
      </c>
      <c r="G18" s="2" t="s">
        <v>71</v>
      </c>
      <c r="H18" t="s">
        <v>141</v>
      </c>
      <c r="J18">
        <f t="shared" si="2"/>
        <v>2011.9542027002817</v>
      </c>
      <c r="K18">
        <f t="shared" si="3"/>
        <v>934.15654932693815</v>
      </c>
      <c r="L18">
        <f t="shared" si="4"/>
        <v>1879480.1953983263</v>
      </c>
      <c r="N18">
        <f>VLOOKUP(E18,Inputs!$K$12:$L$25,2,FALSE)</f>
        <v>15</v>
      </c>
      <c r="O18">
        <f>VLOOKUP(H18,Inputs!$K$12:$L$25,2,FALSE)</f>
        <v>25</v>
      </c>
      <c r="P18">
        <f>(VLOOKUP(B18,Inputs!$K$28:$L$32,2,FALSE))</f>
        <v>230</v>
      </c>
      <c r="Q18" s="6">
        <f t="shared" si="5"/>
        <v>18.248908921254063</v>
      </c>
      <c r="R18" s="9">
        <f>((Q18/Inputs!$L$35)^Inputs!$L$36+(Q18/Inputs!$L$35)^Inputs!$L$36-((Q18/Inputs!$L$35)^Inputs!$L$36)*((Q18/Inputs!$L$35)^Inputs!$L$36))</f>
        <v>1.4099039069818825E-2</v>
      </c>
      <c r="T18">
        <f>Inputs!$O$26</f>
        <v>0.72500000000000009</v>
      </c>
      <c r="V18" s="2">
        <v>1</v>
      </c>
      <c r="W18" s="2">
        <v>1</v>
      </c>
      <c r="X18" s="2">
        <v>1</v>
      </c>
      <c r="Z18">
        <f>MAX(1,IF(B18&lt;&gt;"Pedestrian",V18*Inputs!$C$3+W18*Inputs!$C$4+X18*IF(Inputs!$C$3=1,Inputs!$O$29,IF(Inputs!$C$3=2,Inputs!$O$29+Inputs!$O$30,Inputs!$O$29+Inputs!$O$30+Inputs!$O$31*(Inputs!$C$3-2)))+Y18*IF(Inputs!$C$4=1,Inputs!$O$29,IF(Inputs!$C$4=2,Inputs!$O$29+Inputs!$O$30,Inputs!$O$29+Inputs!$O$30+Inputs!$O$31*(Inputs!$C$4-2))),V18*Inputs!$C$3+W18*Inputs!$C$4+X18*IF(Inputs!$C$3=1,Inputs!$O$37,IF(Inputs!$C$3=2,Inputs!$O$37+Inputs!$O$38,Inputs!$O$37+Inputs!$O$38+Inputs!$O$39*(Inputs!$C$3-2)))+Y18*IF(Inputs!$C$4=1,Inputs!$O$37,IF(Inputs!$C$4=2,Inputs!$O$37+Inputs!$O$38,Inputs!$O$37+Inputs!$O$38+Inputs!$O$39*(Inputs!$C$4-2)))))</f>
        <v>8.75</v>
      </c>
      <c r="AB18">
        <f>IF(B18="Diverging","",Inputs!$L$12)</f>
        <v>70</v>
      </c>
      <c r="AC18" s="132">
        <f t="shared" si="6"/>
        <v>1.2601440246904174</v>
      </c>
      <c r="AD18" s="14"/>
      <c r="AE18" s="2"/>
      <c r="AF18" s="2"/>
      <c r="AG18" s="30"/>
      <c r="AI18">
        <f t="shared" si="7"/>
        <v>7.9940386566298365</v>
      </c>
      <c r="AK18">
        <f t="shared" si="8"/>
        <v>211832.94881554256</v>
      </c>
      <c r="AM18" s="12"/>
      <c r="AN18" s="2" t="str">
        <f t="shared" si="9"/>
        <v/>
      </c>
      <c r="AO18" s="2" t="str">
        <f t="shared" si="0"/>
        <v/>
      </c>
      <c r="AP18" s="2" t="str">
        <f t="shared" si="0"/>
        <v/>
      </c>
      <c r="AQ18" s="2" t="str">
        <f t="shared" si="0"/>
        <v/>
      </c>
      <c r="AR18" s="2" t="str">
        <f t="shared" si="0"/>
        <v/>
      </c>
      <c r="AS18" s="2" t="str">
        <f t="shared" si="0"/>
        <v/>
      </c>
      <c r="AT18" s="2" t="str">
        <f t="shared" si="0"/>
        <v/>
      </c>
      <c r="AU18" s="2" t="str">
        <f t="shared" si="0"/>
        <v/>
      </c>
      <c r="AV18" s="2" t="str">
        <f t="shared" si="0"/>
        <v/>
      </c>
      <c r="AW18" s="2" t="str">
        <f t="shared" si="0"/>
        <v/>
      </c>
      <c r="AX18" s="2">
        <f t="shared" si="0"/>
        <v>1</v>
      </c>
      <c r="AY18" s="2" t="str">
        <f t="shared" si="0"/>
        <v/>
      </c>
      <c r="AZ18" s="2"/>
      <c r="BA18" s="2"/>
      <c r="BB18" s="2"/>
      <c r="BC18" s="2"/>
      <c r="BD18" s="10"/>
      <c r="BE18" s="2" t="str">
        <f t="shared" si="10"/>
        <v/>
      </c>
      <c r="BF18" s="2">
        <f t="shared" si="1"/>
        <v>1</v>
      </c>
      <c r="BG18" s="2" t="str">
        <f t="shared" si="1"/>
        <v/>
      </c>
      <c r="BH18" s="2" t="str">
        <f t="shared" si="1"/>
        <v/>
      </c>
      <c r="BI18" s="2" t="str">
        <f t="shared" si="1"/>
        <v/>
      </c>
      <c r="BJ18" s="2" t="str">
        <f t="shared" si="1"/>
        <v/>
      </c>
      <c r="BK18" s="2" t="str">
        <f t="shared" si="1"/>
        <v/>
      </c>
      <c r="BL18" s="2" t="str">
        <f t="shared" si="1"/>
        <v/>
      </c>
      <c r="BM18" s="2" t="str">
        <f t="shared" si="1"/>
        <v/>
      </c>
      <c r="BN18" s="2" t="str">
        <f t="shared" si="1"/>
        <v/>
      </c>
      <c r="BO18" s="2" t="str">
        <f t="shared" si="1"/>
        <v/>
      </c>
      <c r="BP18" s="2" t="str">
        <f t="shared" si="1"/>
        <v/>
      </c>
      <c r="BQ18" s="2"/>
      <c r="BR18" s="2"/>
      <c r="BS18" s="2"/>
      <c r="BT18" s="2"/>
      <c r="BU18" s="12"/>
    </row>
    <row r="19" spans="1:73" x14ac:dyDescent="0.25">
      <c r="A19">
        <v>16</v>
      </c>
      <c r="B19" t="s">
        <v>100</v>
      </c>
      <c r="C19" s="7" t="s">
        <v>25</v>
      </c>
      <c r="D19" s="2" t="s">
        <v>80</v>
      </c>
      <c r="E19" t="s">
        <v>140</v>
      </c>
      <c r="F19" t="s">
        <v>27</v>
      </c>
      <c r="G19" s="2" t="s">
        <v>74</v>
      </c>
      <c r="H19" t="s">
        <v>140</v>
      </c>
      <c r="J19">
        <f t="shared" si="2"/>
        <v>2011.9542027002817</v>
      </c>
      <c r="K19">
        <f t="shared" si="3"/>
        <v>878.12843098113581</v>
      </c>
      <c r="L19">
        <f t="shared" si="4"/>
        <v>1766754.1872231003</v>
      </c>
      <c r="N19">
        <f>VLOOKUP(E19,Inputs!$K$12:$L$25,2,FALSE)</f>
        <v>15</v>
      </c>
      <c r="O19">
        <f>VLOOKUP(H19,Inputs!$K$12:$L$25,2,FALSE)</f>
        <v>15</v>
      </c>
      <c r="P19">
        <f>(VLOOKUP(B19,Inputs!$K$28:$L$32,2,FALSE))</f>
        <v>230</v>
      </c>
      <c r="Q19" s="6">
        <f t="shared" si="5"/>
        <v>13.59461680554975</v>
      </c>
      <c r="R19" s="9">
        <f>((Q19/Inputs!$L$35)^Inputs!$L$36+(Q19/Inputs!$L$35)^Inputs!$L$36-((Q19/Inputs!$L$35)^Inputs!$L$36)*((Q19/Inputs!$L$35)^Inputs!$L$36))</f>
        <v>4.6240557332082287E-3</v>
      </c>
      <c r="T19">
        <f>Inputs!$O$26</f>
        <v>0.72500000000000009</v>
      </c>
      <c r="V19" s="2">
        <v>1</v>
      </c>
      <c r="W19" s="2">
        <v>1</v>
      </c>
      <c r="X19" s="2">
        <v>1</v>
      </c>
      <c r="Z19">
        <f>MAX(1,IF(B19&lt;&gt;"Pedestrian",V19*Inputs!$C$3+W19*Inputs!$C$4+X19*IF(Inputs!$C$3=1,Inputs!$O$29,IF(Inputs!$C$3=2,Inputs!$O$29+Inputs!$O$30,Inputs!$O$29+Inputs!$O$30+Inputs!$O$31*(Inputs!$C$3-2)))+Y19*IF(Inputs!$C$4=1,Inputs!$O$29,IF(Inputs!$C$4=2,Inputs!$O$29+Inputs!$O$30,Inputs!$O$29+Inputs!$O$30+Inputs!$O$31*(Inputs!$C$4-2))),V19*Inputs!$C$3+W19*Inputs!$C$4+X19*IF(Inputs!$C$3=1,Inputs!$O$37,IF(Inputs!$C$3=2,Inputs!$O$37+Inputs!$O$38,Inputs!$O$37+Inputs!$O$38+Inputs!$O$39*(Inputs!$C$3-2)))+Y19*IF(Inputs!$C$4=1,Inputs!$O$37,IF(Inputs!$C$4=2,Inputs!$O$37+Inputs!$O$38,Inputs!$O$37+Inputs!$O$38+Inputs!$O$39*(Inputs!$C$4-2)))))</f>
        <v>8.75</v>
      </c>
      <c r="AB19">
        <f>IF(B19="Diverging","",Inputs!$L$12)</f>
        <v>70</v>
      </c>
      <c r="AC19" s="132">
        <f t="shared" si="6"/>
        <v>1.2601440246904174</v>
      </c>
      <c r="AD19" s="14"/>
      <c r="AE19" s="2"/>
      <c r="AF19" s="2"/>
      <c r="AG19" s="30"/>
      <c r="AI19">
        <f t="shared" si="7"/>
        <v>7.9940386566298365</v>
      </c>
      <c r="AK19">
        <f t="shared" si="8"/>
        <v>65307.857017854163</v>
      </c>
      <c r="AM19" s="12"/>
      <c r="AN19" s="2" t="str">
        <f t="shared" si="9"/>
        <v/>
      </c>
      <c r="AO19" s="2" t="str">
        <f t="shared" si="0"/>
        <v/>
      </c>
      <c r="AP19" s="2" t="str">
        <f t="shared" si="0"/>
        <v/>
      </c>
      <c r="AQ19" s="2" t="str">
        <f t="shared" si="0"/>
        <v/>
      </c>
      <c r="AR19" s="2" t="str">
        <f t="shared" si="0"/>
        <v/>
      </c>
      <c r="AS19" s="2" t="str">
        <f t="shared" si="0"/>
        <v/>
      </c>
      <c r="AT19" s="2" t="str">
        <f t="shared" si="0"/>
        <v/>
      </c>
      <c r="AU19" s="2" t="str">
        <f t="shared" si="0"/>
        <v/>
      </c>
      <c r="AV19" s="2" t="str">
        <f t="shared" si="0"/>
        <v/>
      </c>
      <c r="AW19" s="2" t="str">
        <f t="shared" si="0"/>
        <v/>
      </c>
      <c r="AX19" s="2">
        <f t="shared" si="0"/>
        <v>1</v>
      </c>
      <c r="AY19" s="2" t="str">
        <f t="shared" si="0"/>
        <v/>
      </c>
      <c r="AZ19" s="2"/>
      <c r="BA19" s="2"/>
      <c r="BB19" s="2"/>
      <c r="BC19" s="2"/>
      <c r="BD19" s="10"/>
      <c r="BE19" s="2" t="str">
        <f t="shared" si="10"/>
        <v/>
      </c>
      <c r="BF19" s="2" t="str">
        <f t="shared" si="1"/>
        <v/>
      </c>
      <c r="BG19" s="2" t="str">
        <f t="shared" si="1"/>
        <v/>
      </c>
      <c r="BH19" s="2" t="str">
        <f t="shared" si="1"/>
        <v/>
      </c>
      <c r="BI19" s="2">
        <f t="shared" si="1"/>
        <v>1</v>
      </c>
      <c r="BJ19" s="2" t="str">
        <f t="shared" si="1"/>
        <v/>
      </c>
      <c r="BK19" s="2" t="str">
        <f t="shared" si="1"/>
        <v/>
      </c>
      <c r="BL19" s="2" t="str">
        <f t="shared" si="1"/>
        <v/>
      </c>
      <c r="BM19" s="2" t="str">
        <f t="shared" si="1"/>
        <v/>
      </c>
      <c r="BN19" s="2" t="str">
        <f t="shared" si="1"/>
        <v/>
      </c>
      <c r="BO19" s="2" t="str">
        <f t="shared" si="1"/>
        <v/>
      </c>
      <c r="BP19" s="2" t="str">
        <f t="shared" si="1"/>
        <v/>
      </c>
      <c r="BQ19" s="2"/>
      <c r="BR19" s="2"/>
      <c r="BS19" s="2"/>
      <c r="BT19" s="2"/>
      <c r="BU19" s="12"/>
    </row>
    <row r="20" spans="1:73" x14ac:dyDescent="0.25">
      <c r="A20">
        <v>17</v>
      </c>
      <c r="B20" t="s">
        <v>15</v>
      </c>
      <c r="C20" t="s">
        <v>24</v>
      </c>
      <c r="D20" s="2" t="s">
        <v>69</v>
      </c>
      <c r="E20" t="s">
        <v>141</v>
      </c>
      <c r="F20" s="7" t="s">
        <v>25</v>
      </c>
      <c r="G20" s="2" t="s">
        <v>80</v>
      </c>
      <c r="H20" t="s">
        <v>141</v>
      </c>
      <c r="J20">
        <f t="shared" si="2"/>
        <v>5590.2071467317601</v>
      </c>
      <c r="K20">
        <f t="shared" si="3"/>
        <v>2011.9542027002817</v>
      </c>
      <c r="L20">
        <f t="shared" si="4"/>
        <v>11247240.762832114</v>
      </c>
      <c r="N20">
        <f>VLOOKUP(E20,Inputs!$K$12:$L$25,2,FALSE)</f>
        <v>25</v>
      </c>
      <c r="O20">
        <f>VLOOKUP(H20,Inputs!$K$12:$L$25,2,FALSE)</f>
        <v>25</v>
      </c>
      <c r="P20">
        <f>(VLOOKUP(B20,Inputs!$K$28:$L$32,2,FALSE))</f>
        <v>45</v>
      </c>
      <c r="Q20" s="6">
        <f t="shared" si="5"/>
        <v>9.5670858091272439</v>
      </c>
      <c r="R20" s="9">
        <f>((Q20/Inputs!$L$35)^Inputs!$L$36+(Q20/Inputs!$L$35)^Inputs!$L$36-((Q20/Inputs!$L$35)^Inputs!$L$36)*((Q20/Inputs!$L$35)^Inputs!$L$36))</f>
        <v>1.2201154392262289E-3</v>
      </c>
      <c r="T20">
        <f>Inputs!$O$26</f>
        <v>0.72500000000000009</v>
      </c>
      <c r="X20" s="2">
        <v>1</v>
      </c>
      <c r="Z20">
        <f>MAX(1,IF(B20&lt;&gt;"Pedestrian",V20*Inputs!$C$3+W20*Inputs!$C$4+X20*IF(Inputs!$C$3=1,Inputs!$O$29,IF(Inputs!$C$3=2,Inputs!$O$29+Inputs!$O$30,Inputs!$O$29+Inputs!$O$30+Inputs!$O$31*(Inputs!$C$3-2)))+Y20*IF(Inputs!$C$4=1,Inputs!$O$29,IF(Inputs!$C$4=2,Inputs!$O$29+Inputs!$O$30,Inputs!$O$29+Inputs!$O$30+Inputs!$O$31*(Inputs!$C$4-2))),V20*Inputs!$C$3+W20*Inputs!$C$4+X20*IF(Inputs!$C$3=1,Inputs!$O$37,IF(Inputs!$C$3=2,Inputs!$O$37+Inputs!$O$38,Inputs!$O$37+Inputs!$O$38+Inputs!$O$39*(Inputs!$C$3-2)))+Y20*IF(Inputs!$C$4=1,Inputs!$O$37,IF(Inputs!$C$4=2,Inputs!$O$37+Inputs!$O$38,Inputs!$O$37+Inputs!$O$38+Inputs!$O$39*(Inputs!$C$4-2)))))</f>
        <v>2.75</v>
      </c>
      <c r="AB20">
        <f>IF(B20="Diverging","",Inputs!$L$12)</f>
        <v>70</v>
      </c>
      <c r="AC20" s="132">
        <f t="shared" si="6"/>
        <v>1.2601440246904174</v>
      </c>
      <c r="AD20" s="14"/>
      <c r="AE20" s="2"/>
      <c r="AF20" s="2"/>
      <c r="AG20" s="30"/>
      <c r="AI20">
        <f t="shared" si="7"/>
        <v>2.5124121492265203</v>
      </c>
      <c r="AK20">
        <f t="shared" si="8"/>
        <v>34477.661339658254</v>
      </c>
      <c r="AM20" s="12"/>
      <c r="AN20" s="2">
        <f t="shared" si="9"/>
        <v>1</v>
      </c>
      <c r="AO20" s="2" t="str">
        <f t="shared" si="9"/>
        <v/>
      </c>
      <c r="AP20" s="2" t="str">
        <f t="shared" si="9"/>
        <v/>
      </c>
      <c r="AQ20" s="2" t="str">
        <f t="shared" si="9"/>
        <v/>
      </c>
      <c r="AR20" s="2" t="str">
        <f t="shared" si="9"/>
        <v/>
      </c>
      <c r="AS20" s="2" t="str">
        <f t="shared" si="9"/>
        <v/>
      </c>
      <c r="AT20" s="2" t="str">
        <f t="shared" si="9"/>
        <v/>
      </c>
      <c r="AU20" s="2" t="str">
        <f t="shared" si="9"/>
        <v/>
      </c>
      <c r="AV20" s="2" t="str">
        <f t="shared" si="9"/>
        <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t="str">
        <f t="shared" si="10"/>
        <v/>
      </c>
      <c r="BL20" s="2" t="str">
        <f t="shared" si="10"/>
        <v/>
      </c>
      <c r="BM20" s="2" t="str">
        <f t="shared" si="10"/>
        <v/>
      </c>
      <c r="BN20" s="2" t="str">
        <f t="shared" si="10"/>
        <v/>
      </c>
      <c r="BO20" s="2">
        <f t="shared" si="10"/>
        <v>1</v>
      </c>
      <c r="BP20" s="2" t="str">
        <f t="shared" si="10"/>
        <v/>
      </c>
      <c r="BQ20" s="2"/>
      <c r="BR20" s="2"/>
      <c r="BS20" s="2"/>
      <c r="BT20" s="2"/>
      <c r="BU20" s="12"/>
    </row>
    <row r="21" spans="1:73" x14ac:dyDescent="0.25">
      <c r="A21">
        <v>18</v>
      </c>
      <c r="B21" t="s">
        <v>15</v>
      </c>
      <c r="C21" t="s">
        <v>24</v>
      </c>
      <c r="D21" s="2" t="s">
        <v>69</v>
      </c>
      <c r="E21" t="s">
        <v>141</v>
      </c>
      <c r="F21" s="7" t="s">
        <v>32</v>
      </c>
      <c r="G21" s="2" t="s">
        <v>77</v>
      </c>
      <c r="H21" t="s">
        <v>140</v>
      </c>
      <c r="J21">
        <f t="shared" si="2"/>
        <v>5590.2071467317601</v>
      </c>
      <c r="K21">
        <f t="shared" si="3"/>
        <v>2760.0619759387532</v>
      </c>
      <c r="L21">
        <f t="shared" si="4"/>
        <v>15429318.183315402</v>
      </c>
      <c r="N21">
        <f>VLOOKUP(E21,Inputs!$K$12:$L$25,2,FALSE)</f>
        <v>25</v>
      </c>
      <c r="O21">
        <f>VLOOKUP(H21,Inputs!$K$12:$L$25,2,FALSE)</f>
        <v>15</v>
      </c>
      <c r="P21">
        <f>(VLOOKUP(B21,Inputs!$K$28:$L$32,2,FALSE))</f>
        <v>45</v>
      </c>
      <c r="Q21" s="6">
        <f t="shared" si="5"/>
        <v>8.9396576292116645</v>
      </c>
      <c r="R21" s="9">
        <f>((Q21/Inputs!$L$35)^Inputs!$L$36+(Q21/Inputs!$L$35)^Inputs!$L$36-((Q21/Inputs!$L$35)^Inputs!$L$36)*((Q21/Inputs!$L$35)^Inputs!$L$36))</f>
        <v>9.432995959267502E-4</v>
      </c>
      <c r="T21">
        <f>Inputs!$O$26</f>
        <v>0.72500000000000009</v>
      </c>
      <c r="X21" s="2">
        <v>1</v>
      </c>
      <c r="Z21">
        <f>MAX(1,IF(B21&lt;&gt;"Pedestrian",V21*Inputs!$C$3+W21*Inputs!$C$4+X21*IF(Inputs!$C$3=1,Inputs!$O$29,IF(Inputs!$C$3=2,Inputs!$O$29+Inputs!$O$30,Inputs!$O$29+Inputs!$O$30+Inputs!$O$31*(Inputs!$C$3-2)))+Y21*IF(Inputs!$C$4=1,Inputs!$O$29,IF(Inputs!$C$4=2,Inputs!$O$29+Inputs!$O$30,Inputs!$O$29+Inputs!$O$30+Inputs!$O$31*(Inputs!$C$4-2))),V21*Inputs!$C$3+W21*Inputs!$C$4+X21*IF(Inputs!$C$3=1,Inputs!$O$37,IF(Inputs!$C$3=2,Inputs!$O$37+Inputs!$O$38,Inputs!$O$37+Inputs!$O$38+Inputs!$O$39*(Inputs!$C$3-2)))+Y21*IF(Inputs!$C$4=1,Inputs!$O$37,IF(Inputs!$C$4=2,Inputs!$O$37+Inputs!$O$38,Inputs!$O$37+Inputs!$O$38+Inputs!$O$39*(Inputs!$C$4-2)))))</f>
        <v>2.75</v>
      </c>
      <c r="AB21">
        <f>IF(B21="Diverging","",Inputs!$L$12)</f>
        <v>70</v>
      </c>
      <c r="AC21" s="132">
        <f t="shared" si="6"/>
        <v>1.2601440246904174</v>
      </c>
      <c r="AD21" s="14"/>
      <c r="AE21" s="2"/>
      <c r="AF21" s="2"/>
      <c r="AG21" s="30"/>
      <c r="AI21">
        <f t="shared" si="7"/>
        <v>2.5124121492265203</v>
      </c>
      <c r="AK21">
        <f t="shared" si="8"/>
        <v>36566.8262680509</v>
      </c>
      <c r="AM21" s="12"/>
      <c r="AN21" s="2">
        <f t="shared" si="9"/>
        <v>1</v>
      </c>
      <c r="AO21" s="2" t="str">
        <f t="shared" si="9"/>
        <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t="str">
        <f t="shared" si="10"/>
        <v/>
      </c>
      <c r="BF21" s="2" t="str">
        <f t="shared" si="10"/>
        <v/>
      </c>
      <c r="BG21" s="2" t="str">
        <f t="shared" si="10"/>
        <v/>
      </c>
      <c r="BH21" s="2" t="str">
        <f t="shared" si="10"/>
        <v/>
      </c>
      <c r="BI21" s="2" t="str">
        <f t="shared" si="10"/>
        <v/>
      </c>
      <c r="BJ21" s="2" t="str">
        <f t="shared" si="10"/>
        <v/>
      </c>
      <c r="BK21" s="2" t="str">
        <f t="shared" si="10"/>
        <v/>
      </c>
      <c r="BL21" s="2" t="str">
        <f t="shared" si="10"/>
        <v/>
      </c>
      <c r="BM21" s="2">
        <f t="shared" si="10"/>
        <v>1</v>
      </c>
      <c r="BN21" s="2" t="str">
        <f t="shared" si="10"/>
        <v/>
      </c>
      <c r="BO21" s="2" t="str">
        <f t="shared" si="10"/>
        <v/>
      </c>
      <c r="BP21" s="2" t="str">
        <f t="shared" si="10"/>
        <v/>
      </c>
      <c r="BQ21" s="2"/>
      <c r="BR21" s="2"/>
      <c r="BS21" s="2"/>
      <c r="BT21" s="2"/>
      <c r="BU21" s="12"/>
    </row>
    <row r="22" spans="1:73" x14ac:dyDescent="0.25">
      <c r="A22">
        <v>19</v>
      </c>
      <c r="B22" t="s">
        <v>15</v>
      </c>
      <c r="C22" t="s">
        <v>23</v>
      </c>
      <c r="D22" s="2" t="s">
        <v>76</v>
      </c>
      <c r="E22" t="s">
        <v>141</v>
      </c>
      <c r="F22" s="7" t="s">
        <v>30</v>
      </c>
      <c r="G22" s="2" t="s">
        <v>71</v>
      </c>
      <c r="H22" t="s">
        <v>141</v>
      </c>
      <c r="J22">
        <f t="shared" si="2"/>
        <v>1557.1434358164215</v>
      </c>
      <c r="K22">
        <f t="shared" si="3"/>
        <v>934.15654932693815</v>
      </c>
      <c r="L22">
        <f t="shared" si="4"/>
        <v>1454615.7388093609</v>
      </c>
      <c r="N22">
        <f>VLOOKUP(E22,Inputs!$K$12:$L$25,2,FALSE)</f>
        <v>25</v>
      </c>
      <c r="O22">
        <f>VLOOKUP(H22,Inputs!$K$12:$L$25,2,FALSE)</f>
        <v>25</v>
      </c>
      <c r="P22">
        <f>(VLOOKUP(B22,Inputs!$K$28:$L$32,2,FALSE))</f>
        <v>45</v>
      </c>
      <c r="Q22" s="6">
        <f t="shared" si="5"/>
        <v>9.5670858091272439</v>
      </c>
      <c r="R22" s="9">
        <f>((Q22/Inputs!$L$35)^Inputs!$L$36+(Q22/Inputs!$L$35)^Inputs!$L$36-((Q22/Inputs!$L$35)^Inputs!$L$36)*((Q22/Inputs!$L$35)^Inputs!$L$36))</f>
        <v>1.2201154392262289E-3</v>
      </c>
      <c r="T22">
        <f>Inputs!$O$26</f>
        <v>0.72500000000000009</v>
      </c>
      <c r="Y22" s="2">
        <v>1</v>
      </c>
      <c r="Z22">
        <f>MAX(1,IF(B22&lt;&gt;"Pedestrian",V22*Inputs!$C$3+W22*Inputs!$C$4+X22*IF(Inputs!$C$3=1,Inputs!$O$29,IF(Inputs!$C$3=2,Inputs!$O$29+Inputs!$O$30,Inputs!$O$29+Inputs!$O$30+Inputs!$O$31*(Inputs!$C$3-2)))+Y22*IF(Inputs!$C$4=1,Inputs!$O$29,IF(Inputs!$C$4=2,Inputs!$O$29+Inputs!$O$30,Inputs!$O$29+Inputs!$O$30+Inputs!$O$31*(Inputs!$C$4-2))),V22*Inputs!$C$3+W22*Inputs!$C$4+X22*IF(Inputs!$C$3=1,Inputs!$O$37,IF(Inputs!$C$3=2,Inputs!$O$37+Inputs!$O$38,Inputs!$O$37+Inputs!$O$38+Inputs!$O$39*(Inputs!$C$3-2)))+Y22*IF(Inputs!$C$4=1,Inputs!$O$37,IF(Inputs!$C$4=2,Inputs!$O$37+Inputs!$O$38,Inputs!$O$37+Inputs!$O$38+Inputs!$O$39*(Inputs!$C$4-2)))))</f>
        <v>1.75</v>
      </c>
      <c r="AB22">
        <f>IF(B22="Diverging","",Inputs!$L$12)</f>
        <v>70</v>
      </c>
      <c r="AC22" s="132">
        <f t="shared" si="6"/>
        <v>1.2601440246904174</v>
      </c>
      <c r="AD22" s="14"/>
      <c r="AE22" s="2"/>
      <c r="AF22" s="2"/>
      <c r="AG22" s="30"/>
      <c r="AI22">
        <f t="shared" si="7"/>
        <v>1.5988077313259674</v>
      </c>
      <c r="AK22">
        <f t="shared" si="8"/>
        <v>2837.5625563056865</v>
      </c>
      <c r="AM22" s="12"/>
      <c r="AN22" s="2" t="str">
        <f t="shared" si="9"/>
        <v/>
      </c>
      <c r="AO22" s="2" t="str">
        <f t="shared" si="9"/>
        <v/>
      </c>
      <c r="AP22" s="2" t="str">
        <f t="shared" si="9"/>
        <v/>
      </c>
      <c r="AQ22" s="2" t="str">
        <f t="shared" si="9"/>
        <v/>
      </c>
      <c r="AR22" s="2" t="str">
        <f t="shared" si="9"/>
        <v/>
      </c>
      <c r="AS22" s="2" t="str">
        <f t="shared" si="9"/>
        <v/>
      </c>
      <c r="AT22" s="2">
        <f t="shared" si="9"/>
        <v>1</v>
      </c>
      <c r="AU22" s="2" t="str">
        <f t="shared" si="9"/>
        <v/>
      </c>
      <c r="AV22" s="2" t="str">
        <f t="shared" si="9"/>
        <v/>
      </c>
      <c r="AW22" s="2" t="str">
        <f t="shared" si="9"/>
        <v/>
      </c>
      <c r="AX22" s="2" t="str">
        <f t="shared" si="9"/>
        <v/>
      </c>
      <c r="AY22" s="2" t="str">
        <f t="shared" si="9"/>
        <v/>
      </c>
      <c r="AZ22" s="2"/>
      <c r="BA22" s="2"/>
      <c r="BB22" s="2"/>
      <c r="BC22" s="2"/>
      <c r="BD22" s="10"/>
      <c r="BE22" s="2" t="str">
        <f t="shared" si="10"/>
        <v/>
      </c>
      <c r="BF22" s="2">
        <f t="shared" si="10"/>
        <v>1</v>
      </c>
      <c r="BG22" s="2" t="str">
        <f t="shared" si="10"/>
        <v/>
      </c>
      <c r="BH22" s="2" t="str">
        <f t="shared" si="10"/>
        <v/>
      </c>
      <c r="BI22" s="2" t="str">
        <f t="shared" si="10"/>
        <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15</v>
      </c>
      <c r="C23" t="s">
        <v>23</v>
      </c>
      <c r="D23" s="2" t="s">
        <v>76</v>
      </c>
      <c r="E23" t="s">
        <v>141</v>
      </c>
      <c r="F23" s="7" t="s">
        <v>33</v>
      </c>
      <c r="G23" s="2" t="s">
        <v>72</v>
      </c>
      <c r="H23" t="s">
        <v>140</v>
      </c>
      <c r="J23">
        <f t="shared" si="2"/>
        <v>1557.1434358164215</v>
      </c>
      <c r="K23">
        <f t="shared" si="3"/>
        <v>478.65695802974352</v>
      </c>
      <c r="L23">
        <f t="shared" si="4"/>
        <v>745337.54020387155</v>
      </c>
      <c r="N23">
        <f>VLOOKUP(E23,Inputs!$K$12:$L$25,2,FALSE)</f>
        <v>25</v>
      </c>
      <c r="O23">
        <f>VLOOKUP(H23,Inputs!$K$12:$L$25,2,FALSE)</f>
        <v>15</v>
      </c>
      <c r="P23">
        <f>(VLOOKUP(B23,Inputs!$K$28:$L$32,2,FALSE))</f>
        <v>45</v>
      </c>
      <c r="Q23" s="6">
        <f t="shared" si="5"/>
        <v>8.9396576292116645</v>
      </c>
      <c r="R23" s="9">
        <f>((Q23/Inputs!$L$35)^Inputs!$L$36+(Q23/Inputs!$L$35)^Inputs!$L$36-((Q23/Inputs!$L$35)^Inputs!$L$36)*((Q23/Inputs!$L$35)^Inputs!$L$36))</f>
        <v>9.432995959267502E-4</v>
      </c>
      <c r="T23">
        <f>Inputs!$O$26</f>
        <v>0.72500000000000009</v>
      </c>
      <c r="Y23" s="2">
        <v>1</v>
      </c>
      <c r="Z23">
        <f>MAX(1,IF(B23&lt;&gt;"Pedestrian",V23*Inputs!$C$3+W23*Inputs!$C$4+X23*IF(Inputs!$C$3=1,Inputs!$O$29,IF(Inputs!$C$3=2,Inputs!$O$29+Inputs!$O$30,Inputs!$O$29+Inputs!$O$30+Inputs!$O$31*(Inputs!$C$3-2)))+Y23*IF(Inputs!$C$4=1,Inputs!$O$29,IF(Inputs!$C$4=2,Inputs!$O$29+Inputs!$O$30,Inputs!$O$29+Inputs!$O$30+Inputs!$O$31*(Inputs!$C$4-2))),V23*Inputs!$C$3+W23*Inputs!$C$4+X23*IF(Inputs!$C$3=1,Inputs!$O$37,IF(Inputs!$C$3=2,Inputs!$O$37+Inputs!$O$38,Inputs!$O$37+Inputs!$O$38+Inputs!$O$39*(Inputs!$C$3-2)))+Y23*IF(Inputs!$C$4=1,Inputs!$O$37,IF(Inputs!$C$4=2,Inputs!$O$37+Inputs!$O$38,Inputs!$O$37+Inputs!$O$38+Inputs!$O$39*(Inputs!$C$4-2)))))</f>
        <v>1.75</v>
      </c>
      <c r="AB23">
        <f>IF(B23="Diverging","",Inputs!$L$12)</f>
        <v>70</v>
      </c>
      <c r="AC23" s="132">
        <f t="shared" si="6"/>
        <v>1.2601440246904174</v>
      </c>
      <c r="AD23" s="14"/>
      <c r="AE23" s="2"/>
      <c r="AF23" s="2"/>
      <c r="AG23" s="30"/>
      <c r="AI23">
        <f t="shared" si="7"/>
        <v>1.5988077313259674</v>
      </c>
      <c r="AK23">
        <f t="shared" si="8"/>
        <v>1124.0843045991344</v>
      </c>
      <c r="AM23" s="12"/>
      <c r="AN23" s="2" t="str">
        <f t="shared" si="9"/>
        <v/>
      </c>
      <c r="AO23" s="2" t="str">
        <f t="shared" si="9"/>
        <v/>
      </c>
      <c r="AP23" s="2" t="str">
        <f t="shared" si="9"/>
        <v/>
      </c>
      <c r="AQ23" s="2" t="str">
        <f t="shared" si="9"/>
        <v/>
      </c>
      <c r="AR23" s="2" t="str">
        <f t="shared" si="9"/>
        <v/>
      </c>
      <c r="AS23" s="2" t="str">
        <f t="shared" si="9"/>
        <v/>
      </c>
      <c r="AT23" s="2">
        <f t="shared" si="9"/>
        <v>1</v>
      </c>
      <c r="AU23" s="2" t="str">
        <f t="shared" si="9"/>
        <v/>
      </c>
      <c r="AV23" s="2" t="str">
        <f t="shared" si="9"/>
        <v/>
      </c>
      <c r="AW23" s="2" t="str">
        <f t="shared" si="9"/>
        <v/>
      </c>
      <c r="AX23" s="2" t="str">
        <f t="shared" si="9"/>
        <v/>
      </c>
      <c r="AY23" s="2" t="str">
        <f t="shared" si="9"/>
        <v/>
      </c>
      <c r="AZ23" s="2"/>
      <c r="BA23" s="2"/>
      <c r="BB23" s="2"/>
      <c r="BC23" s="2"/>
      <c r="BD23" s="10"/>
      <c r="BE23" s="2" t="str">
        <f t="shared" si="10"/>
        <v/>
      </c>
      <c r="BF23" s="2" t="str">
        <f t="shared" si="10"/>
        <v/>
      </c>
      <c r="BG23" s="2" t="str">
        <f t="shared" si="10"/>
        <v/>
      </c>
      <c r="BH23" s="2" t="str">
        <f t="shared" si="10"/>
        <v/>
      </c>
      <c r="BI23" s="2" t="str">
        <f t="shared" si="10"/>
        <v/>
      </c>
      <c r="BJ23" s="2">
        <f t="shared" si="10"/>
        <v>1</v>
      </c>
      <c r="BK23" s="2" t="str">
        <f t="shared" si="10"/>
        <v/>
      </c>
      <c r="BL23" s="2" t="str">
        <f t="shared" si="10"/>
        <v/>
      </c>
      <c r="BM23" s="2" t="str">
        <f t="shared" si="10"/>
        <v/>
      </c>
      <c r="BN23" s="2" t="str">
        <f t="shared" si="10"/>
        <v/>
      </c>
      <c r="BO23" s="2" t="str">
        <f t="shared" si="10"/>
        <v/>
      </c>
      <c r="BP23" s="2" t="str">
        <f t="shared" si="10"/>
        <v/>
      </c>
      <c r="BQ23" s="2"/>
      <c r="BR23" s="2"/>
      <c r="BS23" s="2"/>
      <c r="BT23" s="2"/>
      <c r="BU23" s="12"/>
    </row>
    <row r="24" spans="1:73" x14ac:dyDescent="0.25">
      <c r="A24">
        <v>21</v>
      </c>
      <c r="B24" t="s">
        <v>15</v>
      </c>
      <c r="C24" t="s">
        <v>28</v>
      </c>
      <c r="D24" s="2" t="s">
        <v>73</v>
      </c>
      <c r="E24" t="s">
        <v>141</v>
      </c>
      <c r="F24" s="7" t="s">
        <v>31</v>
      </c>
      <c r="G24" s="2" t="s">
        <v>75</v>
      </c>
      <c r="H24" t="s">
        <v>141</v>
      </c>
      <c r="J24">
        <f t="shared" si="2"/>
        <v>6143.214610989121</v>
      </c>
      <c r="K24">
        <f t="shared" si="3"/>
        <v>2682.7945882448253</v>
      </c>
      <c r="L24">
        <f t="shared" si="4"/>
        <v>16480982.912788153</v>
      </c>
      <c r="N24">
        <f>VLOOKUP(E24,Inputs!$K$12:$L$25,2,FALSE)</f>
        <v>25</v>
      </c>
      <c r="O24">
        <f>VLOOKUP(H24,Inputs!$K$12:$L$25,2,FALSE)</f>
        <v>25</v>
      </c>
      <c r="P24">
        <f>(VLOOKUP(B24,Inputs!$K$28:$L$32,2,FALSE))</f>
        <v>45</v>
      </c>
      <c r="Q24" s="6">
        <f t="shared" si="5"/>
        <v>9.5670858091272439</v>
      </c>
      <c r="R24" s="9">
        <f>((Q24/Inputs!$L$35)^Inputs!$L$36+(Q24/Inputs!$L$35)^Inputs!$L$36-((Q24/Inputs!$L$35)^Inputs!$L$36)*((Q24/Inputs!$L$35)^Inputs!$L$36))</f>
        <v>1.2201154392262289E-3</v>
      </c>
      <c r="T24">
        <f>Inputs!$O$26</f>
        <v>0.72500000000000009</v>
      </c>
      <c r="X24" s="2">
        <v>1</v>
      </c>
      <c r="Z24">
        <f>MAX(1,IF(B24&lt;&gt;"Pedestrian",V24*Inputs!$C$3+W24*Inputs!$C$4+X24*IF(Inputs!$C$3=1,Inputs!$O$29,IF(Inputs!$C$3=2,Inputs!$O$29+Inputs!$O$30,Inputs!$O$29+Inputs!$O$30+Inputs!$O$31*(Inputs!$C$3-2)))+Y24*IF(Inputs!$C$4=1,Inputs!$O$29,IF(Inputs!$C$4=2,Inputs!$O$29+Inputs!$O$30,Inputs!$O$29+Inputs!$O$30+Inputs!$O$31*(Inputs!$C$4-2))),V24*Inputs!$C$3+W24*Inputs!$C$4+X24*IF(Inputs!$C$3=1,Inputs!$O$37,IF(Inputs!$C$3=2,Inputs!$O$37+Inputs!$O$38,Inputs!$O$37+Inputs!$O$38+Inputs!$O$39*(Inputs!$C$3-2)))+Y24*IF(Inputs!$C$4=1,Inputs!$O$37,IF(Inputs!$C$4=2,Inputs!$O$37+Inputs!$O$38,Inputs!$O$37+Inputs!$O$38+Inputs!$O$39*(Inputs!$C$4-2)))))</f>
        <v>2.75</v>
      </c>
      <c r="AB24">
        <f>IF(B24="Diverging","",Inputs!$L$12)</f>
        <v>70</v>
      </c>
      <c r="AC24" s="132">
        <f t="shared" si="6"/>
        <v>1.2601440246904174</v>
      </c>
      <c r="AD24" s="14"/>
      <c r="AE24" s="2"/>
      <c r="AF24" s="2"/>
      <c r="AG24" s="30"/>
      <c r="AI24">
        <f t="shared" si="7"/>
        <v>2.5124121492265203</v>
      </c>
      <c r="AK24">
        <f t="shared" si="8"/>
        <v>50521.346470111683</v>
      </c>
      <c r="AM24" s="12"/>
      <c r="AN24" s="2" t="str">
        <f t="shared" si="9"/>
        <v/>
      </c>
      <c r="AO24" s="2" t="str">
        <f t="shared" si="9"/>
        <v/>
      </c>
      <c r="AP24" s="2" t="str">
        <f t="shared" si="9"/>
        <v/>
      </c>
      <c r="AQ24" s="2">
        <f t="shared" si="9"/>
        <v>1</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f t="shared" si="10"/>
        <v>1</v>
      </c>
      <c r="BM24" s="2" t="str">
        <f t="shared" si="10"/>
        <v/>
      </c>
      <c r="BN24" s="2" t="str">
        <f t="shared" si="10"/>
        <v/>
      </c>
      <c r="BO24" s="2" t="str">
        <f t="shared" si="10"/>
        <v/>
      </c>
      <c r="BP24" s="2" t="str">
        <f t="shared" si="10"/>
        <v/>
      </c>
      <c r="BQ24" s="2"/>
      <c r="BR24" s="2"/>
      <c r="BS24" s="2"/>
      <c r="BT24" s="2"/>
      <c r="BU24" s="12"/>
    </row>
    <row r="25" spans="1:73" x14ac:dyDescent="0.25">
      <c r="A25">
        <v>22</v>
      </c>
      <c r="B25" t="s">
        <v>15</v>
      </c>
      <c r="C25" t="s">
        <v>28</v>
      </c>
      <c r="D25" s="2" t="s">
        <v>73</v>
      </c>
      <c r="E25" t="s">
        <v>141</v>
      </c>
      <c r="F25" s="7" t="s">
        <v>34</v>
      </c>
      <c r="G25" s="2" t="s">
        <v>78</v>
      </c>
      <c r="H25" t="s">
        <v>140</v>
      </c>
      <c r="J25">
        <f t="shared" si="2"/>
        <v>6143.214610989121</v>
      </c>
      <c r="K25">
        <f t="shared" si="3"/>
        <v>2829.7096138499373</v>
      </c>
      <c r="L25">
        <f t="shared" si="4"/>
        <v>17383513.444659319</v>
      </c>
      <c r="N25">
        <f>VLOOKUP(E25,Inputs!$K$12:$L$25,2,FALSE)</f>
        <v>25</v>
      </c>
      <c r="O25">
        <f>VLOOKUP(H25,Inputs!$K$12:$L$25,2,FALSE)</f>
        <v>15</v>
      </c>
      <c r="P25">
        <f>(VLOOKUP(B25,Inputs!$K$28:$L$32,2,FALSE))</f>
        <v>45</v>
      </c>
      <c r="Q25" s="6">
        <f t="shared" si="5"/>
        <v>8.9396576292116645</v>
      </c>
      <c r="R25" s="9">
        <f>((Q25/Inputs!$L$35)^Inputs!$L$36+(Q25/Inputs!$L$35)^Inputs!$L$36-((Q25/Inputs!$L$35)^Inputs!$L$36)*((Q25/Inputs!$L$35)^Inputs!$L$36))</f>
        <v>9.432995959267502E-4</v>
      </c>
      <c r="T25">
        <f>Inputs!$O$26</f>
        <v>0.72500000000000009</v>
      </c>
      <c r="X25" s="2">
        <v>1</v>
      </c>
      <c r="Z25">
        <f>MAX(1,IF(B25&lt;&gt;"Pedestrian",V25*Inputs!$C$3+W25*Inputs!$C$4+X25*IF(Inputs!$C$3=1,Inputs!$O$29,IF(Inputs!$C$3=2,Inputs!$O$29+Inputs!$O$30,Inputs!$O$29+Inputs!$O$30+Inputs!$O$31*(Inputs!$C$3-2)))+Y25*IF(Inputs!$C$4=1,Inputs!$O$29,IF(Inputs!$C$4=2,Inputs!$O$29+Inputs!$O$30,Inputs!$O$29+Inputs!$O$30+Inputs!$O$31*(Inputs!$C$4-2))),V25*Inputs!$C$3+W25*Inputs!$C$4+X25*IF(Inputs!$C$3=1,Inputs!$O$37,IF(Inputs!$C$3=2,Inputs!$O$37+Inputs!$O$38,Inputs!$O$37+Inputs!$O$38+Inputs!$O$39*(Inputs!$C$3-2)))+Y25*IF(Inputs!$C$4=1,Inputs!$O$37,IF(Inputs!$C$4=2,Inputs!$O$37+Inputs!$O$38,Inputs!$O$37+Inputs!$O$38+Inputs!$O$39*(Inputs!$C$4-2)))))</f>
        <v>2.75</v>
      </c>
      <c r="AB25">
        <f>IF(B25="Diverging","",Inputs!$L$12)</f>
        <v>70</v>
      </c>
      <c r="AC25" s="132">
        <f t="shared" si="6"/>
        <v>1.2601440246904174</v>
      </c>
      <c r="AD25" s="14"/>
      <c r="AE25" s="2"/>
      <c r="AF25" s="2"/>
      <c r="AG25" s="30"/>
      <c r="AI25">
        <f t="shared" si="7"/>
        <v>2.5124121492265203</v>
      </c>
      <c r="AK25">
        <f t="shared" si="8"/>
        <v>41198.185720647045</v>
      </c>
      <c r="AM25" s="12"/>
      <c r="AN25" s="2" t="str">
        <f t="shared" si="9"/>
        <v/>
      </c>
      <c r="AO25" s="2" t="str">
        <f t="shared" si="9"/>
        <v/>
      </c>
      <c r="AP25" s="2" t="str">
        <f t="shared" si="9"/>
        <v/>
      </c>
      <c r="AQ25" s="2">
        <f t="shared" si="9"/>
        <v>1</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f t="shared" si="10"/>
        <v>1</v>
      </c>
      <c r="BQ25" s="2"/>
      <c r="BR25" s="2"/>
      <c r="BS25" s="2"/>
      <c r="BT25" s="2"/>
      <c r="BU25" s="12"/>
    </row>
    <row r="26" spans="1:73" x14ac:dyDescent="0.25">
      <c r="A26">
        <v>23</v>
      </c>
      <c r="B26" t="s">
        <v>15</v>
      </c>
      <c r="C26" s="7" t="s">
        <v>29</v>
      </c>
      <c r="D26" s="2" t="s">
        <v>79</v>
      </c>
      <c r="E26" t="s">
        <v>141</v>
      </c>
      <c r="F26" t="s">
        <v>27</v>
      </c>
      <c r="G26" s="2" t="s">
        <v>74</v>
      </c>
      <c r="H26" t="s">
        <v>141</v>
      </c>
      <c r="J26">
        <f t="shared" si="2"/>
        <v>2158.3361834497814</v>
      </c>
      <c r="K26">
        <f t="shared" si="3"/>
        <v>878.12843098113581</v>
      </c>
      <c r="L26">
        <f t="shared" si="4"/>
        <v>1895296.3663025694</v>
      </c>
      <c r="N26">
        <f>VLOOKUP(E26,Inputs!$K$12:$L$25,2,FALSE)</f>
        <v>25</v>
      </c>
      <c r="O26">
        <f>VLOOKUP(H26,Inputs!$K$12:$L$25,2,FALSE)</f>
        <v>25</v>
      </c>
      <c r="P26">
        <f>(VLOOKUP(B26,Inputs!$K$28:$L$32,2,FALSE))</f>
        <v>45</v>
      </c>
      <c r="Q26" s="6">
        <f t="shared" si="5"/>
        <v>9.5670858091272439</v>
      </c>
      <c r="R26" s="9">
        <f>((Q26/Inputs!$L$35)^Inputs!$L$36+(Q26/Inputs!$L$35)^Inputs!$L$36-((Q26/Inputs!$L$35)^Inputs!$L$36)*((Q26/Inputs!$L$35)^Inputs!$L$36))</f>
        <v>1.2201154392262289E-3</v>
      </c>
      <c r="T26">
        <f>Inputs!$O$26</f>
        <v>0.72500000000000009</v>
      </c>
      <c r="Y26" s="2">
        <v>1</v>
      </c>
      <c r="Z26">
        <f>MAX(1,IF(B26&lt;&gt;"Pedestrian",V26*Inputs!$C$3+W26*Inputs!$C$4+X26*IF(Inputs!$C$3=1,Inputs!$O$29,IF(Inputs!$C$3=2,Inputs!$O$29+Inputs!$O$30,Inputs!$O$29+Inputs!$O$30+Inputs!$O$31*(Inputs!$C$3-2)))+Y26*IF(Inputs!$C$4=1,Inputs!$O$29,IF(Inputs!$C$4=2,Inputs!$O$29+Inputs!$O$30,Inputs!$O$29+Inputs!$O$30+Inputs!$O$31*(Inputs!$C$4-2))),V26*Inputs!$C$3+W26*Inputs!$C$4+X26*IF(Inputs!$C$3=1,Inputs!$O$37,IF(Inputs!$C$3=2,Inputs!$O$37+Inputs!$O$38,Inputs!$O$37+Inputs!$O$38+Inputs!$O$39*(Inputs!$C$3-2)))+Y26*IF(Inputs!$C$4=1,Inputs!$O$37,IF(Inputs!$C$4=2,Inputs!$O$37+Inputs!$O$38,Inputs!$O$37+Inputs!$O$38+Inputs!$O$39*(Inputs!$C$4-2)))))</f>
        <v>1.75</v>
      </c>
      <c r="AB26">
        <f>IF(B26="Diverging","",Inputs!$L$12)</f>
        <v>70</v>
      </c>
      <c r="AC26" s="132">
        <f t="shared" si="6"/>
        <v>1.2601440246904174</v>
      </c>
      <c r="AD26" s="14"/>
      <c r="AE26" s="2"/>
      <c r="AF26" s="2"/>
      <c r="AG26" s="30"/>
      <c r="AI26">
        <f t="shared" si="7"/>
        <v>1.5988077313259674</v>
      </c>
      <c r="AK26">
        <f t="shared" si="8"/>
        <v>3697.211475605538</v>
      </c>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f t="shared" si="9"/>
        <v>1</v>
      </c>
      <c r="AX26" s="2" t="str">
        <f t="shared" si="9"/>
        <v/>
      </c>
      <c r="AY26" s="2" t="str">
        <f t="shared" si="9"/>
        <v/>
      </c>
      <c r="AZ26" s="2"/>
      <c r="BA26" s="2"/>
      <c r="BB26" s="2"/>
      <c r="BC26" s="2"/>
      <c r="BD26" s="10"/>
      <c r="BE26" s="2" t="str">
        <f t="shared" si="10"/>
        <v/>
      </c>
      <c r="BF26" s="2" t="str">
        <f t="shared" si="10"/>
        <v/>
      </c>
      <c r="BG26" s="2" t="str">
        <f t="shared" si="10"/>
        <v/>
      </c>
      <c r="BH26" s="2" t="str">
        <f t="shared" si="10"/>
        <v/>
      </c>
      <c r="BI26" s="2">
        <f t="shared" si="10"/>
        <v>1</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A27">
        <v>24</v>
      </c>
      <c r="B27" t="s">
        <v>15</v>
      </c>
      <c r="C27" s="7" t="s">
        <v>29</v>
      </c>
      <c r="D27" s="2" t="s">
        <v>79</v>
      </c>
      <c r="E27" t="s">
        <v>141</v>
      </c>
      <c r="F27" t="s">
        <v>35</v>
      </c>
      <c r="G27" s="2" t="s">
        <v>70</v>
      </c>
      <c r="H27" t="s">
        <v>140</v>
      </c>
      <c r="J27">
        <f t="shared" si="2"/>
        <v>2158.3361834497814</v>
      </c>
      <c r="K27">
        <f t="shared" si="3"/>
        <v>975.63630394130166</v>
      </c>
      <c r="L27">
        <f t="shared" si="4"/>
        <v>2105751.1366837202</v>
      </c>
      <c r="N27">
        <f>VLOOKUP(E27,Inputs!$K$12:$L$25,2,FALSE)</f>
        <v>25</v>
      </c>
      <c r="O27">
        <f>VLOOKUP(H27,Inputs!$K$12:$L$25,2,FALSE)</f>
        <v>15</v>
      </c>
      <c r="P27">
        <f>(VLOOKUP(B27,Inputs!$K$28:$L$32,2,FALSE))</f>
        <v>45</v>
      </c>
      <c r="Q27" s="6">
        <f t="shared" si="5"/>
        <v>8.9396576292116645</v>
      </c>
      <c r="R27" s="9">
        <f>((Q27/Inputs!$L$35)^Inputs!$L$36+(Q27/Inputs!$L$35)^Inputs!$L$36-((Q27/Inputs!$L$35)^Inputs!$L$36)*((Q27/Inputs!$L$35)^Inputs!$L$36))</f>
        <v>9.432995959267502E-4</v>
      </c>
      <c r="T27">
        <f>Inputs!$O$26</f>
        <v>0.72500000000000009</v>
      </c>
      <c r="Y27" s="2">
        <v>1</v>
      </c>
      <c r="Z27">
        <f>MAX(1,IF(B27&lt;&gt;"Pedestrian",V27*Inputs!$C$3+W27*Inputs!$C$4+X27*IF(Inputs!$C$3=1,Inputs!$O$29,IF(Inputs!$C$3=2,Inputs!$O$29+Inputs!$O$30,Inputs!$O$29+Inputs!$O$30+Inputs!$O$31*(Inputs!$C$3-2)))+Y27*IF(Inputs!$C$4=1,Inputs!$O$29,IF(Inputs!$C$4=2,Inputs!$O$29+Inputs!$O$30,Inputs!$O$29+Inputs!$O$30+Inputs!$O$31*(Inputs!$C$4-2))),V27*Inputs!$C$3+W27*Inputs!$C$4+X27*IF(Inputs!$C$3=1,Inputs!$O$37,IF(Inputs!$C$3=2,Inputs!$O$37+Inputs!$O$38,Inputs!$O$37+Inputs!$O$38+Inputs!$O$39*(Inputs!$C$3-2)))+Y27*IF(Inputs!$C$4=1,Inputs!$O$37,IF(Inputs!$C$4=2,Inputs!$O$37+Inputs!$O$38,Inputs!$O$37+Inputs!$O$38+Inputs!$O$39*(Inputs!$C$4-2)))))</f>
        <v>1.75</v>
      </c>
      <c r="AB27">
        <f>IF(B27="Diverging","",Inputs!$L$12)</f>
        <v>70</v>
      </c>
      <c r="AC27" s="132">
        <f t="shared" si="6"/>
        <v>1.2601440246904174</v>
      </c>
      <c r="AD27" s="14"/>
      <c r="AE27" s="2"/>
      <c r="AF27" s="2"/>
      <c r="AG27" s="30"/>
      <c r="AI27">
        <f t="shared" si="7"/>
        <v>1.5988077313259674</v>
      </c>
      <c r="AK27">
        <f t="shared" si="8"/>
        <v>3175.7984462858285</v>
      </c>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f t="shared" si="9"/>
        <v>1</v>
      </c>
      <c r="AX27" s="2" t="str">
        <f t="shared" si="9"/>
        <v/>
      </c>
      <c r="AY27" s="2" t="str">
        <f t="shared" si="9"/>
        <v/>
      </c>
      <c r="AZ27" s="2"/>
      <c r="BA27" s="2"/>
      <c r="BB27" s="2"/>
      <c r="BC27" s="2"/>
      <c r="BD27" s="10"/>
      <c r="BE27" s="2" t="str">
        <f t="shared" si="10"/>
        <v/>
      </c>
      <c r="BF27" s="2" t="str">
        <f t="shared" si="10"/>
        <v/>
      </c>
      <c r="BG27" s="2">
        <f t="shared" si="10"/>
        <v>1</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A28">
        <v>25</v>
      </c>
      <c r="B28" t="s">
        <v>16</v>
      </c>
      <c r="C28" t="s">
        <v>23</v>
      </c>
      <c r="D28" s="2" t="s">
        <v>76</v>
      </c>
      <c r="E28" t="s">
        <v>140</v>
      </c>
      <c r="F28" t="s">
        <v>31</v>
      </c>
      <c r="G28" s="2" t="s">
        <v>75</v>
      </c>
      <c r="H28" t="s">
        <v>140</v>
      </c>
      <c r="J28">
        <f t="shared" si="2"/>
        <v>1557.1434358164215</v>
      </c>
      <c r="K28">
        <f t="shared" si="3"/>
        <v>2682.7945882448253</v>
      </c>
      <c r="L28">
        <f t="shared" si="4"/>
        <v>4177495.9827292492</v>
      </c>
      <c r="N28">
        <f>VLOOKUP(E28,Inputs!$K$12:$L$25,2,FALSE)</f>
        <v>15</v>
      </c>
      <c r="O28">
        <f>VLOOKUP(H28,Inputs!$K$12:$L$25,2,FALSE)</f>
        <v>15</v>
      </c>
      <c r="P28">
        <f>(VLOOKUP(B28,Inputs!$K$28:$L$32,2,FALSE))</f>
        <v>10</v>
      </c>
      <c r="Q28" s="6">
        <f t="shared" si="5"/>
        <v>1.3073361412148754</v>
      </c>
      <c r="R28" s="9">
        <f>((Q28/Inputs!$L$35)^Inputs!$L$36+(Q28/Inputs!$L$35)^Inputs!$L$36-((Q28/Inputs!$L$35)^Inputs!$L$36)*((Q28/Inputs!$L$35)^Inputs!$L$36))</f>
        <v>6.4061388075216188E-7</v>
      </c>
      <c r="T28">
        <v>1</v>
      </c>
      <c r="Z28">
        <f>MAX(1,IF(B28&lt;&gt;"Pedestrian",V28*Inputs!$C$3+W28*Inputs!$C$4+X28*IF(Inputs!$C$3=1,Inputs!$O$29,IF(Inputs!$C$3=2,Inputs!$O$29+Inputs!$O$30,Inputs!$O$29+Inputs!$O$30+Inputs!$O$31*(Inputs!$C$3-2)))+Y28*IF(Inputs!$C$4=1,Inputs!$O$29,IF(Inputs!$C$4=2,Inputs!$O$29+Inputs!$O$30,Inputs!$O$29+Inputs!$O$30+Inputs!$O$31*(Inputs!$C$4-2))),V28*Inputs!$C$3+W28*Inputs!$C$4+X28*IF(Inputs!$C$3=1,Inputs!$O$37,IF(Inputs!$C$3=2,Inputs!$O$37+Inputs!$O$38,Inputs!$O$37+Inputs!$O$38+Inputs!$O$39*(Inputs!$C$3-2)))+Y28*IF(Inputs!$C$4=1,Inputs!$O$37,IF(Inputs!$C$4=2,Inputs!$O$37+Inputs!$O$38,Inputs!$O$37+Inputs!$O$38+Inputs!$O$39*(Inputs!$C$4-2)))))</f>
        <v>1</v>
      </c>
      <c r="AB28" t="str">
        <f>IF(B28="Diverging","",Inputs!$L$12)</f>
        <v/>
      </c>
      <c r="AC28" s="132">
        <f t="shared" si="6"/>
        <v>1</v>
      </c>
      <c r="AD28" s="14"/>
      <c r="AE28" s="2"/>
      <c r="AF28" s="2"/>
      <c r="AG28" s="30"/>
      <c r="AI28">
        <f>PRODUCT(Z28,T28,AC28)</f>
        <v>1</v>
      </c>
      <c r="AK28">
        <f t="shared" si="8"/>
        <v>2.6761619133227503</v>
      </c>
      <c r="AM28" s="12"/>
      <c r="AN28" s="2" t="str">
        <f t="shared" si="9"/>
        <v/>
      </c>
      <c r="AO28" s="2" t="str">
        <f t="shared" si="9"/>
        <v/>
      </c>
      <c r="AP28" s="2" t="str">
        <f t="shared" si="9"/>
        <v/>
      </c>
      <c r="AQ28" s="2" t="str">
        <f t="shared" si="9"/>
        <v/>
      </c>
      <c r="AR28" s="2" t="str">
        <f t="shared" si="9"/>
        <v/>
      </c>
      <c r="AS28" s="2" t="str">
        <f t="shared" si="9"/>
        <v/>
      </c>
      <c r="AT28" s="2">
        <f t="shared" si="9"/>
        <v>1</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f t="shared" si="10"/>
        <v>1</v>
      </c>
      <c r="BM28" s="2" t="str">
        <f t="shared" si="10"/>
        <v/>
      </c>
      <c r="BN28" s="2" t="str">
        <f t="shared" si="10"/>
        <v/>
      </c>
      <c r="BO28" s="2" t="str">
        <f t="shared" si="10"/>
        <v/>
      </c>
      <c r="BP28" s="2" t="str">
        <f t="shared" si="10"/>
        <v/>
      </c>
      <c r="BQ28" s="2"/>
      <c r="BR28" s="2"/>
      <c r="BS28" s="2"/>
      <c r="BT28" s="2"/>
      <c r="BU28" s="12"/>
    </row>
    <row r="29" spans="1:73" x14ac:dyDescent="0.25">
      <c r="A29">
        <v>26</v>
      </c>
      <c r="B29" t="s">
        <v>16</v>
      </c>
      <c r="C29" t="s">
        <v>23</v>
      </c>
      <c r="D29" s="2" t="s">
        <v>76</v>
      </c>
      <c r="E29" t="s">
        <v>140</v>
      </c>
      <c r="F29" t="s">
        <v>32</v>
      </c>
      <c r="G29" s="2" t="s">
        <v>77</v>
      </c>
      <c r="H29" t="s">
        <v>140</v>
      </c>
      <c r="J29">
        <f t="shared" si="2"/>
        <v>1557.1434358164215</v>
      </c>
      <c r="K29">
        <f t="shared" si="3"/>
        <v>2760.0619759387532</v>
      </c>
      <c r="L29">
        <f t="shared" si="4"/>
        <v>4297812.3882795312</v>
      </c>
      <c r="N29">
        <f>VLOOKUP(E29,Inputs!$K$12:$L$25,2,FALSE)</f>
        <v>15</v>
      </c>
      <c r="O29">
        <f>VLOOKUP(H29,Inputs!$K$12:$L$25,2,FALSE)</f>
        <v>15</v>
      </c>
      <c r="P29">
        <f>(VLOOKUP(B29,Inputs!$K$28:$L$32,2,FALSE))</f>
        <v>10</v>
      </c>
      <c r="Q29" s="6">
        <f t="shared" si="5"/>
        <v>1.3073361412148754</v>
      </c>
      <c r="R29" s="9">
        <f>((Q29/Inputs!$L$35)^Inputs!$L$36+(Q29/Inputs!$L$35)^Inputs!$L$36-((Q29/Inputs!$L$35)^Inputs!$L$36)*((Q29/Inputs!$L$35)^Inputs!$L$36))</f>
        <v>6.4061388075216188E-7</v>
      </c>
      <c r="T29">
        <v>1</v>
      </c>
      <c r="Z29">
        <f>MAX(1,IF(B29&lt;&gt;"Pedestrian",V29*Inputs!$C$3+W29*Inputs!$C$4+X29*IF(Inputs!$C$3=1,Inputs!$O$29,IF(Inputs!$C$3=2,Inputs!$O$29+Inputs!$O$30,Inputs!$O$29+Inputs!$O$30+Inputs!$O$31*(Inputs!$C$3-2)))+Y29*IF(Inputs!$C$4=1,Inputs!$O$29,IF(Inputs!$C$4=2,Inputs!$O$29+Inputs!$O$30,Inputs!$O$29+Inputs!$O$30+Inputs!$O$31*(Inputs!$C$4-2))),V29*Inputs!$C$3+W29*Inputs!$C$4+X29*IF(Inputs!$C$3=1,Inputs!$O$37,IF(Inputs!$C$3=2,Inputs!$O$37+Inputs!$O$38,Inputs!$O$37+Inputs!$O$38+Inputs!$O$39*(Inputs!$C$3-2)))+Y29*IF(Inputs!$C$4=1,Inputs!$O$37,IF(Inputs!$C$4=2,Inputs!$O$37+Inputs!$O$38,Inputs!$O$37+Inputs!$O$38+Inputs!$O$39*(Inputs!$C$4-2)))))</f>
        <v>1</v>
      </c>
      <c r="AB29" t="str">
        <f>IF(B29="Diverging","",Inputs!$L$12)</f>
        <v/>
      </c>
      <c r="AC29" s="132">
        <f t="shared" si="6"/>
        <v>1</v>
      </c>
      <c r="AD29" s="14"/>
      <c r="AE29" s="2"/>
      <c r="AF29" s="2"/>
      <c r="AG29" s="30"/>
      <c r="AI29">
        <f t="shared" si="7"/>
        <v>1</v>
      </c>
      <c r="AK29">
        <f t="shared" si="8"/>
        <v>2.7532382728004676</v>
      </c>
      <c r="AM29" s="12"/>
      <c r="AN29" s="2" t="str">
        <f t="shared" si="9"/>
        <v/>
      </c>
      <c r="AO29" s="2" t="str">
        <f t="shared" si="9"/>
        <v/>
      </c>
      <c r="AP29" s="2" t="str">
        <f t="shared" si="9"/>
        <v/>
      </c>
      <c r="AQ29" s="2" t="str">
        <f t="shared" si="9"/>
        <v/>
      </c>
      <c r="AR29" s="2" t="str">
        <f t="shared" si="9"/>
        <v/>
      </c>
      <c r="AS29" s="2" t="str">
        <f t="shared" si="9"/>
        <v/>
      </c>
      <c r="AT29" s="2">
        <f t="shared" si="9"/>
        <v>1</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f t="shared" si="10"/>
        <v>1</v>
      </c>
      <c r="BN29" s="2" t="str">
        <f t="shared" si="10"/>
        <v/>
      </c>
      <c r="BO29" s="2" t="str">
        <f t="shared" si="10"/>
        <v/>
      </c>
      <c r="BP29" s="2" t="str">
        <f t="shared" si="10"/>
        <v/>
      </c>
      <c r="BQ29" s="2"/>
      <c r="BR29" s="2"/>
      <c r="BS29" s="2"/>
      <c r="BT29" s="2"/>
      <c r="BU29" s="12"/>
    </row>
    <row r="30" spans="1:73" x14ac:dyDescent="0.25">
      <c r="A30">
        <v>27</v>
      </c>
      <c r="B30" t="s">
        <v>16</v>
      </c>
      <c r="C30" t="s">
        <v>28</v>
      </c>
      <c r="D30" s="2" t="s">
        <v>73</v>
      </c>
      <c r="E30" t="s">
        <v>140</v>
      </c>
      <c r="F30" t="s">
        <v>33</v>
      </c>
      <c r="G30" s="2" t="s">
        <v>72</v>
      </c>
      <c r="H30" t="s">
        <v>140</v>
      </c>
      <c r="J30">
        <f t="shared" si="2"/>
        <v>6143.214610989121</v>
      </c>
      <c r="K30">
        <f t="shared" si="3"/>
        <v>478.65695802974352</v>
      </c>
      <c r="L30">
        <f t="shared" si="4"/>
        <v>2940492.4182199268</v>
      </c>
      <c r="N30">
        <f>VLOOKUP(E30,Inputs!$K$12:$L$25,2,FALSE)</f>
        <v>15</v>
      </c>
      <c r="O30">
        <f>VLOOKUP(H30,Inputs!$K$12:$L$25,2,FALSE)</f>
        <v>15</v>
      </c>
      <c r="P30">
        <f>(VLOOKUP(B30,Inputs!$K$28:$L$32,2,FALSE))</f>
        <v>10</v>
      </c>
      <c r="Q30" s="6">
        <f t="shared" si="5"/>
        <v>1.3073361412148754</v>
      </c>
      <c r="R30" s="9">
        <f>((Q30/Inputs!$L$35)^Inputs!$L$36+(Q30/Inputs!$L$35)^Inputs!$L$36-((Q30/Inputs!$L$35)^Inputs!$L$36)*((Q30/Inputs!$L$35)^Inputs!$L$36))</f>
        <v>6.4061388075216188E-7</v>
      </c>
      <c r="T30">
        <v>1</v>
      </c>
      <c r="Z30">
        <f>MAX(1,IF(B30&lt;&gt;"Pedestrian",V30*Inputs!$C$3+W30*Inputs!$C$4+X30*IF(Inputs!$C$3=1,Inputs!$O$29,IF(Inputs!$C$3=2,Inputs!$O$29+Inputs!$O$30,Inputs!$O$29+Inputs!$O$30+Inputs!$O$31*(Inputs!$C$3-2)))+Y30*IF(Inputs!$C$4=1,Inputs!$O$29,IF(Inputs!$C$4=2,Inputs!$O$29+Inputs!$O$30,Inputs!$O$29+Inputs!$O$30+Inputs!$O$31*(Inputs!$C$4-2))),V30*Inputs!$C$3+W30*Inputs!$C$4+X30*IF(Inputs!$C$3=1,Inputs!$O$37,IF(Inputs!$C$3=2,Inputs!$O$37+Inputs!$O$38,Inputs!$O$37+Inputs!$O$38+Inputs!$O$39*(Inputs!$C$3-2)))+Y30*IF(Inputs!$C$4=1,Inputs!$O$37,IF(Inputs!$C$4=2,Inputs!$O$37+Inputs!$O$38,Inputs!$O$37+Inputs!$O$38+Inputs!$O$39*(Inputs!$C$4-2)))))</f>
        <v>1</v>
      </c>
      <c r="AB30" t="str">
        <f>IF(B30="Diverging","",Inputs!$L$12)</f>
        <v/>
      </c>
      <c r="AC30" s="132">
        <f t="shared" si="6"/>
        <v>1</v>
      </c>
      <c r="AD30" s="14"/>
      <c r="AE30" s="2"/>
      <c r="AF30" s="2"/>
      <c r="AG30" s="30"/>
      <c r="AI30">
        <f t="shared" si="7"/>
        <v>1</v>
      </c>
      <c r="AK30">
        <f t="shared" si="8"/>
        <v>1.8837202593581763</v>
      </c>
      <c r="AM30" s="12"/>
      <c r="AN30" s="2" t="str">
        <f t="shared" si="9"/>
        <v/>
      </c>
      <c r="AO30" s="2" t="str">
        <f t="shared" si="9"/>
        <v/>
      </c>
      <c r="AP30" s="2" t="str">
        <f t="shared" si="9"/>
        <v/>
      </c>
      <c r="AQ30" s="2">
        <f t="shared" si="9"/>
        <v>1</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f t="shared" si="10"/>
        <v>1</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A31">
        <v>28</v>
      </c>
      <c r="B31" t="s">
        <v>16</v>
      </c>
      <c r="C31" t="s">
        <v>28</v>
      </c>
      <c r="D31" s="2" t="s">
        <v>73</v>
      </c>
      <c r="E31" t="s">
        <v>140</v>
      </c>
      <c r="F31" t="s">
        <v>27</v>
      </c>
      <c r="G31" s="2" t="s">
        <v>74</v>
      </c>
      <c r="H31" t="s">
        <v>140</v>
      </c>
      <c r="J31">
        <f t="shared" si="2"/>
        <v>6143.214610989121</v>
      </c>
      <c r="K31">
        <f t="shared" si="3"/>
        <v>878.12843098113581</v>
      </c>
      <c r="L31">
        <f t="shared" si="4"/>
        <v>5394531.4075282654</v>
      </c>
      <c r="N31">
        <f>VLOOKUP(E31,Inputs!$K$12:$L$25,2,FALSE)</f>
        <v>15</v>
      </c>
      <c r="O31">
        <f>VLOOKUP(H31,Inputs!$K$12:$L$25,2,FALSE)</f>
        <v>15</v>
      </c>
      <c r="P31">
        <f>(VLOOKUP(B31,Inputs!$K$28:$L$32,2,FALSE))</f>
        <v>10</v>
      </c>
      <c r="Q31" s="6">
        <f t="shared" si="5"/>
        <v>1.3073361412148754</v>
      </c>
      <c r="R31" s="9">
        <f>((Q31/Inputs!$L$35)^Inputs!$L$36+(Q31/Inputs!$L$35)^Inputs!$L$36-((Q31/Inputs!$L$35)^Inputs!$L$36)*((Q31/Inputs!$L$35)^Inputs!$L$36))</f>
        <v>6.4061388075216188E-7</v>
      </c>
      <c r="T31">
        <v>1</v>
      </c>
      <c r="Z31">
        <f>MAX(1,IF(B31&lt;&gt;"Pedestrian",V31*Inputs!$C$3+W31*Inputs!$C$4+X31*IF(Inputs!$C$3=1,Inputs!$O$29,IF(Inputs!$C$3=2,Inputs!$O$29+Inputs!$O$30,Inputs!$O$29+Inputs!$O$30+Inputs!$O$31*(Inputs!$C$3-2)))+Y31*IF(Inputs!$C$4=1,Inputs!$O$29,IF(Inputs!$C$4=2,Inputs!$O$29+Inputs!$O$30,Inputs!$O$29+Inputs!$O$30+Inputs!$O$31*(Inputs!$C$4-2))),V31*Inputs!$C$3+W31*Inputs!$C$4+X31*IF(Inputs!$C$3=1,Inputs!$O$37,IF(Inputs!$C$3=2,Inputs!$O$37+Inputs!$O$38,Inputs!$O$37+Inputs!$O$38+Inputs!$O$39*(Inputs!$C$3-2)))+Y31*IF(Inputs!$C$4=1,Inputs!$O$37,IF(Inputs!$C$4=2,Inputs!$O$37+Inputs!$O$38,Inputs!$O$37+Inputs!$O$38+Inputs!$O$39*(Inputs!$C$4-2)))))</f>
        <v>1</v>
      </c>
      <c r="AB31" t="str">
        <f>IF(B31="Diverging","",Inputs!$L$12)</f>
        <v/>
      </c>
      <c r="AC31" s="132">
        <f t="shared" si="6"/>
        <v>1</v>
      </c>
      <c r="AD31" s="14"/>
      <c r="AE31" s="2"/>
      <c r="AF31" s="2"/>
      <c r="AG31" s="30"/>
      <c r="AI31">
        <f t="shared" si="7"/>
        <v>1</v>
      </c>
      <c r="AK31">
        <f t="shared" si="8"/>
        <v>3.4558116998161044</v>
      </c>
      <c r="AM31" s="12"/>
      <c r="AN31" s="2" t="str">
        <f t="shared" si="9"/>
        <v/>
      </c>
      <c r="AO31" s="2" t="str">
        <f t="shared" si="9"/>
        <v/>
      </c>
      <c r="AP31" s="2" t="str">
        <f t="shared" si="9"/>
        <v/>
      </c>
      <c r="AQ31" s="2">
        <f t="shared" si="9"/>
        <v>1</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f t="shared" si="10"/>
        <v>1</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32">
        <v>29</v>
      </c>
      <c r="B32" t="s">
        <v>16</v>
      </c>
      <c r="C32" t="s">
        <v>29</v>
      </c>
      <c r="D32" s="2" t="s">
        <v>79</v>
      </c>
      <c r="E32" t="s">
        <v>140</v>
      </c>
      <c r="F32" t="s">
        <v>25</v>
      </c>
      <c r="G32" s="2" t="s">
        <v>80</v>
      </c>
      <c r="H32" t="s">
        <v>140</v>
      </c>
      <c r="J32">
        <f t="shared" si="2"/>
        <v>2158.3361834497814</v>
      </c>
      <c r="K32">
        <f t="shared" si="3"/>
        <v>2011.9542027002817</v>
      </c>
      <c r="L32">
        <f t="shared" si="4"/>
        <v>4342473.555131874</v>
      </c>
      <c r="N32">
        <f>VLOOKUP(E32,Inputs!$K$12:$L$25,2,FALSE)</f>
        <v>15</v>
      </c>
      <c r="O32">
        <f>VLOOKUP(H32,Inputs!$K$12:$L$25,2,FALSE)</f>
        <v>15</v>
      </c>
      <c r="P32">
        <f>(VLOOKUP(B32,Inputs!$K$28:$L$32,2,FALSE))</f>
        <v>10</v>
      </c>
      <c r="Q32" s="6">
        <f t="shared" si="5"/>
        <v>1.3073361412148754</v>
      </c>
      <c r="R32" s="9">
        <f>((Q32/Inputs!$L$35)^Inputs!$L$36+(Q32/Inputs!$L$35)^Inputs!$L$36-((Q32/Inputs!$L$35)^Inputs!$L$36)*((Q32/Inputs!$L$35)^Inputs!$L$36))</f>
        <v>6.4061388075216188E-7</v>
      </c>
      <c r="T32">
        <v>1</v>
      </c>
      <c r="Z32">
        <f>MAX(1,IF(B32&lt;&gt;"Pedestrian",V32*Inputs!$C$3+W32*Inputs!$C$4+X32*IF(Inputs!$C$3=1,Inputs!$O$29,IF(Inputs!$C$3=2,Inputs!$O$29+Inputs!$O$30,Inputs!$O$29+Inputs!$O$30+Inputs!$O$31*(Inputs!$C$3-2)))+Y32*IF(Inputs!$C$4=1,Inputs!$O$29,IF(Inputs!$C$4=2,Inputs!$O$29+Inputs!$O$30,Inputs!$O$29+Inputs!$O$30+Inputs!$O$31*(Inputs!$C$4-2))),V32*Inputs!$C$3+W32*Inputs!$C$4+X32*IF(Inputs!$C$3=1,Inputs!$O$37,IF(Inputs!$C$3=2,Inputs!$O$37+Inputs!$O$38,Inputs!$O$37+Inputs!$O$38+Inputs!$O$39*(Inputs!$C$3-2)))+Y32*IF(Inputs!$C$4=1,Inputs!$O$37,IF(Inputs!$C$4=2,Inputs!$O$37+Inputs!$O$38,Inputs!$O$37+Inputs!$O$38+Inputs!$O$39*(Inputs!$C$4-2)))))</f>
        <v>1</v>
      </c>
      <c r="AB32" t="str">
        <f>IF(B32="Diverging","",Inputs!$L$12)</f>
        <v/>
      </c>
      <c r="AC32" s="132">
        <f t="shared" si="6"/>
        <v>1</v>
      </c>
      <c r="AD32" s="14"/>
      <c r="AE32" s="2"/>
      <c r="AF32" s="2"/>
      <c r="AG32" s="30"/>
      <c r="AI32">
        <f t="shared" si="7"/>
        <v>1</v>
      </c>
      <c r="AK32">
        <f t="shared" si="8"/>
        <v>2.7818488362166667</v>
      </c>
      <c r="AM32" s="12"/>
      <c r="AN32" s="2" t="str">
        <f t="shared" si="9"/>
        <v/>
      </c>
      <c r="AO32" s="2" t="str">
        <f t="shared" si="9"/>
        <v/>
      </c>
      <c r="AP32" s="2" t="str">
        <f t="shared" si="9"/>
        <v/>
      </c>
      <c r="AQ32" s="2" t="str">
        <f t="shared" si="9"/>
        <v/>
      </c>
      <c r="AR32" s="2" t="str">
        <f t="shared" si="9"/>
        <v/>
      </c>
      <c r="AS32" s="2" t="str">
        <f t="shared" si="9"/>
        <v/>
      </c>
      <c r="AT32" s="2" t="str">
        <f t="shared" si="9"/>
        <v/>
      </c>
      <c r="AU32" s="2" t="str">
        <f t="shared" si="9"/>
        <v/>
      </c>
      <c r="AV32" s="2" t="str">
        <f t="shared" si="9"/>
        <v/>
      </c>
      <c r="AW32" s="2">
        <f t="shared" si="9"/>
        <v>1</v>
      </c>
      <c r="AX32" s="2" t="str">
        <f t="shared" si="9"/>
        <v/>
      </c>
      <c r="AY32" s="2" t="str">
        <f t="shared" si="9"/>
        <v/>
      </c>
      <c r="AZ32" s="2"/>
      <c r="BA32" s="2"/>
      <c r="BB32" s="2"/>
      <c r="BC32" s="2"/>
      <c r="BD32" s="10"/>
      <c r="BE32" s="2" t="str">
        <f t="shared" si="10"/>
        <v/>
      </c>
      <c r="BF32" s="2" t="str">
        <f t="shared" si="10"/>
        <v/>
      </c>
      <c r="BG32" s="2" t="str">
        <f t="shared" si="10"/>
        <v/>
      </c>
      <c r="BH32" s="2" t="str">
        <f t="shared" si="10"/>
        <v/>
      </c>
      <c r="BI32" s="2" t="str">
        <f t="shared" si="10"/>
        <v/>
      </c>
      <c r="BJ32" s="2" t="str">
        <f t="shared" si="10"/>
        <v/>
      </c>
      <c r="BK32" s="2" t="str">
        <f t="shared" si="10"/>
        <v/>
      </c>
      <c r="BL32" s="2" t="str">
        <f t="shared" si="10"/>
        <v/>
      </c>
      <c r="BM32" s="2" t="str">
        <f t="shared" si="10"/>
        <v/>
      </c>
      <c r="BN32" s="2" t="str">
        <f t="shared" si="10"/>
        <v/>
      </c>
      <c r="BO32" s="2">
        <f t="shared" si="10"/>
        <v>1</v>
      </c>
      <c r="BP32" s="2" t="str">
        <f t="shared" si="10"/>
        <v/>
      </c>
      <c r="BQ32" s="2"/>
      <c r="BR32" s="2"/>
      <c r="BS32" s="2"/>
      <c r="BT32" s="2"/>
      <c r="BU32" s="12"/>
    </row>
    <row r="33" spans="1:73" x14ac:dyDescent="0.25">
      <c r="A33">
        <v>30</v>
      </c>
      <c r="B33" t="s">
        <v>16</v>
      </c>
      <c r="C33" t="s">
        <v>29</v>
      </c>
      <c r="D33" s="2" t="s">
        <v>79</v>
      </c>
      <c r="E33" t="s">
        <v>140</v>
      </c>
      <c r="F33" t="s">
        <v>34</v>
      </c>
      <c r="G33" s="2" t="s">
        <v>78</v>
      </c>
      <c r="H33" t="s">
        <v>140</v>
      </c>
      <c r="J33">
        <f t="shared" si="2"/>
        <v>2158.3361834497814</v>
      </c>
      <c r="K33">
        <f t="shared" si="3"/>
        <v>2829.7096138499373</v>
      </c>
      <c r="L33">
        <f t="shared" si="4"/>
        <v>6107464.6482280288</v>
      </c>
      <c r="N33">
        <f>VLOOKUP(E33,Inputs!$K$12:$L$25,2,FALSE)</f>
        <v>15</v>
      </c>
      <c r="O33">
        <f>VLOOKUP(H33,Inputs!$K$12:$L$25,2,FALSE)</f>
        <v>15</v>
      </c>
      <c r="P33">
        <f>(VLOOKUP(B33,Inputs!$K$28:$L$32,2,FALSE))</f>
        <v>10</v>
      </c>
      <c r="Q33" s="6">
        <f t="shared" si="5"/>
        <v>1.3073361412148754</v>
      </c>
      <c r="R33" s="9">
        <f>((Q33/Inputs!$L$35)^Inputs!$L$36+(Q33/Inputs!$L$35)^Inputs!$L$36-((Q33/Inputs!$L$35)^Inputs!$L$36)*((Q33/Inputs!$L$35)^Inputs!$L$36))</f>
        <v>6.4061388075216188E-7</v>
      </c>
      <c r="T33">
        <v>1</v>
      </c>
      <c r="Z33">
        <f>MAX(1,IF(B33&lt;&gt;"Pedestrian",V33*Inputs!$C$3+W33*Inputs!$C$4+X33*IF(Inputs!$C$3=1,Inputs!$O$29,IF(Inputs!$C$3=2,Inputs!$O$29+Inputs!$O$30,Inputs!$O$29+Inputs!$O$30+Inputs!$O$31*(Inputs!$C$3-2)))+Y33*IF(Inputs!$C$4=1,Inputs!$O$29,IF(Inputs!$C$4=2,Inputs!$O$29+Inputs!$O$30,Inputs!$O$29+Inputs!$O$30+Inputs!$O$31*(Inputs!$C$4-2))),V33*Inputs!$C$3+W33*Inputs!$C$4+X33*IF(Inputs!$C$3=1,Inputs!$O$37,IF(Inputs!$C$3=2,Inputs!$O$37+Inputs!$O$38,Inputs!$O$37+Inputs!$O$38+Inputs!$O$39*(Inputs!$C$3-2)))+Y33*IF(Inputs!$C$4=1,Inputs!$O$37,IF(Inputs!$C$4=2,Inputs!$O$37+Inputs!$O$38,Inputs!$O$37+Inputs!$O$38+Inputs!$O$39*(Inputs!$C$4-2)))))</f>
        <v>1</v>
      </c>
      <c r="AB33" t="str">
        <f>IF(B33="Diverging","",Inputs!$L$12)</f>
        <v/>
      </c>
      <c r="AC33" s="132">
        <f t="shared" si="6"/>
        <v>1</v>
      </c>
      <c r="AD33" s="14"/>
      <c r="AE33" s="2"/>
      <c r="AF33" s="2"/>
      <c r="AG33" s="30"/>
      <c r="AI33">
        <f t="shared" si="7"/>
        <v>1</v>
      </c>
      <c r="AK33">
        <f t="shared" si="8"/>
        <v>3.9125266298579948</v>
      </c>
      <c r="AM33" s="12"/>
      <c r="AN33" s="2" t="str">
        <f t="shared" si="9"/>
        <v/>
      </c>
      <c r="AO33" s="2" t="str">
        <f t="shared" si="9"/>
        <v/>
      </c>
      <c r="AP33" s="2" t="str">
        <f t="shared" si="9"/>
        <v/>
      </c>
      <c r="AQ33" s="2" t="str">
        <f t="shared" si="9"/>
        <v/>
      </c>
      <c r="AR33" s="2" t="str">
        <f t="shared" si="9"/>
        <v/>
      </c>
      <c r="AS33" s="2" t="str">
        <f t="shared" si="9"/>
        <v/>
      </c>
      <c r="AT33" s="2" t="str">
        <f t="shared" si="9"/>
        <v/>
      </c>
      <c r="AU33" s="2" t="str">
        <f t="shared" si="9"/>
        <v/>
      </c>
      <c r="AV33" s="2" t="str">
        <f t="shared" si="9"/>
        <v/>
      </c>
      <c r="AW33" s="2">
        <f t="shared" si="9"/>
        <v>1</v>
      </c>
      <c r="AX33" s="2" t="str">
        <f t="shared" si="9"/>
        <v/>
      </c>
      <c r="AY33" s="2" t="str">
        <f t="shared" si="9"/>
        <v/>
      </c>
      <c r="AZ33" s="2"/>
      <c r="BA33" s="2"/>
      <c r="BB33" s="2"/>
      <c r="BC33" s="2"/>
      <c r="BD33" s="10"/>
      <c r="BE33" s="2" t="str">
        <f t="shared" si="10"/>
        <v/>
      </c>
      <c r="BF33" s="2" t="str">
        <f t="shared" si="10"/>
        <v/>
      </c>
      <c r="BG33" s="2" t="str">
        <f t="shared" si="10"/>
        <v/>
      </c>
      <c r="BH33" s="2" t="str">
        <f t="shared" si="10"/>
        <v/>
      </c>
      <c r="BI33" s="2" t="str">
        <f t="shared" si="10"/>
        <v/>
      </c>
      <c r="BJ33" s="2" t="str">
        <f t="shared" si="10"/>
        <v/>
      </c>
      <c r="BK33" s="2" t="str">
        <f t="shared" si="10"/>
        <v/>
      </c>
      <c r="BL33" s="2" t="str">
        <f t="shared" si="10"/>
        <v/>
      </c>
      <c r="BM33" s="2" t="str">
        <f t="shared" si="10"/>
        <v/>
      </c>
      <c r="BN33" s="2" t="str">
        <f t="shared" si="10"/>
        <v/>
      </c>
      <c r="BO33" s="2" t="str">
        <f t="shared" si="10"/>
        <v/>
      </c>
      <c r="BP33" s="2">
        <f t="shared" si="10"/>
        <v>1</v>
      </c>
      <c r="BQ33" s="2"/>
      <c r="BR33" s="2"/>
      <c r="BS33" s="2"/>
      <c r="BT33" s="2"/>
      <c r="BU33" s="12"/>
    </row>
    <row r="34" spans="1:73" x14ac:dyDescent="0.25">
      <c r="A34">
        <v>31</v>
      </c>
      <c r="B34" t="s">
        <v>16</v>
      </c>
      <c r="C34" t="s">
        <v>24</v>
      </c>
      <c r="D34" s="2" t="s">
        <v>69</v>
      </c>
      <c r="E34" t="s">
        <v>140</v>
      </c>
      <c r="F34" t="s">
        <v>35</v>
      </c>
      <c r="G34" s="2" t="s">
        <v>70</v>
      </c>
      <c r="H34" t="s">
        <v>140</v>
      </c>
      <c r="J34">
        <f t="shared" si="2"/>
        <v>5590.2071467317601</v>
      </c>
      <c r="K34">
        <f t="shared" si="3"/>
        <v>975.63630394130166</v>
      </c>
      <c r="L34">
        <f t="shared" si="4"/>
        <v>5454009.0389036238</v>
      </c>
      <c r="N34">
        <f>VLOOKUP(E34,Inputs!$K$12:$L$25,2,FALSE)</f>
        <v>15</v>
      </c>
      <c r="O34">
        <f>VLOOKUP(H34,Inputs!$K$12:$L$25,2,FALSE)</f>
        <v>15</v>
      </c>
      <c r="P34">
        <f>(VLOOKUP(B34,Inputs!$K$28:$L$32,2,FALSE))</f>
        <v>10</v>
      </c>
      <c r="Q34" s="6">
        <f t="shared" si="5"/>
        <v>1.3073361412148754</v>
      </c>
      <c r="R34" s="9">
        <f>((Q34/Inputs!$L$35)^Inputs!$L$36+(Q34/Inputs!$L$35)^Inputs!$L$36-((Q34/Inputs!$L$35)^Inputs!$L$36)*((Q34/Inputs!$L$35)^Inputs!$L$36))</f>
        <v>6.4061388075216188E-7</v>
      </c>
      <c r="T34">
        <v>1</v>
      </c>
      <c r="Z34">
        <f>MAX(1,IF(B34&lt;&gt;"Pedestrian",V34*Inputs!$C$3+W34*Inputs!$C$4+X34*IF(Inputs!$C$3=1,Inputs!$O$29,IF(Inputs!$C$3=2,Inputs!$O$29+Inputs!$O$30,Inputs!$O$29+Inputs!$O$30+Inputs!$O$31*(Inputs!$C$3-2)))+Y34*IF(Inputs!$C$4=1,Inputs!$O$29,IF(Inputs!$C$4=2,Inputs!$O$29+Inputs!$O$30,Inputs!$O$29+Inputs!$O$30+Inputs!$O$31*(Inputs!$C$4-2))),V34*Inputs!$C$3+W34*Inputs!$C$4+X34*IF(Inputs!$C$3=1,Inputs!$O$37,IF(Inputs!$C$3=2,Inputs!$O$37+Inputs!$O$38,Inputs!$O$37+Inputs!$O$38+Inputs!$O$39*(Inputs!$C$3-2)))+Y34*IF(Inputs!$C$4=1,Inputs!$O$37,IF(Inputs!$C$4=2,Inputs!$O$37+Inputs!$O$38,Inputs!$O$37+Inputs!$O$38+Inputs!$O$39*(Inputs!$C$4-2)))))</f>
        <v>1</v>
      </c>
      <c r="AB34" t="str">
        <f>IF(B34="Diverging","",Inputs!$L$12)</f>
        <v/>
      </c>
      <c r="AC34" s="132">
        <f t="shared" si="6"/>
        <v>1</v>
      </c>
      <c r="AD34" s="14"/>
      <c r="AE34" s="2"/>
      <c r="AF34" s="2"/>
      <c r="AG34" s="30"/>
      <c r="AI34">
        <f t="shared" si="7"/>
        <v>1</v>
      </c>
      <c r="AK34">
        <f t="shared" si="8"/>
        <v>3.4939138960694192</v>
      </c>
      <c r="AM34" s="12"/>
      <c r="AN34" s="2">
        <f t="shared" si="9"/>
        <v>1</v>
      </c>
      <c r="AO34" s="2" t="str">
        <f t="shared" si="9"/>
        <v/>
      </c>
      <c r="AP34" s="2" t="str">
        <f t="shared" si="9"/>
        <v/>
      </c>
      <c r="AQ34" s="2" t="str">
        <f t="shared" si="9"/>
        <v/>
      </c>
      <c r="AR34" s="2" t="str">
        <f t="shared" si="9"/>
        <v/>
      </c>
      <c r="AS34" s="2" t="str">
        <f t="shared" si="9"/>
        <v/>
      </c>
      <c r="AT34" s="2" t="str">
        <f t="shared" si="9"/>
        <v/>
      </c>
      <c r="AU34" s="2" t="str">
        <f t="shared" si="9"/>
        <v/>
      </c>
      <c r="AV34" s="2" t="str">
        <f t="shared" si="9"/>
        <v/>
      </c>
      <c r="AW34" s="2" t="str">
        <f t="shared" si="9"/>
        <v/>
      </c>
      <c r="AX34" s="2" t="str">
        <f t="shared" si="9"/>
        <v/>
      </c>
      <c r="AY34" s="2" t="str">
        <f t="shared" si="9"/>
        <v/>
      </c>
      <c r="AZ34" s="2"/>
      <c r="BA34" s="2"/>
      <c r="BB34" s="2"/>
      <c r="BC34" s="2"/>
      <c r="BD34" s="10"/>
      <c r="BE34" s="2" t="str">
        <f t="shared" si="10"/>
        <v/>
      </c>
      <c r="BF34" s="2" t="str">
        <f t="shared" si="10"/>
        <v/>
      </c>
      <c r="BG34" s="2">
        <f t="shared" si="10"/>
        <v>1</v>
      </c>
      <c r="BH34" s="2" t="str">
        <f t="shared" si="10"/>
        <v/>
      </c>
      <c r="BI34" s="2" t="str">
        <f t="shared" si="10"/>
        <v/>
      </c>
      <c r="BJ34" s="2" t="str">
        <f t="shared" si="10"/>
        <v/>
      </c>
      <c r="BK34" s="2" t="str">
        <f t="shared" si="10"/>
        <v/>
      </c>
      <c r="BL34" s="2" t="str">
        <f t="shared" si="10"/>
        <v/>
      </c>
      <c r="BM34" s="2" t="str">
        <f t="shared" si="10"/>
        <v/>
      </c>
      <c r="BN34" s="2" t="str">
        <f t="shared" si="10"/>
        <v/>
      </c>
      <c r="BO34" s="2" t="str">
        <f t="shared" si="10"/>
        <v/>
      </c>
      <c r="BP34" s="2" t="str">
        <f t="shared" si="10"/>
        <v/>
      </c>
      <c r="BQ34" s="2"/>
      <c r="BR34" s="2"/>
      <c r="BS34" s="2"/>
      <c r="BT34" s="2"/>
      <c r="BU34" s="12"/>
    </row>
    <row r="35" spans="1:73" x14ac:dyDescent="0.25">
      <c r="A35">
        <v>32</v>
      </c>
      <c r="B35" t="s">
        <v>16</v>
      </c>
      <c r="C35" t="s">
        <v>24</v>
      </c>
      <c r="D35" s="2" t="s">
        <v>69</v>
      </c>
      <c r="E35" t="s">
        <v>140</v>
      </c>
      <c r="F35" t="s">
        <v>30</v>
      </c>
      <c r="G35" s="2" t="s">
        <v>71</v>
      </c>
      <c r="H35" t="s">
        <v>140</v>
      </c>
      <c r="J35">
        <f t="shared" si="2"/>
        <v>5590.2071467317601</v>
      </c>
      <c r="K35">
        <f t="shared" si="3"/>
        <v>934.15654932693815</v>
      </c>
      <c r="L35">
        <f t="shared" si="4"/>
        <v>5222128.6182137299</v>
      </c>
      <c r="N35">
        <f>VLOOKUP(E35,Inputs!$K$12:$L$25,2,FALSE)</f>
        <v>15</v>
      </c>
      <c r="O35">
        <f>VLOOKUP(H35,Inputs!$K$12:$L$25,2,FALSE)</f>
        <v>15</v>
      </c>
      <c r="P35">
        <f>(VLOOKUP(B35,Inputs!$K$28:$L$32,2,FALSE))</f>
        <v>10</v>
      </c>
      <c r="Q35" s="6">
        <f t="shared" si="5"/>
        <v>1.3073361412148754</v>
      </c>
      <c r="R35" s="9">
        <f>((Q35/Inputs!$L$35)^Inputs!$L$36+(Q35/Inputs!$L$35)^Inputs!$L$36-((Q35/Inputs!$L$35)^Inputs!$L$36)*((Q35/Inputs!$L$35)^Inputs!$L$36))</f>
        <v>6.4061388075216188E-7</v>
      </c>
      <c r="T35">
        <v>1</v>
      </c>
      <c r="Z35">
        <f>MAX(1,IF(B35&lt;&gt;"Pedestrian",V35*Inputs!$C$3+W35*Inputs!$C$4+X35*IF(Inputs!$C$3=1,Inputs!$O$29,IF(Inputs!$C$3=2,Inputs!$O$29+Inputs!$O$30,Inputs!$O$29+Inputs!$O$30+Inputs!$O$31*(Inputs!$C$3-2)))+Y35*IF(Inputs!$C$4=1,Inputs!$O$29,IF(Inputs!$C$4=2,Inputs!$O$29+Inputs!$O$30,Inputs!$O$29+Inputs!$O$30+Inputs!$O$31*(Inputs!$C$4-2))),V35*Inputs!$C$3+W35*Inputs!$C$4+X35*IF(Inputs!$C$3=1,Inputs!$O$37,IF(Inputs!$C$3=2,Inputs!$O$37+Inputs!$O$38,Inputs!$O$37+Inputs!$O$38+Inputs!$O$39*(Inputs!$C$3-2)))+Y35*IF(Inputs!$C$4=1,Inputs!$O$37,IF(Inputs!$C$4=2,Inputs!$O$37+Inputs!$O$38,Inputs!$O$37+Inputs!$O$38+Inputs!$O$39*(Inputs!$C$4-2)))))</f>
        <v>1</v>
      </c>
      <c r="AB35" t="str">
        <f>IF(B35="Diverging","",Inputs!$L$12)</f>
        <v/>
      </c>
      <c r="AC35" s="132">
        <f t="shared" si="6"/>
        <v>1</v>
      </c>
      <c r="AD35" s="14"/>
      <c r="AE35" s="2"/>
      <c r="AF35" s="2"/>
      <c r="AG35" s="30"/>
      <c r="AI35">
        <f t="shared" si="7"/>
        <v>1</v>
      </c>
      <c r="AK35">
        <f t="shared" si="8"/>
        <v>3.3453680799008221</v>
      </c>
      <c r="AM35" s="12"/>
      <c r="AN35" s="2">
        <f t="shared" ref="AN35:AY50" si="11">IF(ISNUMBER(SEARCH(AN$3,$D35)),1,"")</f>
        <v>1</v>
      </c>
      <c r="AO35" s="2" t="str">
        <f t="shared" si="11"/>
        <v/>
      </c>
      <c r="AP35" s="2" t="str">
        <f t="shared" si="11"/>
        <v/>
      </c>
      <c r="AQ35" s="2" t="str">
        <f t="shared" si="11"/>
        <v/>
      </c>
      <c r="AR35" s="2" t="str">
        <f t="shared" si="11"/>
        <v/>
      </c>
      <c r="AS35" s="2" t="str">
        <f t="shared" si="11"/>
        <v/>
      </c>
      <c r="AT35" s="2" t="str">
        <f t="shared" si="11"/>
        <v/>
      </c>
      <c r="AU35" s="2" t="str">
        <f t="shared" si="11"/>
        <v/>
      </c>
      <c r="AV35" s="2" t="str">
        <f t="shared" si="11"/>
        <v/>
      </c>
      <c r="AW35" s="2" t="str">
        <f t="shared" si="11"/>
        <v/>
      </c>
      <c r="AX35" s="2" t="str">
        <f t="shared" si="11"/>
        <v/>
      </c>
      <c r="AY35" s="2" t="str">
        <f t="shared" si="11"/>
        <v/>
      </c>
      <c r="AZ35" s="2"/>
      <c r="BA35" s="2"/>
      <c r="BB35" s="2"/>
      <c r="BC35" s="2"/>
      <c r="BD35" s="10"/>
      <c r="BE35" s="2" t="str">
        <f t="shared" ref="BE35:BP50" si="12">IF(ISNUMBER(SEARCH(BE$3,$G35)),1,"")</f>
        <v/>
      </c>
      <c r="BF35" s="2">
        <f t="shared" si="12"/>
        <v>1</v>
      </c>
      <c r="BG35" s="2" t="str">
        <f t="shared" si="12"/>
        <v/>
      </c>
      <c r="BH35" s="2" t="str">
        <f t="shared" si="12"/>
        <v/>
      </c>
      <c r="BI35" s="2" t="str">
        <f t="shared" si="12"/>
        <v/>
      </c>
      <c r="BJ35" s="2" t="str">
        <f t="shared" si="12"/>
        <v/>
      </c>
      <c r="BK35" s="2" t="str">
        <f t="shared" si="12"/>
        <v/>
      </c>
      <c r="BL35" s="2" t="str">
        <f t="shared" si="12"/>
        <v/>
      </c>
      <c r="BM35" s="2" t="str">
        <f t="shared" si="12"/>
        <v/>
      </c>
      <c r="BN35" s="2" t="str">
        <f t="shared" si="12"/>
        <v/>
      </c>
      <c r="BO35" s="2" t="str">
        <f t="shared" si="12"/>
        <v/>
      </c>
      <c r="BP35" s="2" t="str">
        <f t="shared" si="12"/>
        <v/>
      </c>
      <c r="BQ35" s="2"/>
      <c r="BR35" s="2"/>
      <c r="BS35" s="2"/>
      <c r="BT35" s="2"/>
      <c r="BU35" s="12"/>
    </row>
    <row r="36" spans="1:73" x14ac:dyDescent="0.25">
      <c r="B36" s="25"/>
      <c r="D36" s="2"/>
      <c r="G36" s="2"/>
      <c r="P36" s="25"/>
      <c r="Q36" s="26"/>
      <c r="R36" s="27"/>
      <c r="T36" s="32"/>
      <c r="U36" s="32"/>
      <c r="V36" s="32"/>
      <c r="W36" s="32"/>
      <c r="X36" s="32"/>
      <c r="Y36" s="32"/>
      <c r="Z36" s="32"/>
      <c r="AB36" s="25"/>
      <c r="AC36" s="25"/>
      <c r="AD36" s="14"/>
      <c r="AE36" s="2"/>
      <c r="AF36" s="2"/>
      <c r="AG36" s="30"/>
      <c r="AM36" s="12"/>
      <c r="AN36" s="2" t="str">
        <f t="shared" si="11"/>
        <v/>
      </c>
      <c r="AO36" s="2" t="str">
        <f t="shared" si="11"/>
        <v/>
      </c>
      <c r="AP36" s="2" t="str">
        <f t="shared" si="11"/>
        <v/>
      </c>
      <c r="AQ36" s="2" t="str">
        <f t="shared" si="11"/>
        <v/>
      </c>
      <c r="AR36" s="2" t="str">
        <f t="shared" si="11"/>
        <v/>
      </c>
      <c r="AS36" s="2" t="str">
        <f t="shared" si="11"/>
        <v/>
      </c>
      <c r="AT36" s="2" t="str">
        <f t="shared" si="11"/>
        <v/>
      </c>
      <c r="AU36" s="2" t="str">
        <f t="shared" si="11"/>
        <v/>
      </c>
      <c r="AV36" s="2" t="str">
        <f t="shared" si="11"/>
        <v/>
      </c>
      <c r="AW36" s="2" t="str">
        <f t="shared" si="11"/>
        <v/>
      </c>
      <c r="AX36" s="2" t="str">
        <f t="shared" si="11"/>
        <v/>
      </c>
      <c r="AY36" s="2" t="str">
        <f t="shared" si="11"/>
        <v/>
      </c>
      <c r="AZ36" s="2"/>
      <c r="BA36" s="2"/>
      <c r="BB36" s="2"/>
      <c r="BC36" s="2"/>
      <c r="BD36" s="10"/>
      <c r="BE36" s="2" t="str">
        <f t="shared" si="12"/>
        <v/>
      </c>
      <c r="BF36" s="2" t="str">
        <f t="shared" si="12"/>
        <v/>
      </c>
      <c r="BG36" s="2" t="str">
        <f t="shared" si="12"/>
        <v/>
      </c>
      <c r="BH36" s="2" t="str">
        <f t="shared" si="12"/>
        <v/>
      </c>
      <c r="BI36" s="2" t="str">
        <f t="shared" si="12"/>
        <v/>
      </c>
      <c r="BJ36" s="2" t="str">
        <f t="shared" si="12"/>
        <v/>
      </c>
      <c r="BK36" s="2" t="str">
        <f t="shared" si="12"/>
        <v/>
      </c>
      <c r="BL36" s="2" t="str">
        <f t="shared" si="12"/>
        <v/>
      </c>
      <c r="BM36" s="2" t="str">
        <f t="shared" si="12"/>
        <v/>
      </c>
      <c r="BN36" s="2" t="str">
        <f t="shared" si="12"/>
        <v/>
      </c>
      <c r="BO36" s="2" t="str">
        <f t="shared" si="12"/>
        <v/>
      </c>
      <c r="BP36" s="2" t="str">
        <f t="shared" si="12"/>
        <v/>
      </c>
      <c r="BQ36" s="2"/>
      <c r="BR36" s="2"/>
      <c r="BS36" s="2"/>
      <c r="BT36" s="2"/>
      <c r="BU36" s="12"/>
    </row>
    <row r="37" spans="1:73" x14ac:dyDescent="0.25">
      <c r="B37" s="25"/>
      <c r="D37" s="2"/>
      <c r="G37" s="2"/>
      <c r="P37" s="25"/>
      <c r="Q37" s="26"/>
      <c r="R37" s="27"/>
      <c r="T37" s="32"/>
      <c r="U37" s="32"/>
      <c r="V37" s="32"/>
      <c r="W37" s="32"/>
      <c r="X37" s="32"/>
      <c r="Y37" s="32"/>
      <c r="Z37" s="32"/>
      <c r="AB37" s="25"/>
      <c r="AC37" s="25"/>
      <c r="AD37" s="14"/>
      <c r="AE37" s="2"/>
      <c r="AF37" s="2"/>
      <c r="AG37" s="30"/>
      <c r="AM37" s="12"/>
      <c r="AN37" s="2" t="str">
        <f t="shared" si="11"/>
        <v/>
      </c>
      <c r="AO37" s="2" t="str">
        <f t="shared" si="11"/>
        <v/>
      </c>
      <c r="AP37" s="2" t="str">
        <f t="shared" si="11"/>
        <v/>
      </c>
      <c r="AQ37" s="2" t="str">
        <f t="shared" si="11"/>
        <v/>
      </c>
      <c r="AR37" s="2" t="str">
        <f t="shared" si="11"/>
        <v/>
      </c>
      <c r="AS37" s="2" t="str">
        <f t="shared" si="11"/>
        <v/>
      </c>
      <c r="AT37" s="2" t="str">
        <f t="shared" si="11"/>
        <v/>
      </c>
      <c r="AU37" s="2" t="str">
        <f t="shared" si="11"/>
        <v/>
      </c>
      <c r="AV37" s="2" t="str">
        <f t="shared" si="11"/>
        <v/>
      </c>
      <c r="AW37" s="2" t="str">
        <f t="shared" si="11"/>
        <v/>
      </c>
      <c r="AX37" s="2" t="str">
        <f t="shared" si="11"/>
        <v/>
      </c>
      <c r="AY37" s="2" t="str">
        <f t="shared" si="11"/>
        <v/>
      </c>
      <c r="AZ37" s="2"/>
      <c r="BA37" s="2"/>
      <c r="BB37" s="2"/>
      <c r="BC37" s="2"/>
      <c r="BD37" s="10"/>
      <c r="BE37" s="2" t="str">
        <f t="shared" si="12"/>
        <v/>
      </c>
      <c r="BF37" s="2" t="str">
        <f t="shared" si="12"/>
        <v/>
      </c>
      <c r="BG37" s="2" t="str">
        <f t="shared" si="12"/>
        <v/>
      </c>
      <c r="BH37" s="2" t="str">
        <f t="shared" si="12"/>
        <v/>
      </c>
      <c r="BI37" s="2" t="str">
        <f t="shared" si="12"/>
        <v/>
      </c>
      <c r="BJ37" s="2" t="str">
        <f t="shared" si="12"/>
        <v/>
      </c>
      <c r="BK37" s="2" t="str">
        <f t="shared" si="12"/>
        <v/>
      </c>
      <c r="BL37" s="2" t="str">
        <f t="shared" si="12"/>
        <v/>
      </c>
      <c r="BM37" s="2" t="str">
        <f t="shared" si="12"/>
        <v/>
      </c>
      <c r="BN37" s="2" t="str">
        <f t="shared" si="12"/>
        <v/>
      </c>
      <c r="BO37" s="2" t="str">
        <f t="shared" si="12"/>
        <v/>
      </c>
      <c r="BP37" s="2" t="str">
        <f t="shared" si="12"/>
        <v/>
      </c>
      <c r="BQ37" s="2"/>
      <c r="BR37" s="2"/>
      <c r="BS37" s="2"/>
      <c r="BT37" s="2"/>
      <c r="BU37" s="12"/>
    </row>
    <row r="38" spans="1:73" x14ac:dyDescent="0.25">
      <c r="B38" s="25"/>
      <c r="D38" s="2"/>
      <c r="G38" s="2"/>
      <c r="P38" s="25"/>
      <c r="Q38" s="26"/>
      <c r="R38" s="27"/>
      <c r="T38" s="32"/>
      <c r="U38" s="32"/>
      <c r="V38" s="32"/>
      <c r="W38" s="32"/>
      <c r="X38" s="32"/>
      <c r="Y38" s="32"/>
      <c r="Z38" s="32"/>
      <c r="AB38" s="25"/>
      <c r="AC38" s="25"/>
      <c r="AD38" s="14"/>
      <c r="AE38" s="2"/>
      <c r="AF38" s="2"/>
      <c r="AG38" s="30"/>
      <c r="AM38" s="12"/>
      <c r="AN38" s="2" t="str">
        <f t="shared" si="11"/>
        <v/>
      </c>
      <c r="AO38" s="2" t="str">
        <f t="shared" si="11"/>
        <v/>
      </c>
      <c r="AP38" s="2" t="str">
        <f t="shared" si="11"/>
        <v/>
      </c>
      <c r="AQ38" s="2" t="str">
        <f t="shared" si="11"/>
        <v/>
      </c>
      <c r="AR38" s="2" t="str">
        <f t="shared" si="11"/>
        <v/>
      </c>
      <c r="AS38" s="2" t="str">
        <f t="shared" si="11"/>
        <v/>
      </c>
      <c r="AT38" s="2" t="str">
        <f t="shared" si="11"/>
        <v/>
      </c>
      <c r="AU38" s="2" t="str">
        <f t="shared" si="11"/>
        <v/>
      </c>
      <c r="AV38" s="2" t="str">
        <f t="shared" si="11"/>
        <v/>
      </c>
      <c r="AW38" s="2" t="str">
        <f t="shared" si="11"/>
        <v/>
      </c>
      <c r="AX38" s="2" t="str">
        <f t="shared" si="11"/>
        <v/>
      </c>
      <c r="AY38" s="2" t="str">
        <f t="shared" si="11"/>
        <v/>
      </c>
      <c r="AZ38" s="2"/>
      <c r="BA38" s="2"/>
      <c r="BB38" s="2"/>
      <c r="BC38" s="2"/>
      <c r="BD38" s="10"/>
      <c r="BE38" s="2" t="str">
        <f t="shared" si="12"/>
        <v/>
      </c>
      <c r="BF38" s="2" t="str">
        <f t="shared" si="12"/>
        <v/>
      </c>
      <c r="BG38" s="2" t="str">
        <f t="shared" si="12"/>
        <v/>
      </c>
      <c r="BH38" s="2" t="str">
        <f t="shared" si="12"/>
        <v/>
      </c>
      <c r="BI38" s="2" t="str">
        <f t="shared" si="12"/>
        <v/>
      </c>
      <c r="BJ38" s="2" t="str">
        <f t="shared" si="12"/>
        <v/>
      </c>
      <c r="BK38" s="2" t="str">
        <f t="shared" si="12"/>
        <v/>
      </c>
      <c r="BL38" s="2" t="str">
        <f t="shared" si="12"/>
        <v/>
      </c>
      <c r="BM38" s="2" t="str">
        <f t="shared" si="12"/>
        <v/>
      </c>
      <c r="BN38" s="2" t="str">
        <f t="shared" si="12"/>
        <v/>
      </c>
      <c r="BO38" s="2" t="str">
        <f t="shared" si="12"/>
        <v/>
      </c>
      <c r="BP38" s="2" t="str">
        <f t="shared" si="12"/>
        <v/>
      </c>
      <c r="BQ38" s="2"/>
      <c r="BR38" s="2"/>
      <c r="BS38" s="2"/>
      <c r="BT38" s="2"/>
      <c r="BU38" s="12"/>
    </row>
    <row r="39" spans="1:73" x14ac:dyDescent="0.25">
      <c r="B39" s="25"/>
      <c r="D39" s="2"/>
      <c r="G39" s="2"/>
      <c r="P39" s="25"/>
      <c r="Q39" s="26"/>
      <c r="R39" s="27"/>
      <c r="T39" s="32"/>
      <c r="U39" s="32"/>
      <c r="V39" s="32"/>
      <c r="W39" s="32"/>
      <c r="X39" s="32"/>
      <c r="Y39" s="32"/>
      <c r="Z39" s="32"/>
      <c r="AB39" s="25"/>
      <c r="AC39" s="25"/>
      <c r="AD39" s="14"/>
      <c r="AE39" s="2"/>
      <c r="AF39" s="2"/>
      <c r="AG39" s="30"/>
      <c r="AM39" s="12"/>
      <c r="AN39" s="2" t="str">
        <f t="shared" si="11"/>
        <v/>
      </c>
      <c r="AO39" s="2" t="str">
        <f t="shared" si="11"/>
        <v/>
      </c>
      <c r="AP39" s="2" t="str">
        <f t="shared" si="11"/>
        <v/>
      </c>
      <c r="AQ39" s="2" t="str">
        <f t="shared" si="11"/>
        <v/>
      </c>
      <c r="AR39" s="2" t="str">
        <f t="shared" si="11"/>
        <v/>
      </c>
      <c r="AS39" s="2" t="str">
        <f t="shared" si="11"/>
        <v/>
      </c>
      <c r="AT39" s="2" t="str">
        <f t="shared" si="11"/>
        <v/>
      </c>
      <c r="AU39" s="2" t="str">
        <f t="shared" si="11"/>
        <v/>
      </c>
      <c r="AV39" s="2" t="str">
        <f t="shared" si="11"/>
        <v/>
      </c>
      <c r="AW39" s="2" t="str">
        <f t="shared" si="11"/>
        <v/>
      </c>
      <c r="AX39" s="2" t="str">
        <f t="shared" si="11"/>
        <v/>
      </c>
      <c r="AY39" s="2" t="str">
        <f t="shared" si="11"/>
        <v/>
      </c>
      <c r="AZ39" s="2"/>
      <c r="BA39" s="2"/>
      <c r="BB39" s="2"/>
      <c r="BC39" s="2"/>
      <c r="BD39" s="10"/>
      <c r="BE39" s="2" t="str">
        <f t="shared" si="12"/>
        <v/>
      </c>
      <c r="BF39" s="2" t="str">
        <f t="shared" si="12"/>
        <v/>
      </c>
      <c r="BG39" s="2" t="str">
        <f t="shared" si="12"/>
        <v/>
      </c>
      <c r="BH39" s="2" t="str">
        <f t="shared" si="12"/>
        <v/>
      </c>
      <c r="BI39" s="2" t="str">
        <f t="shared" si="12"/>
        <v/>
      </c>
      <c r="BJ39" s="2" t="str">
        <f t="shared" si="12"/>
        <v/>
      </c>
      <c r="BK39" s="2" t="str">
        <f t="shared" si="12"/>
        <v/>
      </c>
      <c r="BL39" s="2" t="str">
        <f t="shared" si="12"/>
        <v/>
      </c>
      <c r="BM39" s="2" t="str">
        <f t="shared" si="12"/>
        <v/>
      </c>
      <c r="BN39" s="2" t="str">
        <f t="shared" si="12"/>
        <v/>
      </c>
      <c r="BO39" s="2" t="str">
        <f t="shared" si="12"/>
        <v/>
      </c>
      <c r="BP39" s="2" t="str">
        <f t="shared" si="12"/>
        <v/>
      </c>
      <c r="BQ39" s="2"/>
      <c r="BR39" s="2"/>
      <c r="BS39" s="2"/>
      <c r="BT39" s="2"/>
      <c r="BU39" s="12"/>
    </row>
    <row r="40" spans="1:73" x14ac:dyDescent="0.25">
      <c r="B40" s="25"/>
      <c r="D40" s="2"/>
      <c r="G40" s="2"/>
      <c r="P40" s="25"/>
      <c r="Q40" s="26"/>
      <c r="R40" s="27"/>
      <c r="T40" s="32"/>
      <c r="U40" s="32"/>
      <c r="V40" s="32"/>
      <c r="W40" s="32"/>
      <c r="X40" s="32"/>
      <c r="Y40" s="32"/>
      <c r="Z40" s="32"/>
      <c r="AB40" s="25"/>
      <c r="AC40" s="25"/>
      <c r="AD40" s="14"/>
      <c r="AE40" s="2"/>
      <c r="AF40" s="2"/>
      <c r="AG40" s="30"/>
      <c r="AM40" s="12"/>
      <c r="AN40" s="2" t="str">
        <f t="shared" si="11"/>
        <v/>
      </c>
      <c r="AO40" s="2" t="str">
        <f t="shared" si="11"/>
        <v/>
      </c>
      <c r="AP40" s="2" t="str">
        <f t="shared" si="11"/>
        <v/>
      </c>
      <c r="AQ40" s="2" t="str">
        <f t="shared" si="11"/>
        <v/>
      </c>
      <c r="AR40" s="2" t="str">
        <f t="shared" si="11"/>
        <v/>
      </c>
      <c r="AS40" s="2" t="str">
        <f t="shared" si="11"/>
        <v/>
      </c>
      <c r="AT40" s="2" t="str">
        <f t="shared" si="11"/>
        <v/>
      </c>
      <c r="AU40" s="2" t="str">
        <f t="shared" si="11"/>
        <v/>
      </c>
      <c r="AV40" s="2" t="str">
        <f t="shared" si="11"/>
        <v/>
      </c>
      <c r="AW40" s="2" t="str">
        <f t="shared" si="11"/>
        <v/>
      </c>
      <c r="AX40" s="2" t="str">
        <f t="shared" si="11"/>
        <v/>
      </c>
      <c r="AY40" s="2" t="str">
        <f t="shared" si="11"/>
        <v/>
      </c>
      <c r="AZ40" s="2"/>
      <c r="BA40" s="2"/>
      <c r="BB40" s="2"/>
      <c r="BC40" s="2"/>
      <c r="BD40" s="10"/>
      <c r="BE40" s="2" t="str">
        <f t="shared" si="12"/>
        <v/>
      </c>
      <c r="BF40" s="2" t="str">
        <f t="shared" si="12"/>
        <v/>
      </c>
      <c r="BG40" s="2" t="str">
        <f t="shared" si="12"/>
        <v/>
      </c>
      <c r="BH40" s="2" t="str">
        <f t="shared" si="12"/>
        <v/>
      </c>
      <c r="BI40" s="2" t="str">
        <f t="shared" si="12"/>
        <v/>
      </c>
      <c r="BJ40" s="2" t="str">
        <f t="shared" si="12"/>
        <v/>
      </c>
      <c r="BK40" s="2" t="str">
        <f t="shared" si="12"/>
        <v/>
      </c>
      <c r="BL40" s="2" t="str">
        <f t="shared" si="12"/>
        <v/>
      </c>
      <c r="BM40" s="2" t="str">
        <f t="shared" si="12"/>
        <v/>
      </c>
      <c r="BN40" s="2" t="str">
        <f t="shared" si="12"/>
        <v/>
      </c>
      <c r="BO40" s="2" t="str">
        <f t="shared" si="12"/>
        <v/>
      </c>
      <c r="BP40" s="2" t="str">
        <f t="shared" si="12"/>
        <v/>
      </c>
      <c r="BQ40" s="2"/>
      <c r="BR40" s="2"/>
      <c r="BS40" s="2"/>
      <c r="BT40" s="2"/>
      <c r="BU40" s="12"/>
    </row>
    <row r="41" spans="1:73" x14ac:dyDescent="0.25">
      <c r="B41" s="25"/>
      <c r="D41" s="2"/>
      <c r="G41" s="2"/>
      <c r="P41" s="25"/>
      <c r="Q41" s="26"/>
      <c r="R41" s="27"/>
      <c r="T41" s="32"/>
      <c r="U41" s="32"/>
      <c r="V41" s="32"/>
      <c r="W41" s="32"/>
      <c r="X41" s="32"/>
      <c r="Y41" s="32"/>
      <c r="Z41" s="32"/>
      <c r="AB41" s="25"/>
      <c r="AC41" s="25"/>
      <c r="AD41" s="14"/>
      <c r="AE41" s="2"/>
      <c r="AF41" s="2"/>
      <c r="AG41" s="30"/>
      <c r="AM41" s="12"/>
      <c r="AN41" s="2" t="str">
        <f t="shared" si="11"/>
        <v/>
      </c>
      <c r="AO41" s="2" t="str">
        <f t="shared" si="11"/>
        <v/>
      </c>
      <c r="AP41" s="2" t="str">
        <f t="shared" si="11"/>
        <v/>
      </c>
      <c r="AQ41" s="2" t="str">
        <f t="shared" si="11"/>
        <v/>
      </c>
      <c r="AR41" s="2" t="str">
        <f t="shared" si="11"/>
        <v/>
      </c>
      <c r="AS41" s="2" t="str">
        <f t="shared" si="11"/>
        <v/>
      </c>
      <c r="AT41" s="2" t="str">
        <f t="shared" si="11"/>
        <v/>
      </c>
      <c r="AU41" s="2" t="str">
        <f t="shared" si="11"/>
        <v/>
      </c>
      <c r="AV41" s="2" t="str">
        <f t="shared" si="11"/>
        <v/>
      </c>
      <c r="AW41" s="2" t="str">
        <f t="shared" si="11"/>
        <v/>
      </c>
      <c r="AX41" s="2" t="str">
        <f t="shared" si="11"/>
        <v/>
      </c>
      <c r="AY41" s="2" t="str">
        <f t="shared" si="11"/>
        <v/>
      </c>
      <c r="AZ41" s="2"/>
      <c r="BA41" s="2"/>
      <c r="BB41" s="2"/>
      <c r="BC41" s="2"/>
      <c r="BD41" s="10"/>
      <c r="BE41" s="2" t="str">
        <f t="shared" si="12"/>
        <v/>
      </c>
      <c r="BF41" s="2" t="str">
        <f t="shared" si="12"/>
        <v/>
      </c>
      <c r="BG41" s="2" t="str">
        <f t="shared" si="12"/>
        <v/>
      </c>
      <c r="BH41" s="2" t="str">
        <f t="shared" si="12"/>
        <v/>
      </c>
      <c r="BI41" s="2" t="str">
        <f t="shared" si="12"/>
        <v/>
      </c>
      <c r="BJ41" s="2" t="str">
        <f t="shared" si="12"/>
        <v/>
      </c>
      <c r="BK41" s="2" t="str">
        <f t="shared" si="12"/>
        <v/>
      </c>
      <c r="BL41" s="2" t="str">
        <f t="shared" si="12"/>
        <v/>
      </c>
      <c r="BM41" s="2" t="str">
        <f t="shared" si="12"/>
        <v/>
      </c>
      <c r="BN41" s="2" t="str">
        <f t="shared" si="12"/>
        <v/>
      </c>
      <c r="BO41" s="2" t="str">
        <f t="shared" si="12"/>
        <v/>
      </c>
      <c r="BP41" s="2" t="str">
        <f t="shared" si="12"/>
        <v/>
      </c>
      <c r="BQ41" s="2"/>
      <c r="BR41" s="2"/>
      <c r="BS41" s="2"/>
      <c r="BT41" s="2"/>
      <c r="BU41" s="12"/>
    </row>
    <row r="42" spans="1:73" x14ac:dyDescent="0.25">
      <c r="B42" s="25"/>
      <c r="D42" s="2"/>
      <c r="G42" s="2"/>
      <c r="P42" s="25"/>
      <c r="Q42" s="26"/>
      <c r="R42" s="27"/>
      <c r="T42" s="32"/>
      <c r="U42" s="32"/>
      <c r="V42" s="32"/>
      <c r="W42" s="32"/>
      <c r="X42" s="32"/>
      <c r="Y42" s="32"/>
      <c r="Z42" s="32"/>
      <c r="AB42" s="25"/>
      <c r="AC42" s="25"/>
      <c r="AD42" s="14"/>
      <c r="AE42" s="2"/>
      <c r="AF42" s="2"/>
      <c r="AG42" s="30"/>
      <c r="AM42" s="12"/>
      <c r="AN42" s="2" t="str">
        <f t="shared" si="11"/>
        <v/>
      </c>
      <c r="AO42" s="2" t="str">
        <f t="shared" si="11"/>
        <v/>
      </c>
      <c r="AP42" s="2" t="str">
        <f t="shared" si="11"/>
        <v/>
      </c>
      <c r="AQ42" s="2" t="str">
        <f t="shared" si="11"/>
        <v/>
      </c>
      <c r="AR42" s="2" t="str">
        <f t="shared" si="11"/>
        <v/>
      </c>
      <c r="AS42" s="2" t="str">
        <f t="shared" si="11"/>
        <v/>
      </c>
      <c r="AT42" s="2" t="str">
        <f t="shared" si="11"/>
        <v/>
      </c>
      <c r="AU42" s="2" t="str">
        <f t="shared" si="11"/>
        <v/>
      </c>
      <c r="AV42" s="2" t="str">
        <f t="shared" si="11"/>
        <v/>
      </c>
      <c r="AW42" s="2" t="str">
        <f t="shared" si="11"/>
        <v/>
      </c>
      <c r="AX42" s="2" t="str">
        <f t="shared" si="11"/>
        <v/>
      </c>
      <c r="AY42" s="2" t="str">
        <f t="shared" si="11"/>
        <v/>
      </c>
      <c r="AZ42" s="2"/>
      <c r="BA42" s="2"/>
      <c r="BB42" s="2"/>
      <c r="BC42" s="2"/>
      <c r="BD42" s="10"/>
      <c r="BE42" s="2" t="str">
        <f t="shared" si="12"/>
        <v/>
      </c>
      <c r="BF42" s="2" t="str">
        <f t="shared" si="12"/>
        <v/>
      </c>
      <c r="BG42" s="2" t="str">
        <f t="shared" si="12"/>
        <v/>
      </c>
      <c r="BH42" s="2" t="str">
        <f t="shared" si="12"/>
        <v/>
      </c>
      <c r="BI42" s="2" t="str">
        <f t="shared" si="12"/>
        <v/>
      </c>
      <c r="BJ42" s="2" t="str">
        <f t="shared" si="12"/>
        <v/>
      </c>
      <c r="BK42" s="2" t="str">
        <f t="shared" si="12"/>
        <v/>
      </c>
      <c r="BL42" s="2" t="str">
        <f t="shared" si="12"/>
        <v/>
      </c>
      <c r="BM42" s="2" t="str">
        <f t="shared" si="12"/>
        <v/>
      </c>
      <c r="BN42" s="2" t="str">
        <f t="shared" si="12"/>
        <v/>
      </c>
      <c r="BO42" s="2" t="str">
        <f t="shared" si="12"/>
        <v/>
      </c>
      <c r="BP42" s="2" t="str">
        <f t="shared" si="12"/>
        <v/>
      </c>
      <c r="BQ42" s="2"/>
      <c r="BR42" s="2"/>
      <c r="BS42" s="2"/>
      <c r="BT42" s="2"/>
      <c r="BU42" s="12"/>
    </row>
    <row r="43" spans="1:73" x14ac:dyDescent="0.25">
      <c r="B43" s="25"/>
      <c r="D43" s="2"/>
      <c r="G43" s="2"/>
      <c r="P43" s="25"/>
      <c r="Q43" s="26"/>
      <c r="R43" s="27"/>
      <c r="T43" s="32"/>
      <c r="U43" s="32"/>
      <c r="V43" s="32"/>
      <c r="W43" s="32"/>
      <c r="X43" s="32"/>
      <c r="Y43" s="32"/>
      <c r="Z43" s="32"/>
      <c r="AB43" s="25"/>
      <c r="AC43" s="25"/>
      <c r="AD43" s="14"/>
      <c r="AE43" s="2"/>
      <c r="AF43" s="2"/>
      <c r="AG43" s="30"/>
      <c r="AM43" s="12"/>
      <c r="AN43" s="2" t="str">
        <f t="shared" si="11"/>
        <v/>
      </c>
      <c r="AO43" s="2" t="str">
        <f t="shared" si="11"/>
        <v/>
      </c>
      <c r="AP43" s="2" t="str">
        <f t="shared" si="11"/>
        <v/>
      </c>
      <c r="AQ43" s="2" t="str">
        <f t="shared" si="11"/>
        <v/>
      </c>
      <c r="AR43" s="2" t="str">
        <f t="shared" si="11"/>
        <v/>
      </c>
      <c r="AS43" s="2" t="str">
        <f t="shared" si="11"/>
        <v/>
      </c>
      <c r="AT43" s="2" t="str">
        <f t="shared" si="11"/>
        <v/>
      </c>
      <c r="AU43" s="2" t="str">
        <f t="shared" si="11"/>
        <v/>
      </c>
      <c r="AV43" s="2" t="str">
        <f t="shared" si="11"/>
        <v/>
      </c>
      <c r="AW43" s="2" t="str">
        <f t="shared" si="11"/>
        <v/>
      </c>
      <c r="AX43" s="2" t="str">
        <f t="shared" si="11"/>
        <v/>
      </c>
      <c r="AY43" s="2" t="str">
        <f t="shared" si="11"/>
        <v/>
      </c>
      <c r="AZ43" s="2"/>
      <c r="BA43" s="2"/>
      <c r="BB43" s="2"/>
      <c r="BC43" s="2"/>
      <c r="BD43" s="10"/>
      <c r="BE43" s="2" t="str">
        <f t="shared" si="12"/>
        <v/>
      </c>
      <c r="BF43" s="2" t="str">
        <f t="shared" si="12"/>
        <v/>
      </c>
      <c r="BG43" s="2" t="str">
        <f t="shared" si="12"/>
        <v/>
      </c>
      <c r="BH43" s="2" t="str">
        <f t="shared" si="12"/>
        <v/>
      </c>
      <c r="BI43" s="2" t="str">
        <f t="shared" si="12"/>
        <v/>
      </c>
      <c r="BJ43" s="2" t="str">
        <f t="shared" si="12"/>
        <v/>
      </c>
      <c r="BK43" s="2" t="str">
        <f t="shared" si="12"/>
        <v/>
      </c>
      <c r="BL43" s="2" t="str">
        <f t="shared" si="12"/>
        <v/>
      </c>
      <c r="BM43" s="2" t="str">
        <f t="shared" si="12"/>
        <v/>
      </c>
      <c r="BN43" s="2" t="str">
        <f t="shared" si="12"/>
        <v/>
      </c>
      <c r="BO43" s="2" t="str">
        <f t="shared" si="12"/>
        <v/>
      </c>
      <c r="BP43" s="2" t="str">
        <f t="shared" si="12"/>
        <v/>
      </c>
      <c r="BQ43" s="2"/>
      <c r="BR43" s="2"/>
      <c r="BS43" s="2"/>
      <c r="BT43" s="2"/>
      <c r="BU43" s="12"/>
    </row>
    <row r="44" spans="1:73" x14ac:dyDescent="0.25">
      <c r="B44" s="25"/>
      <c r="D44" s="2"/>
      <c r="G44" s="2"/>
      <c r="P44" s="25"/>
      <c r="Q44" s="26"/>
      <c r="R44" s="27"/>
      <c r="T44" s="32"/>
      <c r="U44" s="32"/>
      <c r="V44" s="32"/>
      <c r="W44" s="32"/>
      <c r="X44" s="32"/>
      <c r="Y44" s="32"/>
      <c r="Z44" s="32"/>
      <c r="AB44" s="25"/>
      <c r="AC44" s="25"/>
      <c r="AD44" s="14"/>
      <c r="AE44" s="2"/>
      <c r="AF44" s="2"/>
      <c r="AG44" s="30"/>
      <c r="AM44" s="12"/>
      <c r="AN44" s="2" t="str">
        <f t="shared" si="11"/>
        <v/>
      </c>
      <c r="AO44" s="2" t="str">
        <f t="shared" si="11"/>
        <v/>
      </c>
      <c r="AP44" s="2" t="str">
        <f t="shared" si="11"/>
        <v/>
      </c>
      <c r="AQ44" s="2" t="str">
        <f t="shared" si="11"/>
        <v/>
      </c>
      <c r="AR44" s="2" t="str">
        <f t="shared" si="11"/>
        <v/>
      </c>
      <c r="AS44" s="2" t="str">
        <f t="shared" si="11"/>
        <v/>
      </c>
      <c r="AT44" s="2" t="str">
        <f t="shared" si="11"/>
        <v/>
      </c>
      <c r="AU44" s="2" t="str">
        <f t="shared" si="11"/>
        <v/>
      </c>
      <c r="AV44" s="2" t="str">
        <f t="shared" si="11"/>
        <v/>
      </c>
      <c r="AW44" s="2" t="str">
        <f t="shared" si="11"/>
        <v/>
      </c>
      <c r="AX44" s="2" t="str">
        <f t="shared" si="11"/>
        <v/>
      </c>
      <c r="AY44" s="2" t="str">
        <f t="shared" si="11"/>
        <v/>
      </c>
      <c r="AZ44" s="2"/>
      <c r="BA44" s="2"/>
      <c r="BB44" s="2"/>
      <c r="BC44" s="2"/>
      <c r="BD44" s="10"/>
      <c r="BE44" s="2" t="str">
        <f t="shared" si="12"/>
        <v/>
      </c>
      <c r="BF44" s="2" t="str">
        <f t="shared" si="12"/>
        <v/>
      </c>
      <c r="BG44" s="2" t="str">
        <f t="shared" si="12"/>
        <v/>
      </c>
      <c r="BH44" s="2" t="str">
        <f t="shared" si="12"/>
        <v/>
      </c>
      <c r="BI44" s="2" t="str">
        <f t="shared" si="12"/>
        <v/>
      </c>
      <c r="BJ44" s="2" t="str">
        <f t="shared" si="12"/>
        <v/>
      </c>
      <c r="BK44" s="2" t="str">
        <f t="shared" si="12"/>
        <v/>
      </c>
      <c r="BL44" s="2" t="str">
        <f t="shared" si="12"/>
        <v/>
      </c>
      <c r="BM44" s="2" t="str">
        <f t="shared" si="12"/>
        <v/>
      </c>
      <c r="BN44" s="2" t="str">
        <f t="shared" si="12"/>
        <v/>
      </c>
      <c r="BO44" s="2" t="str">
        <f t="shared" si="12"/>
        <v/>
      </c>
      <c r="BP44" s="2" t="str">
        <f t="shared" si="12"/>
        <v/>
      </c>
      <c r="BQ44" s="2"/>
      <c r="BR44" s="2"/>
      <c r="BS44" s="2"/>
      <c r="BT44" s="2"/>
      <c r="BU44" s="12"/>
    </row>
    <row r="45" spans="1:73" x14ac:dyDescent="0.25">
      <c r="B45" s="25"/>
      <c r="D45" s="2"/>
      <c r="G45" s="2"/>
      <c r="P45" s="25"/>
      <c r="Q45" s="26"/>
      <c r="R45" s="27"/>
      <c r="T45" s="32"/>
      <c r="U45" s="32"/>
      <c r="V45" s="32"/>
      <c r="W45" s="32"/>
      <c r="X45" s="32"/>
      <c r="Y45" s="32"/>
      <c r="Z45" s="32"/>
      <c r="AB45" s="25"/>
      <c r="AC45" s="25"/>
      <c r="AD45" s="14"/>
      <c r="AE45" s="2"/>
      <c r="AF45" s="2"/>
      <c r="AG45" s="30"/>
      <c r="AM45" s="12"/>
      <c r="AN45" s="2" t="str">
        <f t="shared" si="11"/>
        <v/>
      </c>
      <c r="AO45" s="2" t="str">
        <f t="shared" si="11"/>
        <v/>
      </c>
      <c r="AP45" s="2" t="str">
        <f t="shared" si="11"/>
        <v/>
      </c>
      <c r="AQ45" s="2" t="str">
        <f t="shared" si="11"/>
        <v/>
      </c>
      <c r="AR45" s="2" t="str">
        <f t="shared" si="11"/>
        <v/>
      </c>
      <c r="AS45" s="2" t="str">
        <f t="shared" si="11"/>
        <v/>
      </c>
      <c r="AT45" s="2" t="str">
        <f t="shared" si="11"/>
        <v/>
      </c>
      <c r="AU45" s="2" t="str">
        <f t="shared" si="11"/>
        <v/>
      </c>
      <c r="AV45" s="2" t="str">
        <f t="shared" si="11"/>
        <v/>
      </c>
      <c r="AW45" s="2" t="str">
        <f t="shared" si="11"/>
        <v/>
      </c>
      <c r="AX45" s="2" t="str">
        <f t="shared" si="11"/>
        <v/>
      </c>
      <c r="AY45" s="2" t="str">
        <f t="shared" si="11"/>
        <v/>
      </c>
      <c r="AZ45" s="2"/>
      <c r="BA45" s="2"/>
      <c r="BB45" s="2"/>
      <c r="BC45" s="2"/>
      <c r="BD45" s="10"/>
      <c r="BE45" s="2" t="str">
        <f t="shared" si="12"/>
        <v/>
      </c>
      <c r="BF45" s="2" t="str">
        <f t="shared" si="12"/>
        <v/>
      </c>
      <c r="BG45" s="2" t="str">
        <f t="shared" si="12"/>
        <v/>
      </c>
      <c r="BH45" s="2" t="str">
        <f t="shared" si="12"/>
        <v/>
      </c>
      <c r="BI45" s="2" t="str">
        <f t="shared" si="12"/>
        <v/>
      </c>
      <c r="BJ45" s="2" t="str">
        <f t="shared" si="12"/>
        <v/>
      </c>
      <c r="BK45" s="2" t="str">
        <f t="shared" si="12"/>
        <v/>
      </c>
      <c r="BL45" s="2" t="str">
        <f t="shared" si="12"/>
        <v/>
      </c>
      <c r="BM45" s="2" t="str">
        <f t="shared" si="12"/>
        <v/>
      </c>
      <c r="BN45" s="2" t="str">
        <f t="shared" si="12"/>
        <v/>
      </c>
      <c r="BO45" s="2" t="str">
        <f t="shared" si="12"/>
        <v/>
      </c>
      <c r="BP45" s="2" t="str">
        <f t="shared" si="12"/>
        <v/>
      </c>
      <c r="BQ45" s="2"/>
      <c r="BR45" s="2"/>
      <c r="BS45" s="2"/>
      <c r="BT45" s="2"/>
      <c r="BU45" s="12"/>
    </row>
    <row r="46" spans="1:73" x14ac:dyDescent="0.25">
      <c r="B46" s="25"/>
      <c r="D46" s="2"/>
      <c r="G46" s="2"/>
      <c r="P46" s="25"/>
      <c r="Q46" s="26"/>
      <c r="R46" s="27"/>
      <c r="T46" s="32"/>
      <c r="U46" s="32"/>
      <c r="V46" s="32"/>
      <c r="W46" s="32"/>
      <c r="X46" s="32"/>
      <c r="Y46" s="32"/>
      <c r="Z46" s="32"/>
      <c r="AB46" s="25"/>
      <c r="AC46" s="25"/>
      <c r="AD46" s="14"/>
      <c r="AE46" s="2"/>
      <c r="AF46" s="2"/>
      <c r="AG46" s="30"/>
      <c r="AM46" s="12"/>
      <c r="AN46" s="2" t="str">
        <f t="shared" si="11"/>
        <v/>
      </c>
      <c r="AO46" s="2" t="str">
        <f t="shared" si="11"/>
        <v/>
      </c>
      <c r="AP46" s="2" t="str">
        <f t="shared" si="11"/>
        <v/>
      </c>
      <c r="AQ46" s="2" t="str">
        <f t="shared" si="11"/>
        <v/>
      </c>
      <c r="AR46" s="2" t="str">
        <f t="shared" si="11"/>
        <v/>
      </c>
      <c r="AS46" s="2" t="str">
        <f t="shared" si="11"/>
        <v/>
      </c>
      <c r="AT46" s="2" t="str">
        <f t="shared" si="11"/>
        <v/>
      </c>
      <c r="AU46" s="2" t="str">
        <f t="shared" si="11"/>
        <v/>
      </c>
      <c r="AV46" s="2" t="str">
        <f t="shared" si="11"/>
        <v/>
      </c>
      <c r="AW46" s="2" t="str">
        <f t="shared" si="11"/>
        <v/>
      </c>
      <c r="AX46" s="2" t="str">
        <f t="shared" si="11"/>
        <v/>
      </c>
      <c r="AY46" s="2" t="str">
        <f t="shared" si="11"/>
        <v/>
      </c>
      <c r="AZ46" s="2"/>
      <c r="BA46" s="2"/>
      <c r="BB46" s="2"/>
      <c r="BC46" s="2"/>
      <c r="BD46" s="10"/>
      <c r="BE46" s="2" t="str">
        <f t="shared" si="12"/>
        <v/>
      </c>
      <c r="BF46" s="2" t="str">
        <f t="shared" si="12"/>
        <v/>
      </c>
      <c r="BG46" s="2" t="str">
        <f t="shared" si="12"/>
        <v/>
      </c>
      <c r="BH46" s="2" t="str">
        <f t="shared" si="12"/>
        <v/>
      </c>
      <c r="BI46" s="2" t="str">
        <f t="shared" si="12"/>
        <v/>
      </c>
      <c r="BJ46" s="2" t="str">
        <f t="shared" si="12"/>
        <v/>
      </c>
      <c r="BK46" s="2" t="str">
        <f t="shared" si="12"/>
        <v/>
      </c>
      <c r="BL46" s="2" t="str">
        <f t="shared" si="12"/>
        <v/>
      </c>
      <c r="BM46" s="2" t="str">
        <f t="shared" si="12"/>
        <v/>
      </c>
      <c r="BN46" s="2" t="str">
        <f t="shared" si="12"/>
        <v/>
      </c>
      <c r="BO46" s="2" t="str">
        <f t="shared" si="12"/>
        <v/>
      </c>
      <c r="BP46" s="2" t="str">
        <f t="shared" si="12"/>
        <v/>
      </c>
      <c r="BQ46" s="2"/>
      <c r="BR46" s="2"/>
      <c r="BS46" s="2"/>
      <c r="BT46" s="2"/>
      <c r="BU46" s="12"/>
    </row>
    <row r="47" spans="1:73" x14ac:dyDescent="0.25">
      <c r="B47" s="25"/>
      <c r="D47" s="2"/>
      <c r="G47" s="2"/>
      <c r="P47" s="25"/>
      <c r="Q47" s="26"/>
      <c r="R47" s="27"/>
      <c r="T47" s="32"/>
      <c r="U47" s="32"/>
      <c r="V47" s="32"/>
      <c r="W47" s="32"/>
      <c r="X47" s="32"/>
      <c r="Y47" s="32"/>
      <c r="Z47" s="32"/>
      <c r="AB47" s="25"/>
      <c r="AC47" s="25"/>
      <c r="AD47" s="14"/>
      <c r="AE47" s="2"/>
      <c r="AF47" s="2"/>
      <c r="AG47" s="30"/>
      <c r="AM47" s="12"/>
      <c r="AN47" s="2" t="str">
        <f t="shared" si="11"/>
        <v/>
      </c>
      <c r="AO47" s="2" t="str">
        <f t="shared" si="11"/>
        <v/>
      </c>
      <c r="AP47" s="2" t="str">
        <f t="shared" si="11"/>
        <v/>
      </c>
      <c r="AQ47" s="2" t="str">
        <f t="shared" si="11"/>
        <v/>
      </c>
      <c r="AR47" s="2" t="str">
        <f t="shared" si="11"/>
        <v/>
      </c>
      <c r="AS47" s="2" t="str">
        <f t="shared" si="11"/>
        <v/>
      </c>
      <c r="AT47" s="2" t="str">
        <f t="shared" si="11"/>
        <v/>
      </c>
      <c r="AU47" s="2" t="str">
        <f t="shared" si="11"/>
        <v/>
      </c>
      <c r="AV47" s="2" t="str">
        <f t="shared" si="11"/>
        <v/>
      </c>
      <c r="AW47" s="2" t="str">
        <f t="shared" si="11"/>
        <v/>
      </c>
      <c r="AX47" s="2" t="str">
        <f t="shared" si="11"/>
        <v/>
      </c>
      <c r="AY47" s="2" t="str">
        <f t="shared" si="11"/>
        <v/>
      </c>
      <c r="AZ47" s="2"/>
      <c r="BA47" s="2"/>
      <c r="BB47" s="2"/>
      <c r="BC47" s="2"/>
      <c r="BD47" s="10"/>
      <c r="BE47" s="2" t="str">
        <f t="shared" si="12"/>
        <v/>
      </c>
      <c r="BF47" s="2" t="str">
        <f t="shared" si="12"/>
        <v/>
      </c>
      <c r="BG47" s="2" t="str">
        <f t="shared" si="12"/>
        <v/>
      </c>
      <c r="BH47" s="2" t="str">
        <f t="shared" si="12"/>
        <v/>
      </c>
      <c r="BI47" s="2" t="str">
        <f t="shared" si="12"/>
        <v/>
      </c>
      <c r="BJ47" s="2" t="str">
        <f t="shared" si="12"/>
        <v/>
      </c>
      <c r="BK47" s="2" t="str">
        <f t="shared" si="12"/>
        <v/>
      </c>
      <c r="BL47" s="2" t="str">
        <f t="shared" si="12"/>
        <v/>
      </c>
      <c r="BM47" s="2" t="str">
        <f t="shared" si="12"/>
        <v/>
      </c>
      <c r="BN47" s="2" t="str">
        <f t="shared" si="12"/>
        <v/>
      </c>
      <c r="BO47" s="2" t="str">
        <f t="shared" si="12"/>
        <v/>
      </c>
      <c r="BP47" s="2" t="str">
        <f t="shared" si="12"/>
        <v/>
      </c>
      <c r="BQ47" s="2"/>
      <c r="BR47" s="2"/>
      <c r="BS47" s="2"/>
      <c r="BT47" s="2"/>
      <c r="BU47" s="12"/>
    </row>
    <row r="48" spans="1:73" x14ac:dyDescent="0.25">
      <c r="B48" s="25"/>
      <c r="D48" s="2"/>
      <c r="G48" s="2"/>
      <c r="P48" s="25"/>
      <c r="Q48" s="26"/>
      <c r="R48" s="27"/>
      <c r="T48" s="32"/>
      <c r="U48" s="32"/>
      <c r="V48" s="32"/>
      <c r="W48" s="32"/>
      <c r="X48" s="32"/>
      <c r="Y48" s="32"/>
      <c r="Z48" s="32"/>
      <c r="AB48" s="25"/>
      <c r="AC48" s="25"/>
      <c r="AD48" s="14"/>
      <c r="AE48" s="2"/>
      <c r="AF48" s="2"/>
      <c r="AG48" s="30"/>
      <c r="AM48" s="12"/>
      <c r="AN48" s="2" t="str">
        <f t="shared" si="11"/>
        <v/>
      </c>
      <c r="AO48" s="2" t="str">
        <f t="shared" si="11"/>
        <v/>
      </c>
      <c r="AP48" s="2" t="str">
        <f t="shared" si="11"/>
        <v/>
      </c>
      <c r="AQ48" s="2" t="str">
        <f t="shared" si="11"/>
        <v/>
      </c>
      <c r="AR48" s="2" t="str">
        <f t="shared" si="11"/>
        <v/>
      </c>
      <c r="AS48" s="2" t="str">
        <f t="shared" si="11"/>
        <v/>
      </c>
      <c r="AT48" s="2" t="str">
        <f t="shared" si="11"/>
        <v/>
      </c>
      <c r="AU48" s="2" t="str">
        <f t="shared" si="11"/>
        <v/>
      </c>
      <c r="AV48" s="2" t="str">
        <f t="shared" si="11"/>
        <v/>
      </c>
      <c r="AW48" s="2" t="str">
        <f t="shared" si="11"/>
        <v/>
      </c>
      <c r="AX48" s="2" t="str">
        <f t="shared" si="11"/>
        <v/>
      </c>
      <c r="AY48" s="2" t="str">
        <f t="shared" si="11"/>
        <v/>
      </c>
      <c r="AZ48" s="2"/>
      <c r="BA48" s="2"/>
      <c r="BB48" s="2"/>
      <c r="BC48" s="2"/>
      <c r="BD48" s="10"/>
      <c r="BE48" s="2" t="str">
        <f t="shared" si="12"/>
        <v/>
      </c>
      <c r="BF48" s="2" t="str">
        <f t="shared" si="12"/>
        <v/>
      </c>
      <c r="BG48" s="2" t="str">
        <f t="shared" si="12"/>
        <v/>
      </c>
      <c r="BH48" s="2" t="str">
        <f t="shared" si="12"/>
        <v/>
      </c>
      <c r="BI48" s="2" t="str">
        <f t="shared" si="12"/>
        <v/>
      </c>
      <c r="BJ48" s="2" t="str">
        <f t="shared" si="12"/>
        <v/>
      </c>
      <c r="BK48" s="2" t="str">
        <f t="shared" si="12"/>
        <v/>
      </c>
      <c r="BL48" s="2" t="str">
        <f t="shared" si="12"/>
        <v/>
      </c>
      <c r="BM48" s="2" t="str">
        <f t="shared" si="12"/>
        <v/>
      </c>
      <c r="BN48" s="2" t="str">
        <f t="shared" si="12"/>
        <v/>
      </c>
      <c r="BO48" s="2" t="str">
        <f t="shared" si="12"/>
        <v/>
      </c>
      <c r="BP48" s="2" t="str">
        <f t="shared" si="12"/>
        <v/>
      </c>
      <c r="BQ48" s="2"/>
      <c r="BR48" s="2"/>
      <c r="BS48" s="2"/>
      <c r="BT48" s="2"/>
      <c r="BU48" s="12"/>
    </row>
    <row r="49" spans="2:73" x14ac:dyDescent="0.25">
      <c r="B49" s="25"/>
      <c r="D49" s="2"/>
      <c r="G49" s="2"/>
      <c r="P49" s="25"/>
      <c r="Q49" s="26"/>
      <c r="R49" s="27"/>
      <c r="T49" s="32"/>
      <c r="U49" s="32"/>
      <c r="V49" s="32"/>
      <c r="W49" s="32"/>
      <c r="X49" s="32"/>
      <c r="Y49" s="32"/>
      <c r="Z49" s="32"/>
      <c r="AB49" s="25"/>
      <c r="AC49" s="25"/>
      <c r="AD49" s="14"/>
      <c r="AE49" s="2"/>
      <c r="AF49" s="2"/>
      <c r="AG49" s="30"/>
      <c r="AM49" s="12"/>
      <c r="AN49" s="2" t="str">
        <f t="shared" si="11"/>
        <v/>
      </c>
      <c r="AO49" s="2" t="str">
        <f t="shared" si="11"/>
        <v/>
      </c>
      <c r="AP49" s="2" t="str">
        <f t="shared" si="11"/>
        <v/>
      </c>
      <c r="AQ49" s="2" t="str">
        <f t="shared" si="11"/>
        <v/>
      </c>
      <c r="AR49" s="2" t="str">
        <f t="shared" si="11"/>
        <v/>
      </c>
      <c r="AS49" s="2" t="str">
        <f t="shared" si="11"/>
        <v/>
      </c>
      <c r="AT49" s="2" t="str">
        <f t="shared" si="11"/>
        <v/>
      </c>
      <c r="AU49" s="2" t="str">
        <f t="shared" si="11"/>
        <v/>
      </c>
      <c r="AV49" s="2" t="str">
        <f t="shared" si="11"/>
        <v/>
      </c>
      <c r="AW49" s="2" t="str">
        <f t="shared" si="11"/>
        <v/>
      </c>
      <c r="AX49" s="2" t="str">
        <f t="shared" si="11"/>
        <v/>
      </c>
      <c r="AY49" s="2" t="str">
        <f t="shared" si="11"/>
        <v/>
      </c>
      <c r="AZ49" s="2"/>
      <c r="BA49" s="2"/>
      <c r="BB49" s="2"/>
      <c r="BC49" s="2"/>
      <c r="BD49" s="10"/>
      <c r="BE49" s="2" t="str">
        <f t="shared" si="12"/>
        <v/>
      </c>
      <c r="BF49" s="2" t="str">
        <f t="shared" si="12"/>
        <v/>
      </c>
      <c r="BG49" s="2" t="str">
        <f t="shared" si="12"/>
        <v/>
      </c>
      <c r="BH49" s="2" t="str">
        <f t="shared" si="12"/>
        <v/>
      </c>
      <c r="BI49" s="2" t="str">
        <f t="shared" si="12"/>
        <v/>
      </c>
      <c r="BJ49" s="2" t="str">
        <f t="shared" si="12"/>
        <v/>
      </c>
      <c r="BK49" s="2" t="str">
        <f t="shared" si="12"/>
        <v/>
      </c>
      <c r="BL49" s="2" t="str">
        <f t="shared" si="12"/>
        <v/>
      </c>
      <c r="BM49" s="2" t="str">
        <f t="shared" si="12"/>
        <v/>
      </c>
      <c r="BN49" s="2" t="str">
        <f t="shared" si="12"/>
        <v/>
      </c>
      <c r="BO49" s="2" t="str">
        <f t="shared" si="12"/>
        <v/>
      </c>
      <c r="BP49" s="2" t="str">
        <f t="shared" si="12"/>
        <v/>
      </c>
      <c r="BQ49" s="2"/>
      <c r="BR49" s="2"/>
      <c r="BS49" s="2"/>
      <c r="BT49" s="2"/>
      <c r="BU49" s="12"/>
    </row>
    <row r="50" spans="2:73" x14ac:dyDescent="0.25">
      <c r="B50" s="25"/>
      <c r="D50" s="2"/>
      <c r="G50" s="2"/>
      <c r="P50" s="25"/>
      <c r="Q50" s="26"/>
      <c r="R50" s="27"/>
      <c r="T50" s="32"/>
      <c r="U50" s="32"/>
      <c r="V50" s="32"/>
      <c r="W50" s="32"/>
      <c r="X50" s="32"/>
      <c r="Y50" s="32"/>
      <c r="Z50" s="32"/>
      <c r="AB50" s="25"/>
      <c r="AC50" s="25"/>
      <c r="AD50" s="14"/>
      <c r="AE50" s="2"/>
      <c r="AF50" s="2"/>
      <c r="AG50" s="30"/>
      <c r="AM50" s="12"/>
      <c r="AN50" s="2" t="str">
        <f t="shared" si="11"/>
        <v/>
      </c>
      <c r="AO50" s="2" t="str">
        <f t="shared" si="11"/>
        <v/>
      </c>
      <c r="AP50" s="2" t="str">
        <f t="shared" si="11"/>
        <v/>
      </c>
      <c r="AQ50" s="2" t="str">
        <f t="shared" si="11"/>
        <v/>
      </c>
      <c r="AR50" s="2" t="str">
        <f t="shared" si="11"/>
        <v/>
      </c>
      <c r="AS50" s="2" t="str">
        <f t="shared" si="11"/>
        <v/>
      </c>
      <c r="AT50" s="2" t="str">
        <f t="shared" si="11"/>
        <v/>
      </c>
      <c r="AU50" s="2" t="str">
        <f t="shared" si="11"/>
        <v/>
      </c>
      <c r="AV50" s="2" t="str">
        <f t="shared" si="11"/>
        <v/>
      </c>
      <c r="AW50" s="2" t="str">
        <f t="shared" si="11"/>
        <v/>
      </c>
      <c r="AX50" s="2" t="str">
        <f t="shared" si="11"/>
        <v/>
      </c>
      <c r="AY50" s="2" t="str">
        <f t="shared" si="11"/>
        <v/>
      </c>
      <c r="AZ50" s="2"/>
      <c r="BA50" s="2"/>
      <c r="BB50" s="2"/>
      <c r="BC50" s="2"/>
      <c r="BD50" s="10"/>
      <c r="BE50" s="2" t="str">
        <f t="shared" si="12"/>
        <v/>
      </c>
      <c r="BF50" s="2" t="str">
        <f t="shared" si="12"/>
        <v/>
      </c>
      <c r="BG50" s="2" t="str">
        <f t="shared" si="12"/>
        <v/>
      </c>
      <c r="BH50" s="2" t="str">
        <f t="shared" si="12"/>
        <v/>
      </c>
      <c r="BI50" s="2" t="str">
        <f t="shared" si="12"/>
        <v/>
      </c>
      <c r="BJ50" s="2" t="str">
        <f t="shared" si="12"/>
        <v/>
      </c>
      <c r="BK50" s="2" t="str">
        <f t="shared" si="12"/>
        <v/>
      </c>
      <c r="BL50" s="2" t="str">
        <f t="shared" si="12"/>
        <v/>
      </c>
      <c r="BM50" s="2" t="str">
        <f t="shared" si="12"/>
        <v/>
      </c>
      <c r="BN50" s="2" t="str">
        <f t="shared" si="12"/>
        <v/>
      </c>
      <c r="BO50" s="2" t="str">
        <f t="shared" si="12"/>
        <v/>
      </c>
      <c r="BP50" s="2" t="str">
        <f t="shared" si="12"/>
        <v/>
      </c>
      <c r="BQ50" s="2"/>
      <c r="BR50" s="2"/>
      <c r="BS50" s="2"/>
      <c r="BT50" s="2"/>
      <c r="BU50" s="12"/>
    </row>
    <row r="51" spans="2:73" x14ac:dyDescent="0.25">
      <c r="B51" s="25"/>
      <c r="D51" s="2"/>
      <c r="G51" s="2"/>
      <c r="P51" s="25"/>
      <c r="Q51" s="26"/>
      <c r="R51" s="27"/>
      <c r="T51" s="32"/>
      <c r="U51" s="32"/>
      <c r="V51" s="32"/>
      <c r="W51" s="32"/>
      <c r="X51" s="32"/>
      <c r="Y51" s="32"/>
      <c r="Z51" s="32"/>
      <c r="AB51" s="25"/>
      <c r="AC51" s="25"/>
      <c r="AD51" s="14"/>
      <c r="AE51" s="2"/>
      <c r="AF51" s="2"/>
      <c r="AG51" s="30"/>
      <c r="AM51" s="12"/>
      <c r="AN51" s="2" t="str">
        <f t="shared" ref="AN51:AY59" si="13">IF(ISNUMBER(SEARCH(AN$3,$D51)),1,"")</f>
        <v/>
      </c>
      <c r="AO51" s="2" t="str">
        <f t="shared" si="13"/>
        <v/>
      </c>
      <c r="AP51" s="2" t="str">
        <f t="shared" si="13"/>
        <v/>
      </c>
      <c r="AQ51" s="2" t="str">
        <f t="shared" si="13"/>
        <v/>
      </c>
      <c r="AR51" s="2" t="str">
        <f t="shared" si="13"/>
        <v/>
      </c>
      <c r="AS51" s="2" t="str">
        <f t="shared" si="13"/>
        <v/>
      </c>
      <c r="AT51" s="2" t="str">
        <f t="shared" si="13"/>
        <v/>
      </c>
      <c r="AU51" s="2" t="str">
        <f t="shared" si="13"/>
        <v/>
      </c>
      <c r="AV51" s="2" t="str">
        <f t="shared" si="13"/>
        <v/>
      </c>
      <c r="AW51" s="2" t="str">
        <f t="shared" si="13"/>
        <v/>
      </c>
      <c r="AX51" s="2" t="str">
        <f t="shared" si="13"/>
        <v/>
      </c>
      <c r="AY51" s="2" t="str">
        <f t="shared" si="13"/>
        <v/>
      </c>
      <c r="AZ51" s="2"/>
      <c r="BA51" s="2"/>
      <c r="BB51" s="2"/>
      <c r="BC51" s="2"/>
      <c r="BD51" s="10"/>
      <c r="BE51" s="2" t="str">
        <f t="shared" ref="BE51:BP59" si="14">IF(ISNUMBER(SEARCH(BE$3,$G51)),1,"")</f>
        <v/>
      </c>
      <c r="BF51" s="2" t="str">
        <f t="shared" si="14"/>
        <v/>
      </c>
      <c r="BG51" s="2" t="str">
        <f t="shared" si="14"/>
        <v/>
      </c>
      <c r="BH51" s="2" t="str">
        <f t="shared" si="14"/>
        <v/>
      </c>
      <c r="BI51" s="2" t="str">
        <f t="shared" si="14"/>
        <v/>
      </c>
      <c r="BJ51" s="2" t="str">
        <f t="shared" si="14"/>
        <v/>
      </c>
      <c r="BK51" s="2" t="str">
        <f t="shared" si="14"/>
        <v/>
      </c>
      <c r="BL51" s="2" t="str">
        <f t="shared" si="14"/>
        <v/>
      </c>
      <c r="BM51" s="2" t="str">
        <f t="shared" si="14"/>
        <v/>
      </c>
      <c r="BN51" s="2" t="str">
        <f t="shared" si="14"/>
        <v/>
      </c>
      <c r="BO51" s="2" t="str">
        <f t="shared" si="14"/>
        <v/>
      </c>
      <c r="BP51" s="2" t="str">
        <f t="shared" si="14"/>
        <v/>
      </c>
      <c r="BQ51" s="2"/>
      <c r="BR51" s="2"/>
      <c r="BS51" s="2"/>
      <c r="BT51" s="2"/>
      <c r="BU51" s="12"/>
    </row>
    <row r="52" spans="2:73" x14ac:dyDescent="0.25">
      <c r="B52" s="25"/>
      <c r="D52" s="2"/>
      <c r="G52" s="2"/>
      <c r="P52" s="25"/>
      <c r="Q52" s="26"/>
      <c r="R52" s="27"/>
      <c r="T52" s="32"/>
      <c r="U52" s="32"/>
      <c r="V52" s="32"/>
      <c r="W52" s="32"/>
      <c r="X52" s="32"/>
      <c r="Y52" s="32"/>
      <c r="Z52" s="32"/>
      <c r="AB52" s="25"/>
      <c r="AC52" s="25"/>
      <c r="AD52" s="14"/>
      <c r="AE52" s="2"/>
      <c r="AF52" s="2"/>
      <c r="AG52" s="30"/>
      <c r="AM52" s="12"/>
      <c r="AN52" s="2" t="str">
        <f t="shared" si="13"/>
        <v/>
      </c>
      <c r="AO52" s="2" t="str">
        <f t="shared" si="13"/>
        <v/>
      </c>
      <c r="AP52" s="2" t="str">
        <f t="shared" si="13"/>
        <v/>
      </c>
      <c r="AQ52" s="2" t="str">
        <f t="shared" si="13"/>
        <v/>
      </c>
      <c r="AR52" s="2" t="str">
        <f t="shared" si="13"/>
        <v/>
      </c>
      <c r="AS52" s="2" t="str">
        <f t="shared" si="13"/>
        <v/>
      </c>
      <c r="AT52" s="2" t="str">
        <f t="shared" si="13"/>
        <v/>
      </c>
      <c r="AU52" s="2" t="str">
        <f t="shared" si="13"/>
        <v/>
      </c>
      <c r="AV52" s="2" t="str">
        <f t="shared" si="13"/>
        <v/>
      </c>
      <c r="AW52" s="2" t="str">
        <f t="shared" si="13"/>
        <v/>
      </c>
      <c r="AX52" s="2" t="str">
        <f t="shared" si="13"/>
        <v/>
      </c>
      <c r="AY52" s="2" t="str">
        <f t="shared" si="13"/>
        <v/>
      </c>
      <c r="AZ52" s="2"/>
      <c r="BA52" s="2"/>
      <c r="BB52" s="2"/>
      <c r="BC52" s="2"/>
      <c r="BD52" s="10"/>
      <c r="BE52" s="2" t="str">
        <f t="shared" si="14"/>
        <v/>
      </c>
      <c r="BF52" s="2" t="str">
        <f t="shared" si="14"/>
        <v/>
      </c>
      <c r="BG52" s="2" t="str">
        <f t="shared" si="14"/>
        <v/>
      </c>
      <c r="BH52" s="2" t="str">
        <f t="shared" si="14"/>
        <v/>
      </c>
      <c r="BI52" s="2" t="str">
        <f t="shared" si="14"/>
        <v/>
      </c>
      <c r="BJ52" s="2" t="str">
        <f t="shared" si="14"/>
        <v/>
      </c>
      <c r="BK52" s="2" t="str">
        <f t="shared" si="14"/>
        <v/>
      </c>
      <c r="BL52" s="2" t="str">
        <f t="shared" si="14"/>
        <v/>
      </c>
      <c r="BM52" s="2" t="str">
        <f t="shared" si="14"/>
        <v/>
      </c>
      <c r="BN52" s="2" t="str">
        <f t="shared" si="14"/>
        <v/>
      </c>
      <c r="BO52" s="2" t="str">
        <f t="shared" si="14"/>
        <v/>
      </c>
      <c r="BP52" s="2" t="str">
        <f t="shared" si="14"/>
        <v/>
      </c>
      <c r="BQ52" s="2"/>
      <c r="BR52" s="2"/>
      <c r="BS52" s="2"/>
      <c r="BT52" s="2"/>
      <c r="BU52" s="12"/>
    </row>
    <row r="53" spans="2:73" x14ac:dyDescent="0.25">
      <c r="B53" s="25"/>
      <c r="D53" s="2"/>
      <c r="G53" s="2"/>
      <c r="P53" s="25"/>
      <c r="Q53" s="26"/>
      <c r="R53" s="27"/>
      <c r="T53" s="32"/>
      <c r="U53" s="32"/>
      <c r="V53" s="32"/>
      <c r="W53" s="32"/>
      <c r="X53" s="32"/>
      <c r="Y53" s="32"/>
      <c r="Z53" s="32"/>
      <c r="AB53" s="25"/>
      <c r="AC53" s="25"/>
      <c r="AD53" s="14"/>
      <c r="AE53" s="2"/>
      <c r="AF53" s="2"/>
      <c r="AG53" s="30"/>
      <c r="AM53" s="12"/>
      <c r="AN53" s="2" t="str">
        <f t="shared" si="13"/>
        <v/>
      </c>
      <c r="AO53" s="2" t="str">
        <f t="shared" si="13"/>
        <v/>
      </c>
      <c r="AP53" s="2" t="str">
        <f t="shared" si="13"/>
        <v/>
      </c>
      <c r="AQ53" s="2" t="str">
        <f t="shared" si="13"/>
        <v/>
      </c>
      <c r="AR53" s="2" t="str">
        <f t="shared" si="13"/>
        <v/>
      </c>
      <c r="AS53" s="2" t="str">
        <f t="shared" si="13"/>
        <v/>
      </c>
      <c r="AT53" s="2" t="str">
        <f t="shared" si="13"/>
        <v/>
      </c>
      <c r="AU53" s="2" t="str">
        <f t="shared" si="13"/>
        <v/>
      </c>
      <c r="AV53" s="2" t="str">
        <f t="shared" si="13"/>
        <v/>
      </c>
      <c r="AW53" s="2" t="str">
        <f t="shared" si="13"/>
        <v/>
      </c>
      <c r="AX53" s="2" t="str">
        <f t="shared" si="13"/>
        <v/>
      </c>
      <c r="AY53" s="2" t="str">
        <f t="shared" si="13"/>
        <v/>
      </c>
      <c r="AZ53" s="2"/>
      <c r="BA53" s="2"/>
      <c r="BB53" s="2"/>
      <c r="BC53" s="2"/>
      <c r="BD53" s="10"/>
      <c r="BE53" s="2" t="str">
        <f t="shared" si="14"/>
        <v/>
      </c>
      <c r="BF53" s="2" t="str">
        <f t="shared" si="14"/>
        <v/>
      </c>
      <c r="BG53" s="2" t="str">
        <f t="shared" si="14"/>
        <v/>
      </c>
      <c r="BH53" s="2" t="str">
        <f t="shared" si="14"/>
        <v/>
      </c>
      <c r="BI53" s="2" t="str">
        <f t="shared" si="14"/>
        <v/>
      </c>
      <c r="BJ53" s="2" t="str">
        <f t="shared" si="14"/>
        <v/>
      </c>
      <c r="BK53" s="2" t="str">
        <f t="shared" si="14"/>
        <v/>
      </c>
      <c r="BL53" s="2" t="str">
        <f t="shared" si="14"/>
        <v/>
      </c>
      <c r="BM53" s="2" t="str">
        <f t="shared" si="14"/>
        <v/>
      </c>
      <c r="BN53" s="2" t="str">
        <f t="shared" si="14"/>
        <v/>
      </c>
      <c r="BO53" s="2" t="str">
        <f t="shared" si="14"/>
        <v/>
      </c>
      <c r="BP53" s="2" t="str">
        <f t="shared" si="14"/>
        <v/>
      </c>
      <c r="BQ53" s="2"/>
      <c r="BR53" s="2"/>
      <c r="BS53" s="2"/>
      <c r="BT53" s="2"/>
      <c r="BU53" s="12"/>
    </row>
    <row r="54" spans="2:73" x14ac:dyDescent="0.25">
      <c r="B54" s="25"/>
      <c r="D54" s="2"/>
      <c r="G54" s="2"/>
      <c r="P54" s="25"/>
      <c r="Q54" s="26"/>
      <c r="R54" s="27"/>
      <c r="T54" s="32"/>
      <c r="U54" s="32"/>
      <c r="V54" s="32"/>
      <c r="W54" s="32"/>
      <c r="X54" s="32"/>
      <c r="Y54" s="32"/>
      <c r="Z54" s="32"/>
      <c r="AB54" s="25"/>
      <c r="AC54" s="25"/>
      <c r="AD54" s="14"/>
      <c r="AE54" s="2"/>
      <c r="AF54" s="2"/>
      <c r="AG54" s="30"/>
      <c r="AM54" s="12"/>
      <c r="AN54" s="2" t="str">
        <f t="shared" si="13"/>
        <v/>
      </c>
      <c r="AO54" s="2" t="str">
        <f t="shared" si="13"/>
        <v/>
      </c>
      <c r="AP54" s="2" t="str">
        <f t="shared" si="13"/>
        <v/>
      </c>
      <c r="AQ54" s="2" t="str">
        <f t="shared" si="13"/>
        <v/>
      </c>
      <c r="AR54" s="2" t="str">
        <f t="shared" si="13"/>
        <v/>
      </c>
      <c r="AS54" s="2" t="str">
        <f t="shared" si="13"/>
        <v/>
      </c>
      <c r="AT54" s="2" t="str">
        <f t="shared" si="13"/>
        <v/>
      </c>
      <c r="AU54" s="2" t="str">
        <f t="shared" si="13"/>
        <v/>
      </c>
      <c r="AV54" s="2" t="str">
        <f t="shared" si="13"/>
        <v/>
      </c>
      <c r="AW54" s="2" t="str">
        <f t="shared" si="13"/>
        <v/>
      </c>
      <c r="AX54" s="2" t="str">
        <f t="shared" si="13"/>
        <v/>
      </c>
      <c r="AY54" s="2" t="str">
        <f t="shared" si="13"/>
        <v/>
      </c>
      <c r="AZ54" s="2"/>
      <c r="BA54" s="2"/>
      <c r="BB54" s="2"/>
      <c r="BC54" s="2"/>
      <c r="BD54" s="12"/>
      <c r="BE54" s="2" t="str">
        <f t="shared" si="14"/>
        <v/>
      </c>
      <c r="BF54" s="2" t="str">
        <f t="shared" si="14"/>
        <v/>
      </c>
      <c r="BG54" s="2" t="str">
        <f t="shared" si="14"/>
        <v/>
      </c>
      <c r="BH54" s="2" t="str">
        <f t="shared" si="14"/>
        <v/>
      </c>
      <c r="BI54" s="2" t="str">
        <f t="shared" si="14"/>
        <v/>
      </c>
      <c r="BJ54" s="2" t="str">
        <f t="shared" si="14"/>
        <v/>
      </c>
      <c r="BK54" s="2" t="str">
        <f t="shared" si="14"/>
        <v/>
      </c>
      <c r="BL54" s="2" t="str">
        <f t="shared" si="14"/>
        <v/>
      </c>
      <c r="BM54" s="2" t="str">
        <f t="shared" si="14"/>
        <v/>
      </c>
      <c r="BN54" s="2" t="str">
        <f t="shared" si="14"/>
        <v/>
      </c>
      <c r="BO54" s="2" t="str">
        <f t="shared" si="14"/>
        <v/>
      </c>
      <c r="BP54" s="2" t="str">
        <f t="shared" si="14"/>
        <v/>
      </c>
      <c r="BQ54" s="2"/>
      <c r="BR54" s="2"/>
      <c r="BS54" s="2"/>
      <c r="BT54" s="2"/>
      <c r="BU54" s="12"/>
    </row>
    <row r="55" spans="2:73" x14ac:dyDescent="0.25">
      <c r="B55" s="25"/>
      <c r="D55" s="2"/>
      <c r="G55" s="2"/>
      <c r="P55" s="25"/>
      <c r="Q55" s="26"/>
      <c r="R55" s="27"/>
      <c r="T55" s="32"/>
      <c r="U55" s="32"/>
      <c r="V55" s="32"/>
      <c r="W55" s="32"/>
      <c r="X55" s="32"/>
      <c r="Y55" s="32"/>
      <c r="Z55" s="32"/>
      <c r="AB55" s="25"/>
      <c r="AC55" s="25"/>
      <c r="AD55" s="14"/>
      <c r="AE55" s="2"/>
      <c r="AF55" s="2"/>
      <c r="AG55" s="30"/>
      <c r="AM55" s="12"/>
      <c r="AN55" s="2" t="str">
        <f t="shared" si="13"/>
        <v/>
      </c>
      <c r="AO55" s="2" t="str">
        <f t="shared" si="13"/>
        <v/>
      </c>
      <c r="AP55" s="2" t="str">
        <f t="shared" si="13"/>
        <v/>
      </c>
      <c r="AQ55" s="2" t="str">
        <f t="shared" si="13"/>
        <v/>
      </c>
      <c r="AR55" s="2" t="str">
        <f t="shared" si="13"/>
        <v/>
      </c>
      <c r="AS55" s="2" t="str">
        <f t="shared" si="13"/>
        <v/>
      </c>
      <c r="AT55" s="2" t="str">
        <f t="shared" si="13"/>
        <v/>
      </c>
      <c r="AU55" s="2" t="str">
        <f t="shared" si="13"/>
        <v/>
      </c>
      <c r="AV55" s="2" t="str">
        <f t="shared" si="13"/>
        <v/>
      </c>
      <c r="AW55" s="2" t="str">
        <f t="shared" si="13"/>
        <v/>
      </c>
      <c r="AX55" s="2" t="str">
        <f t="shared" si="13"/>
        <v/>
      </c>
      <c r="AY55" s="2" t="str">
        <f t="shared" si="13"/>
        <v/>
      </c>
      <c r="AZ55" s="2"/>
      <c r="BA55" s="2"/>
      <c r="BB55" s="2"/>
      <c r="BC55" s="2"/>
      <c r="BD55" s="12"/>
      <c r="BE55" s="2" t="str">
        <f t="shared" si="14"/>
        <v/>
      </c>
      <c r="BF55" s="2" t="str">
        <f t="shared" si="14"/>
        <v/>
      </c>
      <c r="BG55" s="2" t="str">
        <f t="shared" si="14"/>
        <v/>
      </c>
      <c r="BH55" s="2" t="str">
        <f t="shared" si="14"/>
        <v/>
      </c>
      <c r="BI55" s="2" t="str">
        <f t="shared" si="14"/>
        <v/>
      </c>
      <c r="BJ55" s="2" t="str">
        <f t="shared" si="14"/>
        <v/>
      </c>
      <c r="BK55" s="2" t="str">
        <f t="shared" si="14"/>
        <v/>
      </c>
      <c r="BL55" s="2" t="str">
        <f t="shared" si="14"/>
        <v/>
      </c>
      <c r="BM55" s="2" t="str">
        <f t="shared" si="14"/>
        <v/>
      </c>
      <c r="BN55" s="2" t="str">
        <f t="shared" si="14"/>
        <v/>
      </c>
      <c r="BO55" s="2" t="str">
        <f t="shared" si="14"/>
        <v/>
      </c>
      <c r="BP55" s="2" t="str">
        <f t="shared" si="14"/>
        <v/>
      </c>
      <c r="BQ55" s="2"/>
      <c r="BR55" s="2"/>
      <c r="BS55" s="2"/>
      <c r="BT55" s="2"/>
      <c r="BU55" s="12"/>
    </row>
    <row r="56" spans="2:73" x14ac:dyDescent="0.25">
      <c r="B56" s="25"/>
      <c r="D56" s="2"/>
      <c r="G56" s="2"/>
      <c r="P56" s="25"/>
      <c r="Q56" s="26"/>
      <c r="R56" s="27"/>
      <c r="T56" s="32"/>
      <c r="U56" s="32"/>
      <c r="V56" s="32"/>
      <c r="W56" s="32"/>
      <c r="X56" s="32"/>
      <c r="Y56" s="32"/>
      <c r="Z56" s="32"/>
      <c r="AB56" s="25"/>
      <c r="AC56" s="25"/>
      <c r="AD56" s="14"/>
      <c r="AE56" s="2"/>
      <c r="AF56" s="2"/>
      <c r="AG56" s="30"/>
      <c r="AM56" s="12"/>
      <c r="AN56" s="2" t="str">
        <f t="shared" si="13"/>
        <v/>
      </c>
      <c r="AO56" s="2" t="str">
        <f t="shared" si="13"/>
        <v/>
      </c>
      <c r="AP56" s="2" t="str">
        <f t="shared" si="13"/>
        <v/>
      </c>
      <c r="AQ56" s="2" t="str">
        <f t="shared" si="13"/>
        <v/>
      </c>
      <c r="AR56" s="2" t="str">
        <f t="shared" si="13"/>
        <v/>
      </c>
      <c r="AS56" s="2" t="str">
        <f t="shared" si="13"/>
        <v/>
      </c>
      <c r="AT56" s="2" t="str">
        <f t="shared" si="13"/>
        <v/>
      </c>
      <c r="AU56" s="2" t="str">
        <f t="shared" si="13"/>
        <v/>
      </c>
      <c r="AV56" s="2" t="str">
        <f t="shared" si="13"/>
        <v/>
      </c>
      <c r="AW56" s="2" t="str">
        <f t="shared" si="13"/>
        <v/>
      </c>
      <c r="AX56" s="2" t="str">
        <f t="shared" si="13"/>
        <v/>
      </c>
      <c r="AY56" s="2" t="str">
        <f t="shared" si="13"/>
        <v/>
      </c>
      <c r="AZ56" s="2"/>
      <c r="BA56" s="2"/>
      <c r="BB56" s="2"/>
      <c r="BC56" s="2"/>
      <c r="BD56" s="12"/>
      <c r="BE56" s="2" t="str">
        <f t="shared" si="14"/>
        <v/>
      </c>
      <c r="BF56" s="2" t="str">
        <f t="shared" si="14"/>
        <v/>
      </c>
      <c r="BG56" s="2" t="str">
        <f t="shared" si="14"/>
        <v/>
      </c>
      <c r="BH56" s="2" t="str">
        <f t="shared" si="14"/>
        <v/>
      </c>
      <c r="BI56" s="2" t="str">
        <f t="shared" si="14"/>
        <v/>
      </c>
      <c r="BJ56" s="2" t="str">
        <f t="shared" si="14"/>
        <v/>
      </c>
      <c r="BK56" s="2" t="str">
        <f t="shared" si="14"/>
        <v/>
      </c>
      <c r="BL56" s="2" t="str">
        <f t="shared" si="14"/>
        <v/>
      </c>
      <c r="BM56" s="2" t="str">
        <f t="shared" si="14"/>
        <v/>
      </c>
      <c r="BN56" s="2" t="str">
        <f t="shared" si="14"/>
        <v/>
      </c>
      <c r="BO56" s="2" t="str">
        <f t="shared" si="14"/>
        <v/>
      </c>
      <c r="BP56" s="2" t="str">
        <f t="shared" si="14"/>
        <v/>
      </c>
      <c r="BQ56" s="2"/>
      <c r="BR56" s="2"/>
      <c r="BS56" s="2"/>
      <c r="BT56" s="2"/>
      <c r="BU56" s="12"/>
    </row>
    <row r="57" spans="2:73" x14ac:dyDescent="0.25">
      <c r="B57" s="25"/>
      <c r="D57" s="2"/>
      <c r="G57" s="2"/>
      <c r="P57" s="25"/>
      <c r="Q57" s="26"/>
      <c r="R57" s="27"/>
      <c r="T57" s="32"/>
      <c r="U57" s="32"/>
      <c r="V57" s="32"/>
      <c r="W57" s="32"/>
      <c r="X57" s="32"/>
      <c r="Y57" s="32"/>
      <c r="Z57" s="32"/>
      <c r="AB57" s="25"/>
      <c r="AC57" s="25"/>
      <c r="AD57" s="14"/>
      <c r="AE57" s="2"/>
      <c r="AF57" s="2"/>
      <c r="AG57" s="30"/>
      <c r="AM57" s="12"/>
      <c r="AN57" s="2" t="str">
        <f t="shared" si="13"/>
        <v/>
      </c>
      <c r="AO57" s="2" t="str">
        <f t="shared" si="13"/>
        <v/>
      </c>
      <c r="AP57" s="2" t="str">
        <f t="shared" si="13"/>
        <v/>
      </c>
      <c r="AQ57" s="2" t="str">
        <f t="shared" si="13"/>
        <v/>
      </c>
      <c r="AR57" s="2" t="str">
        <f t="shared" si="13"/>
        <v/>
      </c>
      <c r="AS57" s="2" t="str">
        <f t="shared" si="13"/>
        <v/>
      </c>
      <c r="AT57" s="2" t="str">
        <f t="shared" si="13"/>
        <v/>
      </c>
      <c r="AU57" s="2" t="str">
        <f t="shared" si="13"/>
        <v/>
      </c>
      <c r="AV57" s="2" t="str">
        <f t="shared" si="13"/>
        <v/>
      </c>
      <c r="AW57" s="2" t="str">
        <f t="shared" si="13"/>
        <v/>
      </c>
      <c r="AX57" s="2" t="str">
        <f t="shared" si="13"/>
        <v/>
      </c>
      <c r="AY57" s="2" t="str">
        <f t="shared" si="13"/>
        <v/>
      </c>
      <c r="AZ57" s="2"/>
      <c r="BA57" s="2"/>
      <c r="BB57" s="2"/>
      <c r="BC57" s="2"/>
      <c r="BD57" s="12"/>
      <c r="BE57" s="2" t="str">
        <f t="shared" si="14"/>
        <v/>
      </c>
      <c r="BF57" s="2" t="str">
        <f t="shared" si="14"/>
        <v/>
      </c>
      <c r="BG57" s="2" t="str">
        <f t="shared" si="14"/>
        <v/>
      </c>
      <c r="BH57" s="2" t="str">
        <f t="shared" si="14"/>
        <v/>
      </c>
      <c r="BI57" s="2" t="str">
        <f t="shared" si="14"/>
        <v/>
      </c>
      <c r="BJ57" s="2" t="str">
        <f t="shared" si="14"/>
        <v/>
      </c>
      <c r="BK57" s="2" t="str">
        <f t="shared" si="14"/>
        <v/>
      </c>
      <c r="BL57" s="2" t="str">
        <f t="shared" si="14"/>
        <v/>
      </c>
      <c r="BM57" s="2" t="str">
        <f t="shared" si="14"/>
        <v/>
      </c>
      <c r="BN57" s="2" t="str">
        <f t="shared" si="14"/>
        <v/>
      </c>
      <c r="BO57" s="2" t="str">
        <f t="shared" si="14"/>
        <v/>
      </c>
      <c r="BP57" s="2" t="str">
        <f t="shared" si="14"/>
        <v/>
      </c>
      <c r="BQ57" s="2"/>
      <c r="BR57" s="2"/>
      <c r="BS57" s="2"/>
      <c r="BT57" s="2"/>
      <c r="BU57" s="12"/>
    </row>
    <row r="58" spans="2:73" x14ac:dyDescent="0.25">
      <c r="B58" s="25"/>
      <c r="D58" s="2"/>
      <c r="G58" s="2"/>
      <c r="P58" s="25"/>
      <c r="Q58" s="26"/>
      <c r="R58" s="27"/>
      <c r="T58" s="32"/>
      <c r="U58" s="32"/>
      <c r="V58" s="32"/>
      <c r="W58" s="32"/>
      <c r="X58" s="32"/>
      <c r="Y58" s="32"/>
      <c r="Z58" s="32"/>
      <c r="AB58" s="25"/>
      <c r="AC58" s="25"/>
      <c r="AD58" s="14"/>
      <c r="AE58" s="2"/>
      <c r="AF58" s="2"/>
      <c r="AG58" s="30"/>
      <c r="AM58" s="12"/>
      <c r="AN58" s="2" t="str">
        <f t="shared" si="13"/>
        <v/>
      </c>
      <c r="AO58" s="2" t="str">
        <f t="shared" si="13"/>
        <v/>
      </c>
      <c r="AP58" s="2" t="str">
        <f t="shared" si="13"/>
        <v/>
      </c>
      <c r="AQ58" s="2" t="str">
        <f t="shared" si="13"/>
        <v/>
      </c>
      <c r="AR58" s="2" t="str">
        <f t="shared" si="13"/>
        <v/>
      </c>
      <c r="AS58" s="2" t="str">
        <f t="shared" si="13"/>
        <v/>
      </c>
      <c r="AT58" s="2" t="str">
        <f t="shared" si="13"/>
        <v/>
      </c>
      <c r="AU58" s="2" t="str">
        <f t="shared" si="13"/>
        <v/>
      </c>
      <c r="AV58" s="2" t="str">
        <f t="shared" si="13"/>
        <v/>
      </c>
      <c r="AW58" s="2" t="str">
        <f t="shared" si="13"/>
        <v/>
      </c>
      <c r="AX58" s="2" t="str">
        <f t="shared" si="13"/>
        <v/>
      </c>
      <c r="AY58" s="2" t="str">
        <f t="shared" si="13"/>
        <v/>
      </c>
      <c r="AZ58" s="2"/>
      <c r="BA58" s="2"/>
      <c r="BB58" s="2"/>
      <c r="BC58" s="2"/>
      <c r="BD58" s="10"/>
      <c r="BE58" s="2" t="str">
        <f t="shared" si="14"/>
        <v/>
      </c>
      <c r="BF58" s="2" t="str">
        <f t="shared" si="14"/>
        <v/>
      </c>
      <c r="BG58" s="2" t="str">
        <f t="shared" si="14"/>
        <v/>
      </c>
      <c r="BH58" s="2" t="str">
        <f t="shared" si="14"/>
        <v/>
      </c>
      <c r="BI58" s="2" t="str">
        <f t="shared" si="14"/>
        <v/>
      </c>
      <c r="BJ58" s="2" t="str">
        <f t="shared" si="14"/>
        <v/>
      </c>
      <c r="BK58" s="2" t="str">
        <f t="shared" si="14"/>
        <v/>
      </c>
      <c r="BL58" s="2" t="str">
        <f t="shared" si="14"/>
        <v/>
      </c>
      <c r="BM58" s="2" t="str">
        <f t="shared" si="14"/>
        <v/>
      </c>
      <c r="BN58" s="2" t="str">
        <f t="shared" si="14"/>
        <v/>
      </c>
      <c r="BO58" s="2" t="str">
        <f t="shared" si="14"/>
        <v/>
      </c>
      <c r="BP58" s="2" t="str">
        <f t="shared" si="14"/>
        <v/>
      </c>
      <c r="BQ58" s="2"/>
      <c r="BR58" s="2"/>
      <c r="BS58" s="2"/>
      <c r="BT58" s="2"/>
      <c r="BU58" s="12"/>
    </row>
    <row r="59" spans="2:73" x14ac:dyDescent="0.25">
      <c r="B59" s="25"/>
      <c r="D59" s="2"/>
      <c r="G59" s="2"/>
      <c r="P59" s="25"/>
      <c r="Q59" s="26"/>
      <c r="R59" s="27"/>
      <c r="T59" s="32"/>
      <c r="U59" s="32"/>
      <c r="V59" s="32"/>
      <c r="W59" s="32"/>
      <c r="X59" s="32"/>
      <c r="Y59" s="32"/>
      <c r="Z59" s="32"/>
      <c r="AB59" s="25"/>
      <c r="AC59" s="25"/>
      <c r="AD59" s="14"/>
      <c r="AE59" s="2"/>
      <c r="AF59" s="2"/>
      <c r="AG59" s="30"/>
      <c r="AM59" s="12"/>
      <c r="AN59" s="2" t="str">
        <f t="shared" si="13"/>
        <v/>
      </c>
      <c r="AO59" s="2" t="str">
        <f t="shared" si="13"/>
        <v/>
      </c>
      <c r="AP59" s="2" t="str">
        <f t="shared" si="13"/>
        <v/>
      </c>
      <c r="AQ59" s="2" t="str">
        <f t="shared" si="13"/>
        <v/>
      </c>
      <c r="AR59" s="2" t="str">
        <f t="shared" si="13"/>
        <v/>
      </c>
      <c r="AS59" s="2" t="str">
        <f t="shared" si="13"/>
        <v/>
      </c>
      <c r="AT59" s="2" t="str">
        <f t="shared" si="13"/>
        <v/>
      </c>
      <c r="AU59" s="2" t="str">
        <f t="shared" si="13"/>
        <v/>
      </c>
      <c r="AV59" s="2" t="str">
        <f t="shared" si="13"/>
        <v/>
      </c>
      <c r="AW59" s="2" t="str">
        <f t="shared" si="13"/>
        <v/>
      </c>
      <c r="AX59" s="2" t="str">
        <f t="shared" si="13"/>
        <v/>
      </c>
      <c r="AY59" s="2" t="str">
        <f t="shared" si="13"/>
        <v/>
      </c>
      <c r="AZ59" s="2"/>
      <c r="BA59" s="2"/>
      <c r="BB59" s="2"/>
      <c r="BC59" s="2"/>
      <c r="BD59" s="12"/>
      <c r="BE59" s="2" t="str">
        <f t="shared" si="14"/>
        <v/>
      </c>
      <c r="BF59" s="2" t="str">
        <f t="shared" si="14"/>
        <v/>
      </c>
      <c r="BG59" s="2" t="str">
        <f t="shared" si="14"/>
        <v/>
      </c>
      <c r="BH59" s="2" t="str">
        <f t="shared" si="14"/>
        <v/>
      </c>
      <c r="BI59" s="2" t="str">
        <f t="shared" si="14"/>
        <v/>
      </c>
      <c r="BJ59" s="2" t="str">
        <f t="shared" si="14"/>
        <v/>
      </c>
      <c r="BK59" s="2" t="str">
        <f t="shared" si="14"/>
        <v/>
      </c>
      <c r="BL59" s="2" t="str">
        <f t="shared" si="14"/>
        <v/>
      </c>
      <c r="BM59" s="2" t="str">
        <f t="shared" si="14"/>
        <v/>
      </c>
      <c r="BN59" s="2" t="str">
        <f t="shared" si="14"/>
        <v/>
      </c>
      <c r="BO59" s="2" t="str">
        <f t="shared" si="14"/>
        <v/>
      </c>
      <c r="BP59" s="2" t="str">
        <f t="shared" si="14"/>
        <v/>
      </c>
      <c r="BQ59" s="2"/>
      <c r="BR59" s="2"/>
      <c r="BS59" s="2"/>
      <c r="BT59" s="2"/>
      <c r="BU59" s="12"/>
    </row>
    <row r="60" spans="2:73" x14ac:dyDescent="0.25">
      <c r="AM60" s="12"/>
      <c r="AN60" s="12">
        <f>Inputs!U7</f>
        <v>5590.2071467317601</v>
      </c>
      <c r="AO60" s="12">
        <f>Inputs!V7</f>
        <v>934.15654932693815</v>
      </c>
      <c r="AP60" s="12">
        <f>Inputs!W7</f>
        <v>975.63630394130166</v>
      </c>
      <c r="AQ60" s="12">
        <f>Inputs!X7</f>
        <v>6143.214610989121</v>
      </c>
      <c r="AR60" s="12">
        <f>Inputs!Y7</f>
        <v>878.12843098113581</v>
      </c>
      <c r="AS60" s="12">
        <f>Inputs!Z7</f>
        <v>478.65695802974352</v>
      </c>
      <c r="AT60" s="12">
        <f>Inputs!AA7</f>
        <v>1557.1434358164215</v>
      </c>
      <c r="AU60" s="12">
        <f>Inputs!AB7</f>
        <v>2682.7945882448253</v>
      </c>
      <c r="AV60" s="12">
        <f>Inputs!AC7</f>
        <v>2760.0619759387532</v>
      </c>
      <c r="AW60" s="12">
        <f>Inputs!AD7</f>
        <v>2158.3361834497814</v>
      </c>
      <c r="AX60" s="12">
        <f>Inputs!AE7</f>
        <v>2011.9542027002817</v>
      </c>
      <c r="AY60" s="12">
        <f>Inputs!AF7</f>
        <v>2829.7096138499373</v>
      </c>
      <c r="AZ60" s="12"/>
      <c r="BA60" s="12"/>
      <c r="BB60" s="12"/>
      <c r="BC60" s="12"/>
      <c r="BD60" s="12"/>
      <c r="BE60" s="12">
        <f>Inputs!U7</f>
        <v>5590.2071467317601</v>
      </c>
      <c r="BF60" s="12">
        <f>Inputs!V7</f>
        <v>934.15654932693815</v>
      </c>
      <c r="BG60" s="12">
        <f>Inputs!W7</f>
        <v>975.63630394130166</v>
      </c>
      <c r="BH60" s="12">
        <f>Inputs!X7</f>
        <v>6143.214610989121</v>
      </c>
      <c r="BI60" s="12">
        <f>Inputs!Y7</f>
        <v>878.12843098113581</v>
      </c>
      <c r="BJ60" s="12">
        <f>Inputs!Z7</f>
        <v>478.65695802974352</v>
      </c>
      <c r="BK60" s="12">
        <f>Inputs!AA7</f>
        <v>1557.1434358164215</v>
      </c>
      <c r="BL60" s="12">
        <f>Inputs!AB7</f>
        <v>2682.7945882448253</v>
      </c>
      <c r="BM60" s="12">
        <f>Inputs!AC7</f>
        <v>2760.0619759387532</v>
      </c>
      <c r="BN60" s="12">
        <f>Inputs!AD7</f>
        <v>2158.3361834497814</v>
      </c>
      <c r="BO60" s="12">
        <f>Inputs!AE7</f>
        <v>2011.9542027002817</v>
      </c>
      <c r="BP60" s="12">
        <f>Inputs!AF7</f>
        <v>2829.7096138499373</v>
      </c>
      <c r="BQ60" s="12"/>
      <c r="BR60" s="12"/>
      <c r="BS60" s="12"/>
      <c r="BT60" s="12"/>
      <c r="BU60" s="12"/>
    </row>
  </sheetData>
  <sheetProtection algorithmName="SHA-512" hashValue="bUGcoMhZQ1ungeUvwvaN7C994L+jkL5bYcWepq1SPhrUnYl2NzR96ryH5Vo9KdevjFjn2xoOY1IpQ5ijOpRvvg==" saltValue="yuCgTW5caNN9HYG6+eDUxg=="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FA4F-3AE7-4C41-A030-97569667F785}">
  <sheetPr>
    <tabColor theme="0" tint="-0.499984740745262"/>
  </sheetPr>
  <dimension ref="A1:BU32"/>
  <sheetViews>
    <sheetView zoomScaleNormal="100" workbookViewId="0">
      <pane xSplit="2" ySplit="3" topLeftCell="C16" activePane="bottomRight" state="frozen"/>
      <selection activeCell="H37" sqref="H37"/>
      <selection pane="topRight" activeCell="H37" sqref="H37"/>
      <selection pane="bottomLeft" activeCell="H37" sqref="H37"/>
      <selection pane="bottomRight" activeCell="K33" sqref="K33"/>
    </sheetView>
  </sheetViews>
  <sheetFormatPr defaultRowHeight="15" x14ac:dyDescent="0.25"/>
  <cols>
    <col min="1" max="1" width="2.7109375" bestFit="1" customWidth="1"/>
    <col min="2" max="2" width="13.28515625" bestFit="1" customWidth="1"/>
    <col min="3" max="3" width="9" bestFit="1" customWidth="1"/>
    <col min="4" max="4" width="12" bestFit="1" customWidth="1"/>
    <col min="5" max="5" width="16.140625" bestFit="1" customWidth="1"/>
    <col min="6" max="6" width="14.42578125" bestFit="1" customWidth="1"/>
    <col min="7" max="7" width="18.7109375" bestFit="1" customWidth="1"/>
    <col min="8" max="8" width="16.140625" bestFit="1" customWidth="1"/>
    <col min="9" max="9" width="4.5703125" customWidth="1"/>
    <col min="10" max="10" width="8.7109375" customWidth="1"/>
    <col min="11" max="11" width="10.42578125" customWidth="1"/>
    <col min="12" max="12" width="8.7109375" customWidth="1"/>
    <col min="13" max="13" width="4.5703125" customWidth="1"/>
    <col min="14" max="15" width="9.7109375" customWidth="1"/>
    <col min="16" max="18" width="8.7109375" customWidth="1"/>
    <col min="19" max="19" width="4.42578125" customWidth="1"/>
    <col min="20" max="20" width="13.140625" bestFit="1" customWidth="1"/>
    <col min="21" max="21" width="4.42578125" customWidth="1"/>
    <col min="22" max="23" width="6" style="2" customWidth="1"/>
    <col min="24" max="24" width="7.85546875" style="2" bestFit="1" customWidth="1"/>
    <col min="25" max="25" width="8" style="2" bestFit="1" customWidth="1"/>
    <col min="26" max="26" width="7.7109375" customWidth="1"/>
    <col min="27" max="27" width="4.42578125" customWidth="1"/>
    <col min="28" max="29" width="11.42578125" customWidth="1"/>
    <col min="30" max="30" width="4.42578125" customWidth="1"/>
    <col min="31" max="33" width="19.7109375" hidden="1" customWidth="1"/>
    <col min="34" max="34" width="4.28515625" customWidth="1"/>
    <col min="35" max="35" width="19" customWidth="1"/>
    <col min="36" max="36" width="4.28515625" customWidth="1"/>
    <col min="37" max="37" width="19" customWidth="1"/>
    <col min="38" max="38" width="4.28515625" customWidth="1"/>
    <col min="39" max="39" width="4.140625" customWidth="1"/>
    <col min="52" max="55" width="0" hidden="1" customWidth="1"/>
    <col min="56" max="56" width="4.140625" customWidth="1"/>
    <col min="69" max="72" width="0" hidden="1" customWidth="1"/>
    <col min="73" max="73" width="4.140625" customWidth="1"/>
  </cols>
  <sheetData>
    <row r="1" spans="1:73" x14ac:dyDescent="0.25">
      <c r="T1" s="195" t="s">
        <v>187</v>
      </c>
      <c r="U1" s="195"/>
      <c r="V1" s="195"/>
      <c r="W1" s="195"/>
      <c r="X1" s="195"/>
      <c r="Y1" s="195"/>
      <c r="Z1" s="195"/>
      <c r="AA1" s="195"/>
      <c r="AB1" s="195"/>
      <c r="AC1" s="195"/>
      <c r="AD1" s="1"/>
      <c r="AH1" s="1"/>
      <c r="AI1" s="1"/>
      <c r="AJ1" s="1"/>
      <c r="AK1" s="1"/>
      <c r="AM1" s="12"/>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2"/>
    </row>
    <row r="2" spans="1:73" x14ac:dyDescent="0.25">
      <c r="B2" s="1"/>
      <c r="C2" s="1"/>
      <c r="D2" s="1"/>
      <c r="F2" s="1"/>
      <c r="G2" s="1"/>
      <c r="J2" s="198" t="s">
        <v>12</v>
      </c>
      <c r="K2" s="198"/>
      <c r="L2" s="198"/>
      <c r="N2" s="199" t="s">
        <v>13</v>
      </c>
      <c r="O2" s="199"/>
      <c r="P2" s="199"/>
      <c r="Q2" s="199"/>
      <c r="R2" s="199"/>
      <c r="T2" s="21" t="s">
        <v>106</v>
      </c>
      <c r="U2" s="1"/>
      <c r="V2" s="200" t="s">
        <v>183</v>
      </c>
      <c r="W2" s="200"/>
      <c r="X2" s="200"/>
      <c r="Y2" s="200"/>
      <c r="Z2" s="200"/>
      <c r="AA2" s="5"/>
      <c r="AB2" s="200" t="s">
        <v>186</v>
      </c>
      <c r="AC2" s="200"/>
      <c r="AI2" s="196" t="s">
        <v>139</v>
      </c>
      <c r="AJ2" s="22"/>
      <c r="AK2" s="196" t="s">
        <v>255</v>
      </c>
      <c r="AM2" s="12"/>
      <c r="AN2" s="197" t="s">
        <v>53</v>
      </c>
      <c r="AO2" s="197"/>
      <c r="AP2" s="197"/>
      <c r="AQ2" s="197"/>
      <c r="AR2" s="197"/>
      <c r="AS2" s="197"/>
      <c r="AT2" s="197"/>
      <c r="AU2" s="197"/>
      <c r="AV2" s="197"/>
      <c r="AW2" s="197"/>
      <c r="AX2" s="197"/>
      <c r="AY2" s="197"/>
      <c r="AZ2" s="197"/>
      <c r="BA2" s="197"/>
      <c r="BB2" s="197"/>
      <c r="BC2" s="197"/>
      <c r="BD2" s="11"/>
      <c r="BE2" s="197" t="s">
        <v>54</v>
      </c>
      <c r="BF2" s="197"/>
      <c r="BG2" s="197"/>
      <c r="BH2" s="197"/>
      <c r="BI2" s="197"/>
      <c r="BJ2" s="197"/>
      <c r="BK2" s="197"/>
      <c r="BL2" s="197"/>
      <c r="BM2" s="197"/>
      <c r="BN2" s="197"/>
      <c r="BO2" s="197"/>
      <c r="BP2" s="197"/>
      <c r="BQ2" s="197"/>
      <c r="BR2" s="197"/>
      <c r="BS2" s="197"/>
      <c r="BT2" s="197"/>
      <c r="BU2" s="12"/>
    </row>
    <row r="3" spans="1:73" x14ac:dyDescent="0.25">
      <c r="A3" s="1" t="s">
        <v>26</v>
      </c>
      <c r="B3" s="1" t="s">
        <v>102</v>
      </c>
      <c r="C3" s="1" t="s">
        <v>21</v>
      </c>
      <c r="D3" s="1" t="s">
        <v>40</v>
      </c>
      <c r="E3" s="1" t="s">
        <v>182</v>
      </c>
      <c r="F3" s="1" t="s">
        <v>22</v>
      </c>
      <c r="G3" s="5" t="s">
        <v>41</v>
      </c>
      <c r="H3" s="1" t="s">
        <v>181</v>
      </c>
      <c r="J3" s="1" t="s">
        <v>36</v>
      </c>
      <c r="K3" s="1" t="s">
        <v>37</v>
      </c>
      <c r="L3" s="1" t="s">
        <v>38</v>
      </c>
      <c r="M3" s="1"/>
      <c r="N3" s="1" t="s">
        <v>42</v>
      </c>
      <c r="O3" s="1" t="s">
        <v>43</v>
      </c>
      <c r="P3" s="1" t="s">
        <v>44</v>
      </c>
      <c r="Q3" s="1" t="s">
        <v>45</v>
      </c>
      <c r="R3" s="1" t="s">
        <v>46</v>
      </c>
      <c r="V3" s="5" t="s">
        <v>107</v>
      </c>
      <c r="W3" s="5" t="s">
        <v>108</v>
      </c>
      <c r="X3" s="5" t="s">
        <v>153</v>
      </c>
      <c r="Y3" s="5" t="s">
        <v>154</v>
      </c>
      <c r="Z3" s="1" t="s">
        <v>18</v>
      </c>
      <c r="AA3" s="1"/>
      <c r="AB3" s="1" t="s">
        <v>184</v>
      </c>
      <c r="AC3" s="1" t="s">
        <v>185</v>
      </c>
      <c r="AD3" s="1"/>
      <c r="AH3" s="1"/>
      <c r="AI3" s="196"/>
      <c r="AJ3" s="22"/>
      <c r="AK3" s="196"/>
      <c r="AM3" s="12"/>
      <c r="AN3" s="5" t="s">
        <v>69</v>
      </c>
      <c r="AO3" s="5" t="s">
        <v>71</v>
      </c>
      <c r="AP3" s="5" t="s">
        <v>70</v>
      </c>
      <c r="AQ3" s="5" t="s">
        <v>73</v>
      </c>
      <c r="AR3" s="5" t="s">
        <v>74</v>
      </c>
      <c r="AS3" s="5" t="s">
        <v>72</v>
      </c>
      <c r="AT3" s="5" t="s">
        <v>76</v>
      </c>
      <c r="AU3" s="5" t="s">
        <v>75</v>
      </c>
      <c r="AV3" s="5" t="s">
        <v>77</v>
      </c>
      <c r="AW3" s="5" t="s">
        <v>79</v>
      </c>
      <c r="AX3" s="5" t="s">
        <v>80</v>
      </c>
      <c r="AY3" s="5" t="s">
        <v>78</v>
      </c>
      <c r="AZ3" s="5"/>
      <c r="BA3" s="5"/>
      <c r="BB3" s="5"/>
      <c r="BC3" s="5"/>
      <c r="BD3" s="8"/>
      <c r="BE3" s="5" t="s">
        <v>69</v>
      </c>
      <c r="BF3" s="5" t="s">
        <v>71</v>
      </c>
      <c r="BG3" s="5" t="s">
        <v>70</v>
      </c>
      <c r="BH3" s="5" t="s">
        <v>73</v>
      </c>
      <c r="BI3" s="5" t="s">
        <v>74</v>
      </c>
      <c r="BJ3" s="5" t="s">
        <v>72</v>
      </c>
      <c r="BK3" s="5" t="s">
        <v>76</v>
      </c>
      <c r="BL3" s="5" t="s">
        <v>75</v>
      </c>
      <c r="BM3" s="5" t="s">
        <v>77</v>
      </c>
      <c r="BN3" s="5" t="s">
        <v>79</v>
      </c>
      <c r="BO3" s="5" t="s">
        <v>80</v>
      </c>
      <c r="BP3" s="5" t="s">
        <v>78</v>
      </c>
      <c r="BQ3" s="5"/>
      <c r="BR3" s="5"/>
      <c r="BS3" s="5"/>
      <c r="BT3" s="5"/>
      <c r="BU3" s="12"/>
    </row>
    <row r="4" spans="1:73" x14ac:dyDescent="0.25">
      <c r="A4">
        <v>1</v>
      </c>
      <c r="B4" t="s">
        <v>103</v>
      </c>
      <c r="C4" t="s">
        <v>56</v>
      </c>
      <c r="D4" s="2" t="s">
        <v>81</v>
      </c>
      <c r="E4" t="s">
        <v>111</v>
      </c>
      <c r="F4" s="7" t="s">
        <v>55</v>
      </c>
      <c r="G4" s="2" t="s">
        <v>82</v>
      </c>
      <c r="H4" t="s">
        <v>110</v>
      </c>
      <c r="J4">
        <f t="shared" ref="J4:J23" si="0">SUMPRODUCT($AN4:$BC4,$AN$32:$BC$32)</f>
        <v>8826.0091992339458</v>
      </c>
      <c r="K4">
        <f>SUMPRODUCT($BE4:$BT4,$BE$32:$BT$32)</f>
        <v>4170.2903861500636</v>
      </c>
      <c r="L4">
        <f>PRODUCT(J4:K4)</f>
        <v>36807021.311637342</v>
      </c>
      <c r="N4">
        <f>VLOOKUP(E4,Inputs!$K$12:$L$25,2,FALSE)</f>
        <v>30</v>
      </c>
      <c r="O4">
        <f>VLOOKUP(H4,Inputs!$K$12:$L$25,2,FALSE)</f>
        <v>20</v>
      </c>
      <c r="P4">
        <f>(VLOOKUP(B4,Inputs!$K$28:$L$32,2,FALSE))</f>
        <v>60</v>
      </c>
      <c r="Q4" s="6">
        <f>(SQRT(N4^2+O4^2-2*N4*O4*COS(RADIANS(P4)))/2)</f>
        <v>13.228756555322953</v>
      </c>
      <c r="R4" s="9">
        <f>((Q4/Inputs!$L$35)^Inputs!$L$36+(Q4/Inputs!$L$35)^Inputs!$L$36-((Q4/Inputs!$L$35)^Inputs!$L$36)*((Q4/Inputs!$L$35)^Inputs!$L$36))</f>
        <v>4.1698027385763175E-3</v>
      </c>
      <c r="T4">
        <v>1</v>
      </c>
      <c r="Z4">
        <v>1</v>
      </c>
      <c r="AB4">
        <f>IF(B4="Diverging","",Inputs!$L$23)</f>
        <v>25</v>
      </c>
      <c r="AC4" s="132">
        <f t="shared" ref="AC4:AC23" si="1">IF(B4="Diverging",1,(AB4/60)^(0.15/0.1))</f>
        <v>0.26895717681995962</v>
      </c>
      <c r="AD4" s="14"/>
      <c r="AI4">
        <f>PRODUCT(Z4,T4,AC4)</f>
        <v>0.26895717681995962</v>
      </c>
      <c r="AK4">
        <f>L4*R4*AI4</f>
        <v>41279.014496235148</v>
      </c>
      <c r="AM4" s="12"/>
      <c r="AN4" s="2" t="str">
        <f>IF(ISNUMBER(SEARCH(AN$3,$D4)),1,"")</f>
        <v/>
      </c>
      <c r="AO4" s="2" t="str">
        <f t="shared" ref="AO4:AY19" si="2">IF(ISNUMBER(SEARCH(AO$3,$D4)),1,"")</f>
        <v/>
      </c>
      <c r="AP4" s="2" t="str">
        <f t="shared" si="2"/>
        <v/>
      </c>
      <c r="AQ4" s="2">
        <f t="shared" si="2"/>
        <v>1</v>
      </c>
      <c r="AR4" s="2" t="str">
        <f t="shared" si="2"/>
        <v/>
      </c>
      <c r="AS4" s="2" t="str">
        <f t="shared" si="2"/>
        <v/>
      </c>
      <c r="AT4" s="2" t="str">
        <f t="shared" si="2"/>
        <v/>
      </c>
      <c r="AU4" s="2">
        <f t="shared" si="2"/>
        <v>1</v>
      </c>
      <c r="AV4" s="2" t="str">
        <f t="shared" si="2"/>
        <v/>
      </c>
      <c r="AW4" s="2" t="str">
        <f t="shared" si="2"/>
        <v/>
      </c>
      <c r="AX4" s="2" t="str">
        <f t="shared" si="2"/>
        <v/>
      </c>
      <c r="AY4" s="2" t="str">
        <f t="shared" si="2"/>
        <v/>
      </c>
      <c r="AZ4" s="2"/>
      <c r="BA4" s="2"/>
      <c r="BB4" s="2"/>
      <c r="BC4" s="2"/>
      <c r="BD4" s="10"/>
      <c r="BE4" s="2" t="str">
        <f>IF(ISNUMBER(SEARCH(BE$3,$G4)),1,"")</f>
        <v/>
      </c>
      <c r="BF4" s="2" t="str">
        <f t="shared" ref="BF4:BP19" si="3">IF(ISNUMBER(SEARCH(BF$3,$G4)),1,"")</f>
        <v/>
      </c>
      <c r="BG4" s="2" t="str">
        <f t="shared" si="3"/>
        <v/>
      </c>
      <c r="BH4" s="2" t="str">
        <f t="shared" si="3"/>
        <v/>
      </c>
      <c r="BI4" s="2" t="str">
        <f t="shared" si="3"/>
        <v/>
      </c>
      <c r="BJ4" s="2" t="str">
        <f t="shared" si="3"/>
        <v/>
      </c>
      <c r="BK4" s="2" t="str">
        <f t="shared" si="3"/>
        <v/>
      </c>
      <c r="BL4" s="2" t="str">
        <f t="shared" si="3"/>
        <v/>
      </c>
      <c r="BM4" s="2" t="str">
        <f t="shared" si="3"/>
        <v/>
      </c>
      <c r="BN4" s="2">
        <f t="shared" si="3"/>
        <v>1</v>
      </c>
      <c r="BO4" s="2">
        <f t="shared" si="3"/>
        <v>1</v>
      </c>
      <c r="BP4" s="2" t="str">
        <f t="shared" si="3"/>
        <v/>
      </c>
      <c r="BQ4" s="2"/>
      <c r="BR4" s="2"/>
      <c r="BS4" s="2"/>
      <c r="BT4" s="2"/>
      <c r="BU4" s="12"/>
    </row>
    <row r="5" spans="1:73" x14ac:dyDescent="0.25">
      <c r="A5">
        <v>2</v>
      </c>
      <c r="B5" t="s">
        <v>103</v>
      </c>
      <c r="C5" t="s">
        <v>57</v>
      </c>
      <c r="D5" s="2" t="s">
        <v>83</v>
      </c>
      <c r="E5" t="s">
        <v>111</v>
      </c>
      <c r="F5" s="7" t="s">
        <v>58</v>
      </c>
      <c r="G5" s="2" t="s">
        <v>87</v>
      </c>
      <c r="H5" t="s">
        <v>110</v>
      </c>
      <c r="J5">
        <f t="shared" si="0"/>
        <v>3036.4646144309172</v>
      </c>
      <c r="K5">
        <f t="shared" ref="K5:K23" si="4">SUMPRODUCT($BE5:$BT5,$BE$32:$BT$32)</f>
        <v>6524.3636960586982</v>
      </c>
      <c r="L5">
        <f t="shared" ref="L5:L23" si="5">PRODUCT(J5:K5)</f>
        <v>19810999.494759951</v>
      </c>
      <c r="N5">
        <f>VLOOKUP(E5,Inputs!$K$12:$L$25,2,FALSE)</f>
        <v>30</v>
      </c>
      <c r="O5">
        <f>VLOOKUP(H5,Inputs!$K$12:$L$25,2,FALSE)</f>
        <v>20</v>
      </c>
      <c r="P5">
        <f>(VLOOKUP(B5,Inputs!$K$28:$L$32,2,FALSE))</f>
        <v>60</v>
      </c>
      <c r="Q5" s="6">
        <f t="shared" ref="Q5:Q23" si="6">(SQRT(N5^2+O5^2-2*N5*O5*COS(RADIANS(P5)))/2)</f>
        <v>13.228756555322953</v>
      </c>
      <c r="R5" s="9">
        <f>((Q5/Inputs!$L$35)^Inputs!$L$36+(Q5/Inputs!$L$35)^Inputs!$L$36-((Q5/Inputs!$L$35)^Inputs!$L$36)*((Q5/Inputs!$L$35)^Inputs!$L$36))</f>
        <v>4.1698027385763175E-3</v>
      </c>
      <c r="T5">
        <v>1</v>
      </c>
      <c r="Z5">
        <v>1</v>
      </c>
      <c r="AB5">
        <f>IF(B5="Diverging","",Inputs!$L$23)</f>
        <v>25</v>
      </c>
      <c r="AC5" s="132">
        <f t="shared" si="1"/>
        <v>0.26895717681995962</v>
      </c>
      <c r="AD5" s="14"/>
      <c r="AI5">
        <f t="shared" ref="AI5:AI23" si="7">PRODUCT(Z5,T5,AC5)</f>
        <v>0.26895717681995962</v>
      </c>
      <c r="AK5">
        <f t="shared" ref="AK5:AK23" si="8">L5*R5*AI5</f>
        <v>22218.003690250935</v>
      </c>
      <c r="AM5" s="12"/>
      <c r="AN5" s="2" t="str">
        <f t="shared" ref="AN5:AY31" si="9">IF(ISNUMBER(SEARCH(AN$3,$D5)),1,"")</f>
        <v/>
      </c>
      <c r="AO5" s="2" t="str">
        <f t="shared" si="2"/>
        <v/>
      </c>
      <c r="AP5" s="2" t="str">
        <f t="shared" si="2"/>
        <v/>
      </c>
      <c r="AQ5" s="2" t="str">
        <f t="shared" si="2"/>
        <v/>
      </c>
      <c r="AR5" s="2">
        <f t="shared" si="2"/>
        <v>1</v>
      </c>
      <c r="AS5" s="2" t="str">
        <f t="shared" si="2"/>
        <v/>
      </c>
      <c r="AT5" s="2" t="str">
        <f t="shared" si="2"/>
        <v/>
      </c>
      <c r="AU5" s="2" t="str">
        <f t="shared" si="2"/>
        <v/>
      </c>
      <c r="AV5" s="2" t="str">
        <f t="shared" si="2"/>
        <v/>
      </c>
      <c r="AW5" s="2">
        <f t="shared" si="2"/>
        <v>1</v>
      </c>
      <c r="AX5" s="2" t="str">
        <f t="shared" si="2"/>
        <v/>
      </c>
      <c r="AY5" s="2" t="str">
        <f t="shared" si="2"/>
        <v/>
      </c>
      <c r="AZ5" s="2"/>
      <c r="BA5" s="2"/>
      <c r="BB5" s="2"/>
      <c r="BC5" s="2"/>
      <c r="BD5" s="10"/>
      <c r="BE5" s="2">
        <f t="shared" ref="BE5:BP31" si="10">IF(ISNUMBER(SEARCH(BE$3,$G5)),1,"")</f>
        <v>1</v>
      </c>
      <c r="BF5" s="2">
        <f t="shared" si="3"/>
        <v>1</v>
      </c>
      <c r="BG5" s="2" t="str">
        <f t="shared" si="3"/>
        <v/>
      </c>
      <c r="BH5" s="2" t="str">
        <f t="shared" si="3"/>
        <v/>
      </c>
      <c r="BI5" s="2" t="str">
        <f t="shared" si="3"/>
        <v/>
      </c>
      <c r="BJ5" s="2" t="str">
        <f t="shared" si="3"/>
        <v/>
      </c>
      <c r="BK5" s="2" t="str">
        <f t="shared" si="3"/>
        <v/>
      </c>
      <c r="BL5" s="2" t="str">
        <f t="shared" si="3"/>
        <v/>
      </c>
      <c r="BM5" s="2" t="str">
        <f t="shared" si="3"/>
        <v/>
      </c>
      <c r="BN5" s="2" t="str">
        <f t="shared" si="3"/>
        <v/>
      </c>
      <c r="BO5" s="2" t="str">
        <f t="shared" si="3"/>
        <v/>
      </c>
      <c r="BP5" s="2" t="str">
        <f t="shared" si="3"/>
        <v/>
      </c>
      <c r="BQ5" s="2"/>
      <c r="BR5" s="2"/>
      <c r="BS5" s="2"/>
      <c r="BT5" s="2"/>
      <c r="BU5" s="12"/>
    </row>
    <row r="6" spans="1:73" x14ac:dyDescent="0.25">
      <c r="A6">
        <v>3</v>
      </c>
      <c r="B6" t="s">
        <v>103</v>
      </c>
      <c r="C6" t="s">
        <v>59</v>
      </c>
      <c r="D6" s="2" t="s">
        <v>84</v>
      </c>
      <c r="E6" t="s">
        <v>111</v>
      </c>
      <c r="F6" s="7" t="s">
        <v>60</v>
      </c>
      <c r="G6" s="2" t="s">
        <v>88</v>
      </c>
      <c r="H6" t="s">
        <v>110</v>
      </c>
      <c r="J6">
        <f t="shared" si="0"/>
        <v>7602.1613494320418</v>
      </c>
      <c r="K6">
        <f t="shared" si="4"/>
        <v>4239.9380240612463</v>
      </c>
      <c r="L6">
        <f t="shared" si="5"/>
        <v>32232692.97050567</v>
      </c>
      <c r="N6">
        <f>VLOOKUP(E6,Inputs!$K$12:$L$25,2,FALSE)</f>
        <v>30</v>
      </c>
      <c r="O6">
        <f>VLOOKUP(H6,Inputs!$K$12:$L$25,2,FALSE)</f>
        <v>20</v>
      </c>
      <c r="P6">
        <f>(VLOOKUP(B6,Inputs!$K$28:$L$32,2,FALSE))</f>
        <v>60</v>
      </c>
      <c r="Q6" s="6">
        <f t="shared" si="6"/>
        <v>13.228756555322953</v>
      </c>
      <c r="R6" s="9">
        <f>((Q6/Inputs!$L$35)^Inputs!$L$36+(Q6/Inputs!$L$35)^Inputs!$L$36-((Q6/Inputs!$L$35)^Inputs!$L$36)*((Q6/Inputs!$L$35)^Inputs!$L$36))</f>
        <v>4.1698027385763175E-3</v>
      </c>
      <c r="T6">
        <v>1</v>
      </c>
      <c r="Z6">
        <v>1</v>
      </c>
      <c r="AB6">
        <f>IF(B6="Diverging","",Inputs!$L$23)</f>
        <v>25</v>
      </c>
      <c r="AC6" s="132">
        <f t="shared" si="1"/>
        <v>0.26895717681995962</v>
      </c>
      <c r="AD6" s="14"/>
      <c r="AI6">
        <f t="shared" si="7"/>
        <v>0.26895717681995962</v>
      </c>
      <c r="AK6">
        <f t="shared" si="8"/>
        <v>36148.912706541749</v>
      </c>
      <c r="AM6" s="12"/>
      <c r="AN6" s="2">
        <f t="shared" si="9"/>
        <v>1</v>
      </c>
      <c r="AO6" s="2" t="str">
        <f t="shared" si="2"/>
        <v/>
      </c>
      <c r="AP6" s="2" t="str">
        <f t="shared" si="2"/>
        <v/>
      </c>
      <c r="AQ6" s="2" t="str">
        <f t="shared" si="2"/>
        <v/>
      </c>
      <c r="AR6" s="2" t="str">
        <f t="shared" si="2"/>
        <v/>
      </c>
      <c r="AS6" s="2" t="str">
        <f t="shared" si="2"/>
        <v/>
      </c>
      <c r="AT6" s="2" t="str">
        <f t="shared" si="2"/>
        <v/>
      </c>
      <c r="AU6" s="2" t="str">
        <f t="shared" si="2"/>
        <v/>
      </c>
      <c r="AV6" s="2" t="str">
        <f t="shared" si="2"/>
        <v/>
      </c>
      <c r="AW6" s="2" t="str">
        <f t="shared" si="2"/>
        <v/>
      </c>
      <c r="AX6" s="2">
        <f t="shared" si="2"/>
        <v>1</v>
      </c>
      <c r="AY6" s="2" t="str">
        <f t="shared" si="2"/>
        <v/>
      </c>
      <c r="AZ6" s="2"/>
      <c r="BA6" s="2"/>
      <c r="BB6" s="2"/>
      <c r="BC6" s="2"/>
      <c r="BD6" s="10"/>
      <c r="BE6" s="2" t="str">
        <f t="shared" si="10"/>
        <v/>
      </c>
      <c r="BF6" s="2" t="str">
        <f t="shared" si="3"/>
        <v/>
      </c>
      <c r="BG6" s="2" t="str">
        <f t="shared" si="3"/>
        <v/>
      </c>
      <c r="BH6" s="2" t="str">
        <f t="shared" si="3"/>
        <v/>
      </c>
      <c r="BI6" s="2" t="str">
        <f t="shared" si="3"/>
        <v/>
      </c>
      <c r="BJ6" s="2" t="str">
        <f t="shared" si="3"/>
        <v/>
      </c>
      <c r="BK6" s="2">
        <f t="shared" si="3"/>
        <v>1</v>
      </c>
      <c r="BL6" s="2">
        <f t="shared" si="3"/>
        <v>1</v>
      </c>
      <c r="BM6" s="2" t="str">
        <f t="shared" si="3"/>
        <v/>
      </c>
      <c r="BN6" s="2" t="str">
        <f t="shared" si="3"/>
        <v/>
      </c>
      <c r="BO6" s="2" t="str">
        <f t="shared" si="3"/>
        <v/>
      </c>
      <c r="BP6" s="2" t="str">
        <f t="shared" si="3"/>
        <v/>
      </c>
      <c r="BQ6" s="2"/>
      <c r="BR6" s="2"/>
      <c r="BS6" s="2"/>
      <c r="BT6" s="2"/>
      <c r="BU6" s="12"/>
    </row>
    <row r="7" spans="1:73" x14ac:dyDescent="0.25">
      <c r="A7">
        <v>4</v>
      </c>
      <c r="B7" t="s">
        <v>103</v>
      </c>
      <c r="C7" t="s">
        <v>61</v>
      </c>
      <c r="D7" s="2" t="s">
        <v>85</v>
      </c>
      <c r="E7" t="s">
        <v>111</v>
      </c>
      <c r="F7" s="7" t="s">
        <v>62</v>
      </c>
      <c r="G7" s="2" t="s">
        <v>89</v>
      </c>
      <c r="H7" t="s">
        <v>110</v>
      </c>
      <c r="J7">
        <f t="shared" si="0"/>
        <v>2491.2999851433597</v>
      </c>
      <c r="K7">
        <f t="shared" si="4"/>
        <v>7021.3430419702563</v>
      </c>
      <c r="L7">
        <f t="shared" si="5"/>
        <v>17492271.816146933</v>
      </c>
      <c r="N7">
        <f>VLOOKUP(E7,Inputs!$K$12:$L$25,2,FALSE)</f>
        <v>30</v>
      </c>
      <c r="O7">
        <f>VLOOKUP(H7,Inputs!$K$12:$L$25,2,FALSE)</f>
        <v>20</v>
      </c>
      <c r="P7">
        <f>(VLOOKUP(B7,Inputs!$K$28:$L$32,2,FALSE))</f>
        <v>60</v>
      </c>
      <c r="Q7" s="6">
        <f t="shared" si="6"/>
        <v>13.228756555322953</v>
      </c>
      <c r="R7" s="9">
        <f>((Q7/Inputs!$L$35)^Inputs!$L$36+(Q7/Inputs!$L$35)^Inputs!$L$36-((Q7/Inputs!$L$35)^Inputs!$L$36)*((Q7/Inputs!$L$35)^Inputs!$L$36))</f>
        <v>4.1698027385763175E-3</v>
      </c>
      <c r="T7">
        <v>1</v>
      </c>
      <c r="Z7">
        <v>1</v>
      </c>
      <c r="AB7">
        <f>IF(B7="Diverging","",Inputs!$L$23)</f>
        <v>25</v>
      </c>
      <c r="AC7" s="132">
        <f t="shared" si="1"/>
        <v>0.26895717681995962</v>
      </c>
      <c r="AD7" s="14"/>
      <c r="AI7">
        <f t="shared" si="7"/>
        <v>0.26895717681995962</v>
      </c>
      <c r="AK7">
        <f t="shared" si="8"/>
        <v>19617.554372500079</v>
      </c>
      <c r="AM7" s="12"/>
      <c r="AN7" s="2" t="str">
        <f t="shared" si="9"/>
        <v/>
      </c>
      <c r="AO7" s="2">
        <f t="shared" si="2"/>
        <v>1</v>
      </c>
      <c r="AP7" s="2" t="str">
        <f t="shared" si="2"/>
        <v/>
      </c>
      <c r="AQ7" s="2" t="str">
        <f t="shared" si="2"/>
        <v/>
      </c>
      <c r="AR7" s="2" t="str">
        <f t="shared" si="2"/>
        <v/>
      </c>
      <c r="AS7" s="2" t="str">
        <f t="shared" si="2"/>
        <v/>
      </c>
      <c r="AT7" s="2">
        <f t="shared" si="2"/>
        <v>1</v>
      </c>
      <c r="AU7" s="2" t="str">
        <f t="shared" si="2"/>
        <v/>
      </c>
      <c r="AV7" s="2" t="str">
        <f t="shared" si="2"/>
        <v/>
      </c>
      <c r="AW7" s="2" t="str">
        <f t="shared" si="2"/>
        <v/>
      </c>
      <c r="AX7" s="2" t="str">
        <f t="shared" si="2"/>
        <v/>
      </c>
      <c r="AY7" s="2" t="str">
        <f t="shared" si="2"/>
        <v/>
      </c>
      <c r="AZ7" s="2"/>
      <c r="BA7" s="2"/>
      <c r="BB7" s="2"/>
      <c r="BC7" s="2"/>
      <c r="BD7" s="10"/>
      <c r="BE7" s="2" t="str">
        <f t="shared" si="10"/>
        <v/>
      </c>
      <c r="BF7" s="2" t="str">
        <f t="shared" si="3"/>
        <v/>
      </c>
      <c r="BG7" s="2" t="str">
        <f t="shared" si="3"/>
        <v/>
      </c>
      <c r="BH7" s="2">
        <f t="shared" si="3"/>
        <v>1</v>
      </c>
      <c r="BI7" s="2">
        <f t="shared" si="3"/>
        <v>1</v>
      </c>
      <c r="BJ7" s="2" t="str">
        <f t="shared" si="3"/>
        <v/>
      </c>
      <c r="BK7" s="2" t="str">
        <f t="shared" si="3"/>
        <v/>
      </c>
      <c r="BL7" s="2" t="str">
        <f t="shared" si="3"/>
        <v/>
      </c>
      <c r="BM7" s="2" t="str">
        <f t="shared" si="3"/>
        <v/>
      </c>
      <c r="BN7" s="2" t="str">
        <f t="shared" si="3"/>
        <v/>
      </c>
      <c r="BO7" s="2" t="str">
        <f t="shared" si="3"/>
        <v/>
      </c>
      <c r="BP7" s="2" t="str">
        <f t="shared" si="3"/>
        <v/>
      </c>
      <c r="BQ7" s="2"/>
      <c r="BR7" s="2"/>
      <c r="BS7" s="2"/>
      <c r="BT7" s="2"/>
      <c r="BU7" s="12"/>
    </row>
    <row r="8" spans="1:73" x14ac:dyDescent="0.25">
      <c r="A8">
        <v>5</v>
      </c>
      <c r="B8" t="s">
        <v>15</v>
      </c>
      <c r="C8" t="s">
        <v>56</v>
      </c>
      <c r="D8" s="2" t="s">
        <v>81</v>
      </c>
      <c r="E8" t="s">
        <v>111</v>
      </c>
      <c r="F8" s="7" t="s">
        <v>34</v>
      </c>
      <c r="G8" s="2" t="s">
        <v>78</v>
      </c>
      <c r="H8" t="s">
        <v>110</v>
      </c>
      <c r="J8">
        <f t="shared" si="0"/>
        <v>8826.0091992339458</v>
      </c>
      <c r="K8">
        <f t="shared" si="4"/>
        <v>2829.7096138499373</v>
      </c>
      <c r="L8">
        <f t="shared" si="5"/>
        <v>24975043.083000284</v>
      </c>
      <c r="N8">
        <f>VLOOKUP(E8,Inputs!$K$12:$L$25,2,FALSE)</f>
        <v>30</v>
      </c>
      <c r="O8">
        <f>VLOOKUP(H8,Inputs!$K$12:$L$25,2,FALSE)</f>
        <v>20</v>
      </c>
      <c r="P8">
        <f>(VLOOKUP(B8,Inputs!$K$28:$L$32,2,FALSE))</f>
        <v>45</v>
      </c>
      <c r="Q8" s="6">
        <f t="shared" si="6"/>
        <v>10.623933623853066</v>
      </c>
      <c r="R8" s="9">
        <f>((Q8/Inputs!$L$35)^Inputs!$L$36+(Q8/Inputs!$L$35)^Inputs!$L$36-((Q8/Inputs!$L$35)^Inputs!$L$36)*((Q8/Inputs!$L$35)^Inputs!$L$36))</f>
        <v>1.8155470372595668E-3</v>
      </c>
      <c r="T8">
        <v>1</v>
      </c>
      <c r="Z8">
        <v>1</v>
      </c>
      <c r="AB8">
        <f>IF(B8="Diverging","",Inputs!$L$23)</f>
        <v>25</v>
      </c>
      <c r="AC8" s="132">
        <f t="shared" si="1"/>
        <v>0.26895717681995962</v>
      </c>
      <c r="AD8" s="14"/>
      <c r="AI8">
        <f t="shared" si="7"/>
        <v>0.26895717681995962</v>
      </c>
      <c r="AK8">
        <f t="shared" si="8"/>
        <v>12195.42356561009</v>
      </c>
      <c r="AM8" s="12"/>
      <c r="AN8" s="2" t="str">
        <f t="shared" si="9"/>
        <v/>
      </c>
      <c r="AO8" s="2" t="str">
        <f t="shared" si="2"/>
        <v/>
      </c>
      <c r="AP8" s="2" t="str">
        <f t="shared" si="2"/>
        <v/>
      </c>
      <c r="AQ8" s="2">
        <f t="shared" si="2"/>
        <v>1</v>
      </c>
      <c r="AR8" s="2" t="str">
        <f t="shared" si="2"/>
        <v/>
      </c>
      <c r="AS8" s="2" t="str">
        <f t="shared" si="2"/>
        <v/>
      </c>
      <c r="AT8" s="2" t="str">
        <f t="shared" si="2"/>
        <v/>
      </c>
      <c r="AU8" s="2">
        <f t="shared" si="2"/>
        <v>1</v>
      </c>
      <c r="AV8" s="2" t="str">
        <f t="shared" si="2"/>
        <v/>
      </c>
      <c r="AW8" s="2" t="str">
        <f t="shared" si="2"/>
        <v/>
      </c>
      <c r="AX8" s="2" t="str">
        <f t="shared" si="2"/>
        <v/>
      </c>
      <c r="AY8" s="2" t="str">
        <f t="shared" si="2"/>
        <v/>
      </c>
      <c r="AZ8" s="2"/>
      <c r="BA8" s="2"/>
      <c r="BB8" s="2"/>
      <c r="BC8" s="2"/>
      <c r="BD8" s="10"/>
      <c r="BE8" s="2" t="str">
        <f t="shared" si="10"/>
        <v/>
      </c>
      <c r="BF8" s="2" t="str">
        <f t="shared" si="3"/>
        <v/>
      </c>
      <c r="BG8" s="2" t="str">
        <f t="shared" si="3"/>
        <v/>
      </c>
      <c r="BH8" s="2" t="str">
        <f t="shared" si="3"/>
        <v/>
      </c>
      <c r="BI8" s="2" t="str">
        <f t="shared" si="3"/>
        <v/>
      </c>
      <c r="BJ8" s="2" t="str">
        <f t="shared" si="3"/>
        <v/>
      </c>
      <c r="BK8" s="2" t="str">
        <f t="shared" si="3"/>
        <v/>
      </c>
      <c r="BL8" s="2" t="str">
        <f t="shared" si="3"/>
        <v/>
      </c>
      <c r="BM8" s="2" t="str">
        <f t="shared" si="3"/>
        <v/>
      </c>
      <c r="BN8" s="2" t="str">
        <f t="shared" si="3"/>
        <v/>
      </c>
      <c r="BO8" s="2" t="str">
        <f t="shared" si="3"/>
        <v/>
      </c>
      <c r="BP8" s="2">
        <f t="shared" si="3"/>
        <v>1</v>
      </c>
      <c r="BQ8" s="2"/>
      <c r="BR8" s="2"/>
      <c r="BS8" s="2"/>
      <c r="BT8" s="2"/>
      <c r="BU8" s="12"/>
    </row>
    <row r="9" spans="1:73" x14ac:dyDescent="0.25">
      <c r="A9">
        <v>6</v>
      </c>
      <c r="B9" t="s">
        <v>15</v>
      </c>
      <c r="C9" t="s">
        <v>27</v>
      </c>
      <c r="D9" s="2" t="s">
        <v>74</v>
      </c>
      <c r="E9" t="s">
        <v>109</v>
      </c>
      <c r="F9" s="7" t="s">
        <v>55</v>
      </c>
      <c r="G9" s="2" t="s">
        <v>82</v>
      </c>
      <c r="H9" s="19" t="s">
        <v>110</v>
      </c>
      <c r="J9">
        <f t="shared" si="0"/>
        <v>878.12843098113581</v>
      </c>
      <c r="K9">
        <f t="shared" si="4"/>
        <v>4170.2903861500636</v>
      </c>
      <c r="L9">
        <f t="shared" si="5"/>
        <v>3662050.5535256704</v>
      </c>
      <c r="N9">
        <f>VLOOKUP(E9,Inputs!$K$12:$L$25,2,FALSE)</f>
        <v>25</v>
      </c>
      <c r="O9">
        <f>VLOOKUP(H9,Inputs!$K$12:$L$25,2,FALSE)</f>
        <v>20</v>
      </c>
      <c r="P9">
        <f>(VLOOKUP(B9,Inputs!$K$28:$L$32,2,FALSE))</f>
        <v>45</v>
      </c>
      <c r="Q9" s="6">
        <f t="shared" si="6"/>
        <v>8.9147801264732891</v>
      </c>
      <c r="R9" s="9">
        <f>((Q9/Inputs!$L$35)^Inputs!$L$36+(Q9/Inputs!$L$35)^Inputs!$L$36-((Q9/Inputs!$L$35)^Inputs!$L$36)*((Q9/Inputs!$L$35)^Inputs!$L$36))</f>
        <v>9.3337987230879336E-4</v>
      </c>
      <c r="T9">
        <v>1</v>
      </c>
      <c r="Z9">
        <v>1</v>
      </c>
      <c r="AB9">
        <f>IF(B9="Diverging","",Inputs!$L$23)</f>
        <v>25</v>
      </c>
      <c r="AC9" s="132">
        <f t="shared" si="1"/>
        <v>0.26895717681995962</v>
      </c>
      <c r="AD9" s="14"/>
      <c r="AI9">
        <f t="shared" si="7"/>
        <v>0.26895717681995962</v>
      </c>
      <c r="AK9">
        <f t="shared" si="8"/>
        <v>919.31829755382705</v>
      </c>
      <c r="AM9" s="12"/>
      <c r="AN9" s="2" t="str">
        <f t="shared" si="9"/>
        <v/>
      </c>
      <c r="AO9" s="2" t="str">
        <f t="shared" si="2"/>
        <v/>
      </c>
      <c r="AP9" s="2" t="str">
        <f t="shared" si="2"/>
        <v/>
      </c>
      <c r="AQ9" s="2" t="str">
        <f t="shared" si="2"/>
        <v/>
      </c>
      <c r="AR9" s="2">
        <f t="shared" si="2"/>
        <v>1</v>
      </c>
      <c r="AS9" s="2" t="str">
        <f t="shared" si="2"/>
        <v/>
      </c>
      <c r="AT9" s="2" t="str">
        <f t="shared" si="2"/>
        <v/>
      </c>
      <c r="AU9" s="2" t="str">
        <f t="shared" si="2"/>
        <v/>
      </c>
      <c r="AV9" s="2" t="str">
        <f t="shared" si="2"/>
        <v/>
      </c>
      <c r="AW9" s="2" t="str">
        <f t="shared" si="2"/>
        <v/>
      </c>
      <c r="AX9" s="2" t="str">
        <f t="shared" si="2"/>
        <v/>
      </c>
      <c r="AY9" s="2" t="str">
        <f t="shared" si="2"/>
        <v/>
      </c>
      <c r="AZ9" s="2"/>
      <c r="BA9" s="2"/>
      <c r="BB9" s="2"/>
      <c r="BC9" s="2"/>
      <c r="BD9" s="10"/>
      <c r="BE9" s="2" t="str">
        <f t="shared" si="10"/>
        <v/>
      </c>
      <c r="BF9" s="2" t="str">
        <f t="shared" si="3"/>
        <v/>
      </c>
      <c r="BG9" s="2" t="str">
        <f t="shared" si="3"/>
        <v/>
      </c>
      <c r="BH9" s="2" t="str">
        <f t="shared" si="3"/>
        <v/>
      </c>
      <c r="BI9" s="2" t="str">
        <f t="shared" si="3"/>
        <v/>
      </c>
      <c r="BJ9" s="2" t="str">
        <f t="shared" si="3"/>
        <v/>
      </c>
      <c r="BK9" s="2" t="str">
        <f t="shared" si="3"/>
        <v/>
      </c>
      <c r="BL9" s="2" t="str">
        <f t="shared" si="3"/>
        <v/>
      </c>
      <c r="BM9" s="2" t="str">
        <f t="shared" si="3"/>
        <v/>
      </c>
      <c r="BN9" s="2">
        <f t="shared" si="3"/>
        <v>1</v>
      </c>
      <c r="BO9" s="2">
        <f t="shared" si="3"/>
        <v>1</v>
      </c>
      <c r="BP9" s="2" t="str">
        <f t="shared" si="3"/>
        <v/>
      </c>
      <c r="BQ9" s="2"/>
      <c r="BR9" s="2"/>
      <c r="BS9" s="2"/>
      <c r="BT9" s="2"/>
      <c r="BU9" s="12"/>
    </row>
    <row r="10" spans="1:73" x14ac:dyDescent="0.25">
      <c r="A10">
        <v>7</v>
      </c>
      <c r="B10" t="s">
        <v>15</v>
      </c>
      <c r="C10" t="s">
        <v>57</v>
      </c>
      <c r="D10" s="2" t="s">
        <v>83</v>
      </c>
      <c r="E10" t="s">
        <v>111</v>
      </c>
      <c r="F10" s="7" t="s">
        <v>35</v>
      </c>
      <c r="G10" s="2" t="s">
        <v>70</v>
      </c>
      <c r="H10" t="s">
        <v>110</v>
      </c>
      <c r="J10">
        <f t="shared" si="0"/>
        <v>3036.4646144309172</v>
      </c>
      <c r="K10">
        <f t="shared" si="4"/>
        <v>975.63630394130166</v>
      </c>
      <c r="L10">
        <f t="shared" si="5"/>
        <v>2962485.1134719299</v>
      </c>
      <c r="N10">
        <f>VLOOKUP(E10,Inputs!$K$12:$L$25,2,FALSE)</f>
        <v>30</v>
      </c>
      <c r="O10">
        <f>VLOOKUP(H10,Inputs!$K$12:$L$25,2,FALSE)</f>
        <v>20</v>
      </c>
      <c r="P10">
        <f>(VLOOKUP(B10,Inputs!$K$28:$L$32,2,FALSE))</f>
        <v>45</v>
      </c>
      <c r="Q10" s="6">
        <f t="shared" si="6"/>
        <v>10.623933623853066</v>
      </c>
      <c r="R10" s="9">
        <f>((Q10/Inputs!$L$35)^Inputs!$L$36+(Q10/Inputs!$L$35)^Inputs!$L$36-((Q10/Inputs!$L$35)^Inputs!$L$36)*((Q10/Inputs!$L$35)^Inputs!$L$36))</f>
        <v>1.8155470372595668E-3</v>
      </c>
      <c r="T10">
        <v>1</v>
      </c>
      <c r="Z10">
        <v>1</v>
      </c>
      <c r="AB10">
        <f>IF(B10="Diverging","",Inputs!$L$23)</f>
        <v>25</v>
      </c>
      <c r="AC10" s="132">
        <f t="shared" si="1"/>
        <v>0.26895717681995962</v>
      </c>
      <c r="AD10" s="14"/>
      <c r="AI10">
        <f t="shared" si="7"/>
        <v>0.26895717681995962</v>
      </c>
      <c r="AK10">
        <f t="shared" si="8"/>
        <v>1446.5945322110917</v>
      </c>
      <c r="AM10" s="12"/>
      <c r="AN10" s="2" t="str">
        <f t="shared" si="9"/>
        <v/>
      </c>
      <c r="AO10" s="2" t="str">
        <f t="shared" si="2"/>
        <v/>
      </c>
      <c r="AP10" s="2" t="str">
        <f t="shared" si="2"/>
        <v/>
      </c>
      <c r="AQ10" s="2" t="str">
        <f t="shared" si="2"/>
        <v/>
      </c>
      <c r="AR10" s="2">
        <f t="shared" si="2"/>
        <v>1</v>
      </c>
      <c r="AS10" s="2" t="str">
        <f t="shared" si="2"/>
        <v/>
      </c>
      <c r="AT10" s="2" t="str">
        <f t="shared" si="2"/>
        <v/>
      </c>
      <c r="AU10" s="2" t="str">
        <f t="shared" si="2"/>
        <v/>
      </c>
      <c r="AV10" s="2" t="str">
        <f t="shared" si="2"/>
        <v/>
      </c>
      <c r="AW10" s="2">
        <f t="shared" si="2"/>
        <v>1</v>
      </c>
      <c r="AX10" s="2" t="str">
        <f t="shared" si="2"/>
        <v/>
      </c>
      <c r="AY10" s="2" t="str">
        <f t="shared" si="2"/>
        <v/>
      </c>
      <c r="AZ10" s="2"/>
      <c r="BA10" s="2"/>
      <c r="BB10" s="2"/>
      <c r="BC10" s="2"/>
      <c r="BD10" s="10"/>
      <c r="BE10" s="2" t="str">
        <f t="shared" si="10"/>
        <v/>
      </c>
      <c r="BF10" s="2" t="str">
        <f t="shared" si="3"/>
        <v/>
      </c>
      <c r="BG10" s="2">
        <f t="shared" si="3"/>
        <v>1</v>
      </c>
      <c r="BH10" s="2" t="str">
        <f t="shared" si="3"/>
        <v/>
      </c>
      <c r="BI10" s="2" t="str">
        <f t="shared" si="3"/>
        <v/>
      </c>
      <c r="BJ10" s="2" t="str">
        <f t="shared" si="3"/>
        <v/>
      </c>
      <c r="BK10" s="2" t="str">
        <f t="shared" si="3"/>
        <v/>
      </c>
      <c r="BL10" s="2" t="str">
        <f t="shared" si="3"/>
        <v/>
      </c>
      <c r="BM10" s="2" t="str">
        <f t="shared" si="3"/>
        <v/>
      </c>
      <c r="BN10" s="2" t="str">
        <f t="shared" si="3"/>
        <v/>
      </c>
      <c r="BO10" s="2" t="str">
        <f t="shared" si="3"/>
        <v/>
      </c>
      <c r="BP10" s="2" t="str">
        <f t="shared" si="3"/>
        <v/>
      </c>
      <c r="BQ10" s="2"/>
      <c r="BR10" s="2"/>
      <c r="BS10" s="2"/>
      <c r="BT10" s="2"/>
      <c r="BU10" s="12"/>
    </row>
    <row r="11" spans="1:73" x14ac:dyDescent="0.25">
      <c r="A11">
        <v>8</v>
      </c>
      <c r="B11" t="s">
        <v>15</v>
      </c>
      <c r="C11" t="s">
        <v>25</v>
      </c>
      <c r="D11" s="2" t="s">
        <v>80</v>
      </c>
      <c r="E11" t="s">
        <v>109</v>
      </c>
      <c r="F11" s="7" t="s">
        <v>58</v>
      </c>
      <c r="G11" s="2" t="s">
        <v>87</v>
      </c>
      <c r="H11" s="19" t="s">
        <v>110</v>
      </c>
      <c r="J11">
        <f t="shared" si="0"/>
        <v>2011.9542027002817</v>
      </c>
      <c r="K11">
        <f t="shared" si="4"/>
        <v>6524.3636960586982</v>
      </c>
      <c r="L11">
        <f t="shared" si="5"/>
        <v>13126720.958230441</v>
      </c>
      <c r="N11">
        <f>VLOOKUP(E11,Inputs!$K$12:$L$25,2,FALSE)</f>
        <v>25</v>
      </c>
      <c r="O11">
        <f>VLOOKUP(H11,Inputs!$K$12:$L$25,2,FALSE)</f>
        <v>20</v>
      </c>
      <c r="P11">
        <f>(VLOOKUP(B11,Inputs!$K$28:$L$32,2,FALSE))</f>
        <v>45</v>
      </c>
      <c r="Q11" s="6">
        <f t="shared" si="6"/>
        <v>8.9147801264732891</v>
      </c>
      <c r="R11" s="9">
        <f>((Q11/Inputs!$L$35)^Inputs!$L$36+(Q11/Inputs!$L$35)^Inputs!$L$36-((Q11/Inputs!$L$35)^Inputs!$L$36)*((Q11/Inputs!$L$35)^Inputs!$L$36))</f>
        <v>9.3337987230879336E-4</v>
      </c>
      <c r="T11">
        <v>1</v>
      </c>
      <c r="Z11">
        <v>1</v>
      </c>
      <c r="AB11">
        <f>IF(B11="Diverging","",Inputs!$L$23)</f>
        <v>25</v>
      </c>
      <c r="AC11" s="132">
        <f t="shared" si="1"/>
        <v>0.26895717681995962</v>
      </c>
      <c r="AD11" s="14"/>
      <c r="AI11">
        <f t="shared" si="7"/>
        <v>0.26895717681995962</v>
      </c>
      <c r="AK11">
        <f t="shared" si="8"/>
        <v>3295.3217295611425</v>
      </c>
      <c r="AM11" s="12"/>
      <c r="AN11" s="2" t="str">
        <f t="shared" si="9"/>
        <v/>
      </c>
      <c r="AO11" s="2" t="str">
        <f t="shared" si="2"/>
        <v/>
      </c>
      <c r="AP11" s="2" t="str">
        <f t="shared" si="2"/>
        <v/>
      </c>
      <c r="AQ11" s="2" t="str">
        <f t="shared" si="2"/>
        <v/>
      </c>
      <c r="AR11" s="2" t="str">
        <f t="shared" si="2"/>
        <v/>
      </c>
      <c r="AS11" s="2" t="str">
        <f t="shared" si="2"/>
        <v/>
      </c>
      <c r="AT11" s="2" t="str">
        <f t="shared" si="2"/>
        <v/>
      </c>
      <c r="AU11" s="2" t="str">
        <f t="shared" si="2"/>
        <v/>
      </c>
      <c r="AV11" s="2" t="str">
        <f t="shared" si="2"/>
        <v/>
      </c>
      <c r="AW11" s="2" t="str">
        <f t="shared" si="2"/>
        <v/>
      </c>
      <c r="AX11" s="2">
        <f t="shared" si="2"/>
        <v>1</v>
      </c>
      <c r="AY11" s="2" t="str">
        <f t="shared" si="2"/>
        <v/>
      </c>
      <c r="AZ11" s="2"/>
      <c r="BA11" s="2"/>
      <c r="BB11" s="2"/>
      <c r="BC11" s="2"/>
      <c r="BD11" s="10"/>
      <c r="BE11" s="2">
        <f t="shared" si="10"/>
        <v>1</v>
      </c>
      <c r="BF11" s="2">
        <f t="shared" si="3"/>
        <v>1</v>
      </c>
      <c r="BG11" s="2" t="str">
        <f t="shared" si="3"/>
        <v/>
      </c>
      <c r="BH11" s="2" t="str">
        <f t="shared" si="3"/>
        <v/>
      </c>
      <c r="BI11" s="2" t="str">
        <f t="shared" si="3"/>
        <v/>
      </c>
      <c r="BJ11" s="2" t="str">
        <f t="shared" si="3"/>
        <v/>
      </c>
      <c r="BK11" s="2" t="str">
        <f t="shared" si="3"/>
        <v/>
      </c>
      <c r="BL11" s="2" t="str">
        <f t="shared" si="3"/>
        <v/>
      </c>
      <c r="BM11" s="2" t="str">
        <f t="shared" si="3"/>
        <v/>
      </c>
      <c r="BN11" s="2" t="str">
        <f t="shared" si="3"/>
        <v/>
      </c>
      <c r="BO11" s="2" t="str">
        <f t="shared" si="3"/>
        <v/>
      </c>
      <c r="BP11" s="2" t="str">
        <f t="shared" si="3"/>
        <v/>
      </c>
      <c r="BQ11" s="2"/>
      <c r="BR11" s="2"/>
      <c r="BS11" s="2"/>
      <c r="BT11" s="2"/>
      <c r="BU11" s="12"/>
    </row>
    <row r="12" spans="1:73" x14ac:dyDescent="0.25">
      <c r="A12">
        <v>9</v>
      </c>
      <c r="B12" t="s">
        <v>15</v>
      </c>
      <c r="C12" t="s">
        <v>59</v>
      </c>
      <c r="D12" s="2" t="s">
        <v>84</v>
      </c>
      <c r="E12" t="s">
        <v>111</v>
      </c>
      <c r="F12" s="7" t="s">
        <v>32</v>
      </c>
      <c r="G12" s="2" t="s">
        <v>77</v>
      </c>
      <c r="H12" t="s">
        <v>110</v>
      </c>
      <c r="J12">
        <f t="shared" si="0"/>
        <v>7602.1613494320418</v>
      </c>
      <c r="K12">
        <f t="shared" si="4"/>
        <v>2760.0619759387532</v>
      </c>
      <c r="L12">
        <f t="shared" si="5"/>
        <v>20982436.475518622</v>
      </c>
      <c r="N12">
        <f>VLOOKUP(E12,Inputs!$K$12:$L$25,2,FALSE)</f>
        <v>30</v>
      </c>
      <c r="O12">
        <f>VLOOKUP(H12,Inputs!$K$12:$L$25,2,FALSE)</f>
        <v>20</v>
      </c>
      <c r="P12">
        <f>(VLOOKUP(B12,Inputs!$K$28:$L$32,2,FALSE))</f>
        <v>45</v>
      </c>
      <c r="Q12" s="6">
        <f t="shared" si="6"/>
        <v>10.623933623853066</v>
      </c>
      <c r="R12" s="9">
        <f>((Q12/Inputs!$L$35)^Inputs!$L$36+(Q12/Inputs!$L$35)^Inputs!$L$36-((Q12/Inputs!$L$35)^Inputs!$L$36)*((Q12/Inputs!$L$35)^Inputs!$L$36))</f>
        <v>1.8155470372595668E-3</v>
      </c>
      <c r="T12">
        <v>1</v>
      </c>
      <c r="Z12">
        <v>1</v>
      </c>
      <c r="AB12">
        <f>IF(B12="Diverging","",Inputs!$L$23)</f>
        <v>25</v>
      </c>
      <c r="AC12" s="132">
        <f t="shared" si="1"/>
        <v>0.26895717681995962</v>
      </c>
      <c r="AD12" s="14"/>
      <c r="AI12">
        <f t="shared" si="7"/>
        <v>0.26895717681995962</v>
      </c>
      <c r="AK12">
        <f t="shared" si="8"/>
        <v>10245.816169647871</v>
      </c>
      <c r="AM12" s="12"/>
      <c r="AN12" s="2">
        <f t="shared" si="9"/>
        <v>1</v>
      </c>
      <c r="AO12" s="2" t="str">
        <f t="shared" si="2"/>
        <v/>
      </c>
      <c r="AP12" s="2" t="str">
        <f t="shared" si="2"/>
        <v/>
      </c>
      <c r="AQ12" s="2" t="str">
        <f t="shared" si="2"/>
        <v/>
      </c>
      <c r="AR12" s="2" t="str">
        <f t="shared" si="2"/>
        <v/>
      </c>
      <c r="AS12" s="2" t="str">
        <f t="shared" si="2"/>
        <v/>
      </c>
      <c r="AT12" s="2" t="str">
        <f t="shared" si="2"/>
        <v/>
      </c>
      <c r="AU12" s="2" t="str">
        <f t="shared" si="2"/>
        <v/>
      </c>
      <c r="AV12" s="2" t="str">
        <f t="shared" si="2"/>
        <v/>
      </c>
      <c r="AW12" s="2" t="str">
        <f t="shared" si="2"/>
        <v/>
      </c>
      <c r="AX12" s="2">
        <f t="shared" si="2"/>
        <v>1</v>
      </c>
      <c r="AY12" s="2" t="str">
        <f t="shared" si="2"/>
        <v/>
      </c>
      <c r="AZ12" s="2"/>
      <c r="BA12" s="2"/>
      <c r="BB12" s="2"/>
      <c r="BC12" s="2"/>
      <c r="BD12" s="10"/>
      <c r="BE12" s="2" t="str">
        <f t="shared" si="10"/>
        <v/>
      </c>
      <c r="BF12" s="2" t="str">
        <f t="shared" si="3"/>
        <v/>
      </c>
      <c r="BG12" s="2" t="str">
        <f t="shared" si="3"/>
        <v/>
      </c>
      <c r="BH12" s="2" t="str">
        <f t="shared" si="3"/>
        <v/>
      </c>
      <c r="BI12" s="2" t="str">
        <f t="shared" si="3"/>
        <v/>
      </c>
      <c r="BJ12" s="2" t="str">
        <f t="shared" si="3"/>
        <v/>
      </c>
      <c r="BK12" s="2" t="str">
        <f t="shared" si="3"/>
        <v/>
      </c>
      <c r="BL12" s="2" t="str">
        <f t="shared" si="3"/>
        <v/>
      </c>
      <c r="BM12" s="2">
        <f t="shared" si="3"/>
        <v>1</v>
      </c>
      <c r="BN12" s="2" t="str">
        <f t="shared" si="3"/>
        <v/>
      </c>
      <c r="BO12" s="2" t="str">
        <f t="shared" si="3"/>
        <v/>
      </c>
      <c r="BP12" s="2" t="str">
        <f t="shared" si="3"/>
        <v/>
      </c>
      <c r="BQ12" s="2"/>
      <c r="BR12" s="2"/>
      <c r="BS12" s="2"/>
      <c r="BT12" s="2"/>
      <c r="BU12" s="12"/>
    </row>
    <row r="13" spans="1:73" x14ac:dyDescent="0.25">
      <c r="A13">
        <v>10</v>
      </c>
      <c r="B13" t="s">
        <v>15</v>
      </c>
      <c r="C13" t="s">
        <v>30</v>
      </c>
      <c r="D13" s="2" t="s">
        <v>71</v>
      </c>
      <c r="E13" t="s">
        <v>109</v>
      </c>
      <c r="F13" s="7" t="s">
        <v>60</v>
      </c>
      <c r="G13" s="2" t="s">
        <v>88</v>
      </c>
      <c r="H13" s="19" t="s">
        <v>110</v>
      </c>
      <c r="J13">
        <f t="shared" si="0"/>
        <v>934.15654932693815</v>
      </c>
      <c r="K13">
        <f t="shared" si="4"/>
        <v>4239.9380240612463</v>
      </c>
      <c r="L13">
        <f t="shared" si="5"/>
        <v>3960765.8739171303</v>
      </c>
      <c r="N13">
        <f>VLOOKUP(E13,Inputs!$K$12:$L$25,2,FALSE)</f>
        <v>25</v>
      </c>
      <c r="O13">
        <f>VLOOKUP(H13,Inputs!$K$12:$L$25,2,FALSE)</f>
        <v>20</v>
      </c>
      <c r="P13">
        <f>(VLOOKUP(B13,Inputs!$K$28:$L$32,2,FALSE))</f>
        <v>45</v>
      </c>
      <c r="Q13" s="6">
        <f t="shared" si="6"/>
        <v>8.9147801264732891</v>
      </c>
      <c r="R13" s="9">
        <f>((Q13/Inputs!$L$35)^Inputs!$L$36+(Q13/Inputs!$L$35)^Inputs!$L$36-((Q13/Inputs!$L$35)^Inputs!$L$36)*((Q13/Inputs!$L$35)^Inputs!$L$36))</f>
        <v>9.3337987230879336E-4</v>
      </c>
      <c r="T13">
        <v>1</v>
      </c>
      <c r="Z13">
        <v>1</v>
      </c>
      <c r="AB13">
        <f>IF(B13="Diverging","",Inputs!$L$23)</f>
        <v>25</v>
      </c>
      <c r="AC13" s="132">
        <f t="shared" si="1"/>
        <v>0.26895717681995962</v>
      </c>
      <c r="AD13" s="14"/>
      <c r="AI13">
        <f t="shared" si="7"/>
        <v>0.26895717681995962</v>
      </c>
      <c r="AK13">
        <f t="shared" si="8"/>
        <v>994.30755719993863</v>
      </c>
      <c r="AM13" s="12"/>
      <c r="AN13" s="2" t="str">
        <f t="shared" si="9"/>
        <v/>
      </c>
      <c r="AO13" s="2">
        <f t="shared" si="2"/>
        <v>1</v>
      </c>
      <c r="AP13" s="2" t="str">
        <f t="shared" si="2"/>
        <v/>
      </c>
      <c r="AQ13" s="2" t="str">
        <f t="shared" si="2"/>
        <v/>
      </c>
      <c r="AR13" s="2" t="str">
        <f t="shared" si="2"/>
        <v/>
      </c>
      <c r="AS13" s="2" t="str">
        <f t="shared" si="2"/>
        <v/>
      </c>
      <c r="AT13" s="2" t="str">
        <f t="shared" si="2"/>
        <v/>
      </c>
      <c r="AU13" s="2" t="str">
        <f t="shared" si="2"/>
        <v/>
      </c>
      <c r="AV13" s="2" t="str">
        <f t="shared" si="2"/>
        <v/>
      </c>
      <c r="AW13" s="2" t="str">
        <f t="shared" si="2"/>
        <v/>
      </c>
      <c r="AX13" s="2" t="str">
        <f t="shared" si="2"/>
        <v/>
      </c>
      <c r="AY13" s="2" t="str">
        <f t="shared" si="2"/>
        <v/>
      </c>
      <c r="AZ13" s="2"/>
      <c r="BA13" s="2"/>
      <c r="BB13" s="2"/>
      <c r="BC13" s="2"/>
      <c r="BD13" s="10"/>
      <c r="BE13" s="2" t="str">
        <f t="shared" si="10"/>
        <v/>
      </c>
      <c r="BF13" s="2" t="str">
        <f t="shared" si="3"/>
        <v/>
      </c>
      <c r="BG13" s="2" t="str">
        <f t="shared" si="3"/>
        <v/>
      </c>
      <c r="BH13" s="2" t="str">
        <f t="shared" si="3"/>
        <v/>
      </c>
      <c r="BI13" s="2" t="str">
        <f t="shared" si="3"/>
        <v/>
      </c>
      <c r="BJ13" s="2" t="str">
        <f t="shared" si="3"/>
        <v/>
      </c>
      <c r="BK13" s="2">
        <f t="shared" si="3"/>
        <v>1</v>
      </c>
      <c r="BL13" s="2">
        <f t="shared" si="3"/>
        <v>1</v>
      </c>
      <c r="BM13" s="2" t="str">
        <f t="shared" si="3"/>
        <v/>
      </c>
      <c r="BN13" s="2" t="str">
        <f t="shared" si="3"/>
        <v/>
      </c>
      <c r="BO13" s="2" t="str">
        <f t="shared" si="3"/>
        <v/>
      </c>
      <c r="BP13" s="2" t="str">
        <f t="shared" si="3"/>
        <v/>
      </c>
      <c r="BQ13" s="2"/>
      <c r="BR13" s="2"/>
      <c r="BS13" s="2"/>
      <c r="BT13" s="2"/>
      <c r="BU13" s="12"/>
    </row>
    <row r="14" spans="1:73" x14ac:dyDescent="0.25">
      <c r="A14">
        <v>11</v>
      </c>
      <c r="B14" t="s">
        <v>15</v>
      </c>
      <c r="C14" t="s">
        <v>61</v>
      </c>
      <c r="D14" s="2" t="s">
        <v>86</v>
      </c>
      <c r="E14" t="s">
        <v>111</v>
      </c>
      <c r="F14" s="7" t="s">
        <v>33</v>
      </c>
      <c r="G14" s="2" t="s">
        <v>72</v>
      </c>
      <c r="H14" t="s">
        <v>110</v>
      </c>
      <c r="J14">
        <f t="shared" si="0"/>
        <v>2435.2718667975573</v>
      </c>
      <c r="K14">
        <f t="shared" si="4"/>
        <v>478.65695802974352</v>
      </c>
      <c r="L14">
        <f t="shared" si="5"/>
        <v>1165659.8237367335</v>
      </c>
      <c r="N14">
        <f>VLOOKUP(E14,Inputs!$K$12:$L$25,2,FALSE)</f>
        <v>30</v>
      </c>
      <c r="O14">
        <f>VLOOKUP(H14,Inputs!$K$12:$L$25,2,FALSE)</f>
        <v>20</v>
      </c>
      <c r="P14">
        <f>(VLOOKUP(B14,Inputs!$K$28:$L$32,2,FALSE))</f>
        <v>45</v>
      </c>
      <c r="Q14" s="6">
        <f t="shared" si="6"/>
        <v>10.623933623853066</v>
      </c>
      <c r="R14" s="9">
        <f>((Q14/Inputs!$L$35)^Inputs!$L$36+(Q14/Inputs!$L$35)^Inputs!$L$36-((Q14/Inputs!$L$35)^Inputs!$L$36)*((Q14/Inputs!$L$35)^Inputs!$L$36))</f>
        <v>1.8155470372595668E-3</v>
      </c>
      <c r="T14">
        <v>1</v>
      </c>
      <c r="Z14">
        <v>1</v>
      </c>
      <c r="AB14">
        <f>IF(B14="Diverging","",Inputs!$L$23)</f>
        <v>25</v>
      </c>
      <c r="AC14" s="132">
        <f t="shared" si="1"/>
        <v>0.26895717681995962</v>
      </c>
      <c r="AD14" s="14"/>
      <c r="AI14">
        <f t="shared" si="7"/>
        <v>0.26895717681995962</v>
      </c>
      <c r="AK14">
        <f t="shared" si="8"/>
        <v>569.19682727434599</v>
      </c>
      <c r="AM14" s="12"/>
      <c r="AN14" s="2" t="str">
        <f t="shared" si="9"/>
        <v/>
      </c>
      <c r="AO14" s="2" t="str">
        <f t="shared" si="2"/>
        <v/>
      </c>
      <c r="AP14" s="2" t="str">
        <f t="shared" si="2"/>
        <v/>
      </c>
      <c r="AQ14" s="2" t="str">
        <f t="shared" si="2"/>
        <v/>
      </c>
      <c r="AR14" s="2">
        <f t="shared" si="2"/>
        <v>1</v>
      </c>
      <c r="AS14" s="2" t="str">
        <f t="shared" si="2"/>
        <v/>
      </c>
      <c r="AT14" s="2">
        <f t="shared" si="2"/>
        <v>1</v>
      </c>
      <c r="AU14" s="2" t="str">
        <f t="shared" si="2"/>
        <v/>
      </c>
      <c r="AV14" s="2" t="str">
        <f t="shared" si="2"/>
        <v/>
      </c>
      <c r="AW14" s="2" t="str">
        <f t="shared" si="2"/>
        <v/>
      </c>
      <c r="AX14" s="2" t="str">
        <f t="shared" si="2"/>
        <v/>
      </c>
      <c r="AY14" s="2" t="str">
        <f t="shared" si="2"/>
        <v/>
      </c>
      <c r="AZ14" s="2"/>
      <c r="BA14" s="2"/>
      <c r="BB14" s="2"/>
      <c r="BC14" s="2"/>
      <c r="BD14" s="10"/>
      <c r="BE14" s="2" t="str">
        <f t="shared" si="10"/>
        <v/>
      </c>
      <c r="BF14" s="2" t="str">
        <f t="shared" si="3"/>
        <v/>
      </c>
      <c r="BG14" s="2" t="str">
        <f t="shared" si="3"/>
        <v/>
      </c>
      <c r="BH14" s="2" t="str">
        <f t="shared" si="3"/>
        <v/>
      </c>
      <c r="BI14" s="2" t="str">
        <f t="shared" si="3"/>
        <v/>
      </c>
      <c r="BJ14" s="2">
        <f t="shared" si="3"/>
        <v>1</v>
      </c>
      <c r="BK14" s="2" t="str">
        <f t="shared" si="3"/>
        <v/>
      </c>
      <c r="BL14" s="2" t="str">
        <f t="shared" si="3"/>
        <v/>
      </c>
      <c r="BM14" s="2" t="str">
        <f t="shared" si="3"/>
        <v/>
      </c>
      <c r="BN14" s="2" t="str">
        <f t="shared" si="3"/>
        <v/>
      </c>
      <c r="BO14" s="2" t="str">
        <f t="shared" si="3"/>
        <v/>
      </c>
      <c r="BP14" s="2" t="str">
        <f t="shared" si="3"/>
        <v/>
      </c>
      <c r="BQ14" s="2"/>
      <c r="BR14" s="2"/>
      <c r="BS14" s="2"/>
      <c r="BT14" s="2"/>
      <c r="BU14" s="12"/>
    </row>
    <row r="15" spans="1:73" x14ac:dyDescent="0.25">
      <c r="A15">
        <v>12</v>
      </c>
      <c r="B15" t="s">
        <v>15</v>
      </c>
      <c r="C15" t="s">
        <v>31</v>
      </c>
      <c r="D15" s="2" t="s">
        <v>75</v>
      </c>
      <c r="E15" t="s">
        <v>109</v>
      </c>
      <c r="F15" s="7" t="s">
        <v>62</v>
      </c>
      <c r="G15" s="2" t="s">
        <v>89</v>
      </c>
      <c r="H15" s="19" t="s">
        <v>110</v>
      </c>
      <c r="J15">
        <f t="shared" si="0"/>
        <v>2682.7945882448253</v>
      </c>
      <c r="K15">
        <f t="shared" si="4"/>
        <v>7021.3430419702563</v>
      </c>
      <c r="L15">
        <f t="shared" si="5"/>
        <v>18836821.115208264</v>
      </c>
      <c r="N15">
        <f>VLOOKUP(E15,Inputs!$K$12:$L$25,2,FALSE)</f>
        <v>25</v>
      </c>
      <c r="O15">
        <f>VLOOKUP(H15,Inputs!$K$12:$L$25,2,FALSE)</f>
        <v>20</v>
      </c>
      <c r="P15">
        <f>(VLOOKUP(B15,Inputs!$K$28:$L$32,2,FALSE))</f>
        <v>45</v>
      </c>
      <c r="Q15" s="6">
        <f t="shared" si="6"/>
        <v>8.9147801264732891</v>
      </c>
      <c r="R15" s="9">
        <f>((Q15/Inputs!$L$35)^Inputs!$L$36+(Q15/Inputs!$L$35)^Inputs!$L$36-((Q15/Inputs!$L$35)^Inputs!$L$36)*((Q15/Inputs!$L$35)^Inputs!$L$36))</f>
        <v>9.3337987230879336E-4</v>
      </c>
      <c r="T15">
        <v>1</v>
      </c>
      <c r="Z15">
        <v>1</v>
      </c>
      <c r="AB15">
        <f>IF(B15="Diverging","",Inputs!$L$23)</f>
        <v>25</v>
      </c>
      <c r="AC15" s="132">
        <f t="shared" si="1"/>
        <v>0.26895717681995962</v>
      </c>
      <c r="AD15" s="14"/>
      <c r="AI15">
        <f t="shared" si="7"/>
        <v>0.26895717681995962</v>
      </c>
      <c r="AK15">
        <f t="shared" si="8"/>
        <v>4728.7807925772959</v>
      </c>
      <c r="AM15" s="12"/>
      <c r="AN15" s="2" t="str">
        <f t="shared" si="9"/>
        <v/>
      </c>
      <c r="AO15" s="2" t="str">
        <f t="shared" si="2"/>
        <v/>
      </c>
      <c r="AP15" s="2" t="str">
        <f t="shared" si="2"/>
        <v/>
      </c>
      <c r="AQ15" s="2" t="str">
        <f t="shared" si="2"/>
        <v/>
      </c>
      <c r="AR15" s="2" t="str">
        <f t="shared" si="2"/>
        <v/>
      </c>
      <c r="AS15" s="2" t="str">
        <f t="shared" si="2"/>
        <v/>
      </c>
      <c r="AT15" s="2" t="str">
        <f t="shared" si="2"/>
        <v/>
      </c>
      <c r="AU15" s="2">
        <f t="shared" si="2"/>
        <v>1</v>
      </c>
      <c r="AV15" s="2" t="str">
        <f t="shared" si="2"/>
        <v/>
      </c>
      <c r="AW15" s="2" t="str">
        <f t="shared" si="2"/>
        <v/>
      </c>
      <c r="AX15" s="2" t="str">
        <f t="shared" si="2"/>
        <v/>
      </c>
      <c r="AY15" s="2" t="str">
        <f t="shared" si="2"/>
        <v/>
      </c>
      <c r="AZ15" s="2"/>
      <c r="BA15" s="2"/>
      <c r="BB15" s="2"/>
      <c r="BC15" s="2"/>
      <c r="BD15" s="10"/>
      <c r="BE15" s="2" t="str">
        <f t="shared" si="10"/>
        <v/>
      </c>
      <c r="BF15" s="2" t="str">
        <f t="shared" si="3"/>
        <v/>
      </c>
      <c r="BG15" s="2" t="str">
        <f t="shared" si="3"/>
        <v/>
      </c>
      <c r="BH15" s="2">
        <f t="shared" si="3"/>
        <v>1</v>
      </c>
      <c r="BI15" s="2">
        <f t="shared" si="3"/>
        <v>1</v>
      </c>
      <c r="BJ15" s="2" t="str">
        <f t="shared" si="3"/>
        <v/>
      </c>
      <c r="BK15" s="2" t="str">
        <f t="shared" si="3"/>
        <v/>
      </c>
      <c r="BL15" s="2" t="str">
        <f t="shared" si="3"/>
        <v/>
      </c>
      <c r="BM15" s="2" t="str">
        <f t="shared" si="3"/>
        <v/>
      </c>
      <c r="BN15" s="2" t="str">
        <f t="shared" si="3"/>
        <v/>
      </c>
      <c r="BO15" s="2" t="str">
        <f t="shared" si="3"/>
        <v/>
      </c>
      <c r="BP15" s="2" t="str">
        <f t="shared" si="3"/>
        <v/>
      </c>
      <c r="BQ15" s="2"/>
      <c r="BR15" s="2"/>
      <c r="BS15" s="2"/>
      <c r="BT15" s="2"/>
      <c r="BU15" s="12"/>
    </row>
    <row r="16" spans="1:73" x14ac:dyDescent="0.25">
      <c r="A16">
        <v>13</v>
      </c>
      <c r="B16" t="s">
        <v>16</v>
      </c>
      <c r="C16" t="s">
        <v>34</v>
      </c>
      <c r="D16" s="2" t="s">
        <v>78</v>
      </c>
      <c r="E16" t="s">
        <v>110</v>
      </c>
      <c r="F16" t="s">
        <v>55</v>
      </c>
      <c r="G16" s="2" t="s">
        <v>82</v>
      </c>
      <c r="H16" t="s">
        <v>110</v>
      </c>
      <c r="J16">
        <f t="shared" si="0"/>
        <v>2829.7096138499373</v>
      </c>
      <c r="K16">
        <f t="shared" si="4"/>
        <v>4170.2903861500636</v>
      </c>
      <c r="L16">
        <f t="shared" si="5"/>
        <v>11800710.798234802</v>
      </c>
      <c r="N16">
        <f>VLOOKUP(E16,Inputs!$K$12:$L$25,2,FALSE)</f>
        <v>20</v>
      </c>
      <c r="O16">
        <f>VLOOKUP(H16,Inputs!$K$12:$L$25,2,FALSE)</f>
        <v>20</v>
      </c>
      <c r="P16">
        <f>(VLOOKUP(B16,Inputs!$K$28:$L$32,2,FALSE))</f>
        <v>10</v>
      </c>
      <c r="Q16" s="6">
        <f t="shared" si="6"/>
        <v>1.7431148549531654</v>
      </c>
      <c r="R16" s="9">
        <f>((Q16/Inputs!$L$35)^Inputs!$L$36+(Q16/Inputs!$L$35)^Inputs!$L$36-((Q16/Inputs!$L$35)^Inputs!$L$36)*((Q16/Inputs!$L$35)^Inputs!$L$36))</f>
        <v>1.9084300819131358E-6</v>
      </c>
      <c r="T16">
        <v>1</v>
      </c>
      <c r="Z16">
        <v>1</v>
      </c>
      <c r="AB16" t="str">
        <f>IF(B16="Diverging","",Inputs!$L$23)</f>
        <v/>
      </c>
      <c r="AC16" s="132">
        <f t="shared" si="1"/>
        <v>1</v>
      </c>
      <c r="AD16" s="14"/>
      <c r="AI16">
        <f t="shared" si="7"/>
        <v>1</v>
      </c>
      <c r="AK16">
        <f t="shared" si="8"/>
        <v>22.520831475308469</v>
      </c>
      <c r="AM16" s="12"/>
      <c r="AN16" s="2" t="str">
        <f t="shared" si="9"/>
        <v/>
      </c>
      <c r="AO16" s="2" t="str">
        <f t="shared" si="2"/>
        <v/>
      </c>
      <c r="AP16" s="2" t="str">
        <f t="shared" si="2"/>
        <v/>
      </c>
      <c r="AQ16" s="2" t="str">
        <f t="shared" si="2"/>
        <v/>
      </c>
      <c r="AR16" s="2" t="str">
        <f t="shared" si="2"/>
        <v/>
      </c>
      <c r="AS16" s="2" t="str">
        <f t="shared" si="2"/>
        <v/>
      </c>
      <c r="AT16" s="2" t="str">
        <f t="shared" si="2"/>
        <v/>
      </c>
      <c r="AU16" s="2" t="str">
        <f t="shared" si="2"/>
        <v/>
      </c>
      <c r="AV16" s="2" t="str">
        <f t="shared" si="2"/>
        <v/>
      </c>
      <c r="AW16" s="2" t="str">
        <f t="shared" si="2"/>
        <v/>
      </c>
      <c r="AX16" s="2" t="str">
        <f t="shared" si="2"/>
        <v/>
      </c>
      <c r="AY16" s="2">
        <f t="shared" si="2"/>
        <v>1</v>
      </c>
      <c r="AZ16" s="2"/>
      <c r="BA16" s="2"/>
      <c r="BB16" s="2"/>
      <c r="BC16" s="2"/>
      <c r="BD16" s="10"/>
      <c r="BE16" s="2" t="str">
        <f t="shared" si="10"/>
        <v/>
      </c>
      <c r="BF16" s="2" t="str">
        <f t="shared" si="3"/>
        <v/>
      </c>
      <c r="BG16" s="2" t="str">
        <f t="shared" si="3"/>
        <v/>
      </c>
      <c r="BH16" s="2" t="str">
        <f t="shared" si="3"/>
        <v/>
      </c>
      <c r="BI16" s="2" t="str">
        <f t="shared" si="3"/>
        <v/>
      </c>
      <c r="BJ16" s="2" t="str">
        <f t="shared" si="3"/>
        <v/>
      </c>
      <c r="BK16" s="2" t="str">
        <f t="shared" si="3"/>
        <v/>
      </c>
      <c r="BL16" s="2" t="str">
        <f t="shared" si="3"/>
        <v/>
      </c>
      <c r="BM16" s="2" t="str">
        <f t="shared" si="3"/>
        <v/>
      </c>
      <c r="BN16" s="2">
        <f t="shared" si="3"/>
        <v>1</v>
      </c>
      <c r="BO16" s="2">
        <f t="shared" si="3"/>
        <v>1</v>
      </c>
      <c r="BP16" s="2" t="str">
        <f t="shared" si="3"/>
        <v/>
      </c>
      <c r="BQ16" s="2"/>
      <c r="BR16" s="2"/>
      <c r="BS16" s="2"/>
      <c r="BT16" s="2"/>
      <c r="BU16" s="12"/>
    </row>
    <row r="17" spans="1:73" x14ac:dyDescent="0.25">
      <c r="A17">
        <v>14</v>
      </c>
      <c r="B17" t="s">
        <v>16</v>
      </c>
      <c r="C17" t="s">
        <v>27</v>
      </c>
      <c r="D17" s="2" t="s">
        <v>74</v>
      </c>
      <c r="E17" t="s">
        <v>109</v>
      </c>
      <c r="F17" t="s">
        <v>56</v>
      </c>
      <c r="G17" s="2" t="s">
        <v>81</v>
      </c>
      <c r="H17" t="s">
        <v>111</v>
      </c>
      <c r="J17">
        <f t="shared" si="0"/>
        <v>878.12843098113581</v>
      </c>
      <c r="K17">
        <f t="shared" si="4"/>
        <v>8826.0091992339458</v>
      </c>
      <c r="L17">
        <f t="shared" si="5"/>
        <v>7750369.6099483753</v>
      </c>
      <c r="N17">
        <f>VLOOKUP(E17,Inputs!$K$12:$L$25,2,FALSE)</f>
        <v>25</v>
      </c>
      <c r="O17">
        <f>VLOOKUP(H17,Inputs!$K$12:$L$25,2,FALSE)</f>
        <v>30</v>
      </c>
      <c r="P17">
        <f>(VLOOKUP(B17,Inputs!$K$28:$L$32,2,FALSE))</f>
        <v>10</v>
      </c>
      <c r="Q17" s="6">
        <f t="shared" si="6"/>
        <v>3.4564566568122888</v>
      </c>
      <c r="R17" s="9">
        <f>((Q17/Inputs!$L$35)^Inputs!$L$36+(Q17/Inputs!$L$35)^Inputs!$L$36-((Q17/Inputs!$L$35)^Inputs!$L$36)*((Q17/Inputs!$L$35)^Inputs!$L$36))</f>
        <v>2.5632912055290725E-5</v>
      </c>
      <c r="T17">
        <v>1</v>
      </c>
      <c r="Z17">
        <v>1</v>
      </c>
      <c r="AB17" t="str">
        <f>IF(B17="Diverging","",Inputs!$L$23)</f>
        <v/>
      </c>
      <c r="AC17" s="132">
        <f t="shared" si="1"/>
        <v>1</v>
      </c>
      <c r="AD17" s="14"/>
      <c r="AI17">
        <f t="shared" si="7"/>
        <v>1</v>
      </c>
      <c r="AK17">
        <f t="shared" si="8"/>
        <v>198.66454260780458</v>
      </c>
      <c r="AM17" s="12"/>
      <c r="AN17" s="2" t="str">
        <f t="shared" si="9"/>
        <v/>
      </c>
      <c r="AO17" s="2" t="str">
        <f t="shared" si="2"/>
        <v/>
      </c>
      <c r="AP17" s="2" t="str">
        <f t="shared" si="2"/>
        <v/>
      </c>
      <c r="AQ17" s="2" t="str">
        <f t="shared" si="2"/>
        <v/>
      </c>
      <c r="AR17" s="2">
        <f t="shared" si="2"/>
        <v>1</v>
      </c>
      <c r="AS17" s="2" t="str">
        <f t="shared" si="2"/>
        <v/>
      </c>
      <c r="AT17" s="2" t="str">
        <f t="shared" si="2"/>
        <v/>
      </c>
      <c r="AU17" s="2" t="str">
        <f t="shared" si="2"/>
        <v/>
      </c>
      <c r="AV17" s="2" t="str">
        <f t="shared" si="2"/>
        <v/>
      </c>
      <c r="AW17" s="2" t="str">
        <f t="shared" si="2"/>
        <v/>
      </c>
      <c r="AX17" s="2" t="str">
        <f t="shared" si="2"/>
        <v/>
      </c>
      <c r="AY17" s="2" t="str">
        <f t="shared" si="2"/>
        <v/>
      </c>
      <c r="AZ17" s="2"/>
      <c r="BA17" s="2"/>
      <c r="BB17" s="2"/>
      <c r="BC17" s="2"/>
      <c r="BD17" s="10"/>
      <c r="BE17" s="2" t="str">
        <f t="shared" si="10"/>
        <v/>
      </c>
      <c r="BF17" s="2" t="str">
        <f t="shared" si="3"/>
        <v/>
      </c>
      <c r="BG17" s="2" t="str">
        <f t="shared" si="3"/>
        <v/>
      </c>
      <c r="BH17" s="2">
        <f t="shared" si="3"/>
        <v>1</v>
      </c>
      <c r="BI17" s="2" t="str">
        <f t="shared" si="3"/>
        <v/>
      </c>
      <c r="BJ17" s="2" t="str">
        <f t="shared" si="3"/>
        <v/>
      </c>
      <c r="BK17" s="2" t="str">
        <f t="shared" si="3"/>
        <v/>
      </c>
      <c r="BL17" s="2">
        <f t="shared" si="3"/>
        <v>1</v>
      </c>
      <c r="BM17" s="2" t="str">
        <f t="shared" si="3"/>
        <v/>
      </c>
      <c r="BN17" s="2" t="str">
        <f t="shared" si="3"/>
        <v/>
      </c>
      <c r="BO17" s="2" t="str">
        <f t="shared" si="3"/>
        <v/>
      </c>
      <c r="BP17" s="2" t="str">
        <f t="shared" si="3"/>
        <v/>
      </c>
      <c r="BQ17" s="2"/>
      <c r="BR17" s="2"/>
      <c r="BS17" s="2"/>
      <c r="BT17" s="2"/>
      <c r="BU17" s="12"/>
    </row>
    <row r="18" spans="1:73" x14ac:dyDescent="0.25">
      <c r="A18">
        <v>15</v>
      </c>
      <c r="B18" t="s">
        <v>16</v>
      </c>
      <c r="C18" t="s">
        <v>35</v>
      </c>
      <c r="D18" s="2" t="s">
        <v>70</v>
      </c>
      <c r="E18" t="s">
        <v>110</v>
      </c>
      <c r="F18" t="s">
        <v>58</v>
      </c>
      <c r="G18" s="2" t="s">
        <v>87</v>
      </c>
      <c r="H18" t="s">
        <v>110</v>
      </c>
      <c r="J18">
        <f t="shared" si="0"/>
        <v>975.63630394130166</v>
      </c>
      <c r="K18">
        <f t="shared" si="4"/>
        <v>6524.3636960586982</v>
      </c>
      <c r="L18">
        <f t="shared" si="5"/>
        <v>6365406.0819915188</v>
      </c>
      <c r="N18">
        <f>VLOOKUP(E18,Inputs!$K$12:$L$25,2,FALSE)</f>
        <v>20</v>
      </c>
      <c r="O18">
        <f>VLOOKUP(H18,Inputs!$K$12:$L$25,2,FALSE)</f>
        <v>20</v>
      </c>
      <c r="P18">
        <f>(VLOOKUP(B18,Inputs!$K$28:$L$32,2,FALSE))</f>
        <v>10</v>
      </c>
      <c r="Q18" s="6">
        <f t="shared" si="6"/>
        <v>1.7431148549531654</v>
      </c>
      <c r="R18" s="9">
        <f>((Q18/Inputs!$L$35)^Inputs!$L$36+(Q18/Inputs!$L$35)^Inputs!$L$36-((Q18/Inputs!$L$35)^Inputs!$L$36)*((Q18/Inputs!$L$35)^Inputs!$L$36))</f>
        <v>1.9084300819131358E-6</v>
      </c>
      <c r="T18">
        <v>1</v>
      </c>
      <c r="Z18">
        <v>1</v>
      </c>
      <c r="AB18" t="str">
        <f>IF(B18="Diverging","",Inputs!$L$23)</f>
        <v/>
      </c>
      <c r="AC18" s="132">
        <f t="shared" si="1"/>
        <v>1</v>
      </c>
      <c r="AD18" s="14"/>
      <c r="AI18">
        <f t="shared" si="7"/>
        <v>1</v>
      </c>
      <c r="AK18">
        <f t="shared" si="8"/>
        <v>12.147932450465447</v>
      </c>
      <c r="AM18" s="12"/>
      <c r="AN18" s="2" t="str">
        <f t="shared" si="9"/>
        <v/>
      </c>
      <c r="AO18" s="2" t="str">
        <f t="shared" si="2"/>
        <v/>
      </c>
      <c r="AP18" s="2">
        <f t="shared" si="2"/>
        <v>1</v>
      </c>
      <c r="AQ18" s="2" t="str">
        <f t="shared" si="2"/>
        <v/>
      </c>
      <c r="AR18" s="2" t="str">
        <f t="shared" si="2"/>
        <v/>
      </c>
      <c r="AS18" s="2" t="str">
        <f t="shared" si="2"/>
        <v/>
      </c>
      <c r="AT18" s="2" t="str">
        <f t="shared" si="2"/>
        <v/>
      </c>
      <c r="AU18" s="2" t="str">
        <f t="shared" si="2"/>
        <v/>
      </c>
      <c r="AV18" s="2" t="str">
        <f t="shared" si="2"/>
        <v/>
      </c>
      <c r="AW18" s="2" t="str">
        <f t="shared" si="2"/>
        <v/>
      </c>
      <c r="AX18" s="2" t="str">
        <f t="shared" si="2"/>
        <v/>
      </c>
      <c r="AY18" s="2" t="str">
        <f t="shared" si="2"/>
        <v/>
      </c>
      <c r="AZ18" s="2"/>
      <c r="BA18" s="2"/>
      <c r="BB18" s="2"/>
      <c r="BC18" s="2"/>
      <c r="BD18" s="10"/>
      <c r="BE18" s="2">
        <f t="shared" si="10"/>
        <v>1</v>
      </c>
      <c r="BF18" s="2">
        <f t="shared" si="3"/>
        <v>1</v>
      </c>
      <c r="BG18" s="2" t="str">
        <f t="shared" si="3"/>
        <v/>
      </c>
      <c r="BH18" s="2" t="str">
        <f t="shared" si="3"/>
        <v/>
      </c>
      <c r="BI18" s="2" t="str">
        <f t="shared" si="3"/>
        <v/>
      </c>
      <c r="BJ18" s="2" t="str">
        <f t="shared" si="3"/>
        <v/>
      </c>
      <c r="BK18" s="2" t="str">
        <f t="shared" si="3"/>
        <v/>
      </c>
      <c r="BL18" s="2" t="str">
        <f t="shared" si="3"/>
        <v/>
      </c>
      <c r="BM18" s="2" t="str">
        <f t="shared" si="3"/>
        <v/>
      </c>
      <c r="BN18" s="2" t="str">
        <f t="shared" si="3"/>
        <v/>
      </c>
      <c r="BO18" s="2" t="str">
        <f t="shared" si="3"/>
        <v/>
      </c>
      <c r="BP18" s="2" t="str">
        <f t="shared" si="3"/>
        <v/>
      </c>
      <c r="BQ18" s="2"/>
      <c r="BR18" s="2"/>
      <c r="BS18" s="2"/>
      <c r="BT18" s="2"/>
      <c r="BU18" s="12"/>
    </row>
    <row r="19" spans="1:73" x14ac:dyDescent="0.25">
      <c r="A19">
        <v>16</v>
      </c>
      <c r="B19" t="s">
        <v>16</v>
      </c>
      <c r="C19" t="s">
        <v>25</v>
      </c>
      <c r="D19" s="2" t="s">
        <v>80</v>
      </c>
      <c r="E19" t="s">
        <v>109</v>
      </c>
      <c r="F19" t="s">
        <v>57</v>
      </c>
      <c r="G19" s="2" t="s">
        <v>90</v>
      </c>
      <c r="H19" t="s">
        <v>111</v>
      </c>
      <c r="J19">
        <f t="shared" si="0"/>
        <v>2011.9542027002817</v>
      </c>
      <c r="K19">
        <f t="shared" si="4"/>
        <v>3092.4927327767195</v>
      </c>
      <c r="L19">
        <f t="shared" si="5"/>
        <v>6221953.7505302001</v>
      </c>
      <c r="N19">
        <f>VLOOKUP(E19,Inputs!$K$12:$L$25,2,FALSE)</f>
        <v>25</v>
      </c>
      <c r="O19">
        <f>VLOOKUP(H19,Inputs!$K$12:$L$25,2,FALSE)</f>
        <v>30</v>
      </c>
      <c r="P19">
        <f>(VLOOKUP(B19,Inputs!$K$28:$L$32,2,FALSE))</f>
        <v>10</v>
      </c>
      <c r="Q19" s="6">
        <f t="shared" si="6"/>
        <v>3.4564566568122888</v>
      </c>
      <c r="R19" s="9">
        <f>((Q19/Inputs!$L$35)^Inputs!$L$36+(Q19/Inputs!$L$35)^Inputs!$L$36-((Q19/Inputs!$L$35)^Inputs!$L$36)*((Q19/Inputs!$L$35)^Inputs!$L$36))</f>
        <v>2.5632912055290725E-5</v>
      </c>
      <c r="T19">
        <v>1</v>
      </c>
      <c r="Z19">
        <v>1</v>
      </c>
      <c r="AB19" t="str">
        <f>IF(B19="Diverging","",Inputs!$L$23)</f>
        <v/>
      </c>
      <c r="AC19" s="132">
        <f t="shared" si="1"/>
        <v>1</v>
      </c>
      <c r="AD19" s="14"/>
      <c r="AI19">
        <f t="shared" si="7"/>
        <v>1</v>
      </c>
      <c r="AK19">
        <f t="shared" si="8"/>
        <v>159.48679329942692</v>
      </c>
      <c r="AM19" s="12"/>
      <c r="AN19" s="2" t="str">
        <f t="shared" si="9"/>
        <v/>
      </c>
      <c r="AO19" s="2" t="str">
        <f t="shared" si="2"/>
        <v/>
      </c>
      <c r="AP19" s="2" t="str">
        <f t="shared" si="2"/>
        <v/>
      </c>
      <c r="AQ19" s="2" t="str">
        <f t="shared" si="2"/>
        <v/>
      </c>
      <c r="AR19" s="2" t="str">
        <f t="shared" si="2"/>
        <v/>
      </c>
      <c r="AS19" s="2" t="str">
        <f t="shared" si="2"/>
        <v/>
      </c>
      <c r="AT19" s="2" t="str">
        <f t="shared" si="2"/>
        <v/>
      </c>
      <c r="AU19" s="2" t="str">
        <f t="shared" si="2"/>
        <v/>
      </c>
      <c r="AV19" s="2" t="str">
        <f t="shared" si="2"/>
        <v/>
      </c>
      <c r="AW19" s="2" t="str">
        <f t="shared" si="2"/>
        <v/>
      </c>
      <c r="AX19" s="2">
        <f t="shared" si="2"/>
        <v>1</v>
      </c>
      <c r="AY19" s="2" t="str">
        <f t="shared" si="2"/>
        <v/>
      </c>
      <c r="AZ19" s="2"/>
      <c r="BA19" s="2"/>
      <c r="BB19" s="2"/>
      <c r="BC19" s="2"/>
      <c r="BD19" s="10"/>
      <c r="BE19" s="2" t="str">
        <f t="shared" si="10"/>
        <v/>
      </c>
      <c r="BF19" s="2">
        <f t="shared" si="3"/>
        <v>1</v>
      </c>
      <c r="BG19" s="2" t="str">
        <f t="shared" si="3"/>
        <v/>
      </c>
      <c r="BH19" s="2" t="str">
        <f t="shared" si="3"/>
        <v/>
      </c>
      <c r="BI19" s="2" t="str">
        <f t="shared" si="3"/>
        <v/>
      </c>
      <c r="BJ19" s="2" t="str">
        <f t="shared" si="3"/>
        <v/>
      </c>
      <c r="BK19" s="2" t="str">
        <f t="shared" si="3"/>
        <v/>
      </c>
      <c r="BL19" s="2" t="str">
        <f t="shared" si="3"/>
        <v/>
      </c>
      <c r="BM19" s="2" t="str">
        <f t="shared" si="3"/>
        <v/>
      </c>
      <c r="BN19" s="2">
        <f t="shared" si="3"/>
        <v>1</v>
      </c>
      <c r="BO19" s="2" t="str">
        <f t="shared" si="3"/>
        <v/>
      </c>
      <c r="BP19" s="2" t="str">
        <f t="shared" si="3"/>
        <v/>
      </c>
      <c r="BQ19" s="2"/>
      <c r="BR19" s="2"/>
      <c r="BS19" s="2"/>
      <c r="BT19" s="2"/>
      <c r="BU19" s="12"/>
    </row>
    <row r="20" spans="1:73" x14ac:dyDescent="0.25">
      <c r="A20">
        <v>17</v>
      </c>
      <c r="B20" t="s">
        <v>16</v>
      </c>
      <c r="C20" t="s">
        <v>32</v>
      </c>
      <c r="D20" s="2" t="s">
        <v>77</v>
      </c>
      <c r="E20" t="s">
        <v>110</v>
      </c>
      <c r="F20" t="s">
        <v>60</v>
      </c>
      <c r="G20" s="2" t="s">
        <v>88</v>
      </c>
      <c r="H20" t="s">
        <v>110</v>
      </c>
      <c r="J20">
        <f t="shared" si="0"/>
        <v>2760.0619759387532</v>
      </c>
      <c r="K20">
        <f t="shared" si="4"/>
        <v>4239.9380240612463</v>
      </c>
      <c r="L20">
        <f t="shared" si="5"/>
        <v>11702491.720548337</v>
      </c>
      <c r="N20">
        <f>VLOOKUP(E20,Inputs!$K$12:$L$25,2,FALSE)</f>
        <v>20</v>
      </c>
      <c r="O20">
        <f>VLOOKUP(H20,Inputs!$K$12:$L$25,2,FALSE)</f>
        <v>20</v>
      </c>
      <c r="P20">
        <f>(VLOOKUP(B20,Inputs!$K$28:$L$32,2,FALSE))</f>
        <v>10</v>
      </c>
      <c r="Q20" s="6">
        <f t="shared" si="6"/>
        <v>1.7431148549531654</v>
      </c>
      <c r="R20" s="9">
        <f>((Q20/Inputs!$L$35)^Inputs!$L$36+(Q20/Inputs!$L$35)^Inputs!$L$36-((Q20/Inputs!$L$35)^Inputs!$L$36)*((Q20/Inputs!$L$35)^Inputs!$L$36))</f>
        <v>1.9084300819131358E-6</v>
      </c>
      <c r="T20">
        <v>1</v>
      </c>
      <c r="Z20">
        <v>1</v>
      </c>
      <c r="AB20" t="str">
        <f>IF(B20="Diverging","",Inputs!$L$23)</f>
        <v/>
      </c>
      <c r="AC20" s="132">
        <f t="shared" si="1"/>
        <v>1</v>
      </c>
      <c r="AD20" s="14"/>
      <c r="AI20">
        <f t="shared" si="7"/>
        <v>1</v>
      </c>
      <c r="AK20">
        <f t="shared" si="8"/>
        <v>22.333387232833857</v>
      </c>
      <c r="AM20" s="12"/>
      <c r="AN20" s="2" t="str">
        <f t="shared" si="9"/>
        <v/>
      </c>
      <c r="AO20" s="2" t="str">
        <f t="shared" si="9"/>
        <v/>
      </c>
      <c r="AP20" s="2" t="str">
        <f t="shared" si="9"/>
        <v/>
      </c>
      <c r="AQ20" s="2" t="str">
        <f t="shared" si="9"/>
        <v/>
      </c>
      <c r="AR20" s="2" t="str">
        <f t="shared" si="9"/>
        <v/>
      </c>
      <c r="AS20" s="2" t="str">
        <f t="shared" si="9"/>
        <v/>
      </c>
      <c r="AT20" s="2" t="str">
        <f t="shared" si="9"/>
        <v/>
      </c>
      <c r="AU20" s="2" t="str">
        <f t="shared" si="9"/>
        <v/>
      </c>
      <c r="AV20" s="2">
        <f t="shared" si="9"/>
        <v>1</v>
      </c>
      <c r="AW20" s="2" t="str">
        <f t="shared" si="9"/>
        <v/>
      </c>
      <c r="AX20" s="2" t="str">
        <f t="shared" si="9"/>
        <v/>
      </c>
      <c r="AY20" s="2" t="str">
        <f t="shared" si="9"/>
        <v/>
      </c>
      <c r="AZ20" s="2"/>
      <c r="BA20" s="2"/>
      <c r="BB20" s="2"/>
      <c r="BC20" s="2"/>
      <c r="BD20" s="10"/>
      <c r="BE20" s="2" t="str">
        <f t="shared" si="10"/>
        <v/>
      </c>
      <c r="BF20" s="2" t="str">
        <f t="shared" si="10"/>
        <v/>
      </c>
      <c r="BG20" s="2" t="str">
        <f t="shared" si="10"/>
        <v/>
      </c>
      <c r="BH20" s="2" t="str">
        <f t="shared" si="10"/>
        <v/>
      </c>
      <c r="BI20" s="2" t="str">
        <f t="shared" si="10"/>
        <v/>
      </c>
      <c r="BJ20" s="2" t="str">
        <f t="shared" si="10"/>
        <v/>
      </c>
      <c r="BK20" s="2">
        <f t="shared" si="10"/>
        <v>1</v>
      </c>
      <c r="BL20" s="2">
        <f t="shared" si="10"/>
        <v>1</v>
      </c>
      <c r="BM20" s="2" t="str">
        <f t="shared" si="10"/>
        <v/>
      </c>
      <c r="BN20" s="2" t="str">
        <f t="shared" si="10"/>
        <v/>
      </c>
      <c r="BO20" s="2" t="str">
        <f t="shared" si="10"/>
        <v/>
      </c>
      <c r="BP20" s="2" t="str">
        <f t="shared" si="10"/>
        <v/>
      </c>
      <c r="BQ20" s="2"/>
      <c r="BR20" s="2"/>
      <c r="BS20" s="2"/>
      <c r="BT20" s="2"/>
      <c r="BU20" s="12"/>
    </row>
    <row r="21" spans="1:73" x14ac:dyDescent="0.25">
      <c r="A21">
        <v>18</v>
      </c>
      <c r="B21" t="s">
        <v>16</v>
      </c>
      <c r="C21" t="s">
        <v>30</v>
      </c>
      <c r="D21" s="2" t="s">
        <v>71</v>
      </c>
      <c r="E21" t="s">
        <v>109</v>
      </c>
      <c r="F21" t="s">
        <v>59</v>
      </c>
      <c r="G21" s="2" t="s">
        <v>84</v>
      </c>
      <c r="H21" t="s">
        <v>111</v>
      </c>
      <c r="J21">
        <f t="shared" si="0"/>
        <v>934.15654932693815</v>
      </c>
      <c r="K21">
        <f t="shared" si="4"/>
        <v>7602.1613494320418</v>
      </c>
      <c r="L21">
        <f t="shared" si="5"/>
        <v>7101608.813612056</v>
      </c>
      <c r="N21">
        <f>VLOOKUP(E21,Inputs!$K$12:$L$25,2,FALSE)</f>
        <v>25</v>
      </c>
      <c r="O21">
        <f>VLOOKUP(H21,Inputs!$K$12:$L$25,2,FALSE)</f>
        <v>30</v>
      </c>
      <c r="P21">
        <f>(VLOOKUP(B21,Inputs!$K$28:$L$32,2,FALSE))</f>
        <v>10</v>
      </c>
      <c r="Q21" s="6">
        <f t="shared" si="6"/>
        <v>3.4564566568122888</v>
      </c>
      <c r="R21" s="9">
        <f>((Q21/Inputs!$L$35)^Inputs!$L$36+(Q21/Inputs!$L$35)^Inputs!$L$36-((Q21/Inputs!$L$35)^Inputs!$L$36)*((Q21/Inputs!$L$35)^Inputs!$L$36))</f>
        <v>2.5632912055290725E-5</v>
      </c>
      <c r="T21">
        <v>1</v>
      </c>
      <c r="Z21">
        <v>1</v>
      </c>
      <c r="AB21" t="str">
        <f>IF(B21="Diverging","",Inputs!$L$23)</f>
        <v/>
      </c>
      <c r="AC21" s="132">
        <f t="shared" si="1"/>
        <v>1</v>
      </c>
      <c r="AD21" s="14"/>
      <c r="AI21">
        <f t="shared" si="7"/>
        <v>1</v>
      </c>
      <c r="AK21">
        <f t="shared" si="8"/>
        <v>182.03491417039533</v>
      </c>
      <c r="AM21" s="12"/>
      <c r="AN21" s="2" t="str">
        <f t="shared" si="9"/>
        <v/>
      </c>
      <c r="AO21" s="2">
        <f t="shared" si="9"/>
        <v>1</v>
      </c>
      <c r="AP21" s="2" t="str">
        <f t="shared" si="9"/>
        <v/>
      </c>
      <c r="AQ21" s="2" t="str">
        <f t="shared" si="9"/>
        <v/>
      </c>
      <c r="AR21" s="2" t="str">
        <f t="shared" si="9"/>
        <v/>
      </c>
      <c r="AS21" s="2" t="str">
        <f t="shared" si="9"/>
        <v/>
      </c>
      <c r="AT21" s="2" t="str">
        <f t="shared" si="9"/>
        <v/>
      </c>
      <c r="AU21" s="2" t="str">
        <f t="shared" si="9"/>
        <v/>
      </c>
      <c r="AV21" s="2" t="str">
        <f t="shared" si="9"/>
        <v/>
      </c>
      <c r="AW21" s="2" t="str">
        <f t="shared" si="9"/>
        <v/>
      </c>
      <c r="AX21" s="2" t="str">
        <f t="shared" si="9"/>
        <v/>
      </c>
      <c r="AY21" s="2" t="str">
        <f t="shared" si="9"/>
        <v/>
      </c>
      <c r="AZ21" s="2"/>
      <c r="BA21" s="2"/>
      <c r="BB21" s="2"/>
      <c r="BC21" s="2"/>
      <c r="BD21" s="10"/>
      <c r="BE21" s="2">
        <f t="shared" si="10"/>
        <v>1</v>
      </c>
      <c r="BF21" s="2" t="str">
        <f t="shared" si="10"/>
        <v/>
      </c>
      <c r="BG21" s="2" t="str">
        <f t="shared" si="10"/>
        <v/>
      </c>
      <c r="BH21" s="2" t="str">
        <f t="shared" si="10"/>
        <v/>
      </c>
      <c r="BI21" s="2" t="str">
        <f t="shared" si="10"/>
        <v/>
      </c>
      <c r="BJ21" s="2" t="str">
        <f t="shared" si="10"/>
        <v/>
      </c>
      <c r="BK21" s="2" t="str">
        <f t="shared" si="10"/>
        <v/>
      </c>
      <c r="BL21" s="2" t="str">
        <f t="shared" si="10"/>
        <v/>
      </c>
      <c r="BM21" s="2" t="str">
        <f t="shared" si="10"/>
        <v/>
      </c>
      <c r="BN21" s="2" t="str">
        <f t="shared" si="10"/>
        <v/>
      </c>
      <c r="BO21" s="2">
        <f t="shared" si="10"/>
        <v>1</v>
      </c>
      <c r="BP21" s="2" t="str">
        <f t="shared" si="10"/>
        <v/>
      </c>
      <c r="BQ21" s="2"/>
      <c r="BR21" s="2"/>
      <c r="BS21" s="2"/>
      <c r="BT21" s="2"/>
      <c r="BU21" s="12"/>
    </row>
    <row r="22" spans="1:73" x14ac:dyDescent="0.25">
      <c r="A22">
        <v>19</v>
      </c>
      <c r="B22" t="s">
        <v>16</v>
      </c>
      <c r="C22" t="s">
        <v>33</v>
      </c>
      <c r="D22" s="2" t="s">
        <v>72</v>
      </c>
      <c r="E22" t="s">
        <v>110</v>
      </c>
      <c r="F22" t="s">
        <v>62</v>
      </c>
      <c r="G22" s="2" t="s">
        <v>89</v>
      </c>
      <c r="H22" t="s">
        <v>110</v>
      </c>
      <c r="J22">
        <f t="shared" si="0"/>
        <v>478.65695802974352</v>
      </c>
      <c r="K22">
        <f t="shared" si="4"/>
        <v>7021.3430419702563</v>
      </c>
      <c r="L22">
        <f t="shared" si="5"/>
        <v>3360814.7017527889</v>
      </c>
      <c r="N22">
        <f>VLOOKUP(E22,Inputs!$K$12:$L$25,2,FALSE)</f>
        <v>20</v>
      </c>
      <c r="O22">
        <f>VLOOKUP(H22,Inputs!$K$12:$L$25,2,FALSE)</f>
        <v>20</v>
      </c>
      <c r="P22">
        <f>(VLOOKUP(B22,Inputs!$K$28:$L$32,2,FALSE))</f>
        <v>10</v>
      </c>
      <c r="Q22" s="6">
        <f t="shared" si="6"/>
        <v>1.7431148549531654</v>
      </c>
      <c r="R22" s="9">
        <f>((Q22/Inputs!$L$35)^Inputs!$L$36+(Q22/Inputs!$L$35)^Inputs!$L$36-((Q22/Inputs!$L$35)^Inputs!$L$36)*((Q22/Inputs!$L$35)^Inputs!$L$36))</f>
        <v>1.9084300819131358E-6</v>
      </c>
      <c r="T22">
        <v>1</v>
      </c>
      <c r="Z22">
        <v>1</v>
      </c>
      <c r="AB22" t="str">
        <f>IF(B22="Diverging","",Inputs!$L$23)</f>
        <v/>
      </c>
      <c r="AC22" s="132">
        <f t="shared" si="1"/>
        <v>1</v>
      </c>
      <c r="AD22" s="14"/>
      <c r="AI22">
        <f t="shared" si="7"/>
        <v>1</v>
      </c>
      <c r="AK22">
        <f t="shared" si="8"/>
        <v>6.4138798765609462</v>
      </c>
      <c r="AM22" s="12"/>
      <c r="AN22" s="2" t="str">
        <f t="shared" si="9"/>
        <v/>
      </c>
      <c r="AO22" s="2" t="str">
        <f t="shared" si="9"/>
        <v/>
      </c>
      <c r="AP22" s="2" t="str">
        <f t="shared" si="9"/>
        <v/>
      </c>
      <c r="AQ22" s="2" t="str">
        <f t="shared" si="9"/>
        <v/>
      </c>
      <c r="AR22" s="2" t="str">
        <f t="shared" si="9"/>
        <v/>
      </c>
      <c r="AS22" s="2">
        <f t="shared" si="9"/>
        <v>1</v>
      </c>
      <c r="AT22" s="2" t="str">
        <f t="shared" si="9"/>
        <v/>
      </c>
      <c r="AU22" s="2" t="str">
        <f t="shared" si="9"/>
        <v/>
      </c>
      <c r="AV22" s="2" t="str">
        <f t="shared" si="9"/>
        <v/>
      </c>
      <c r="AW22" s="2" t="str">
        <f t="shared" si="9"/>
        <v/>
      </c>
      <c r="AX22" s="2" t="str">
        <f t="shared" si="9"/>
        <v/>
      </c>
      <c r="AY22" s="2" t="str">
        <f t="shared" si="9"/>
        <v/>
      </c>
      <c r="AZ22" s="2"/>
      <c r="BA22" s="2"/>
      <c r="BB22" s="2"/>
      <c r="BC22" s="2"/>
      <c r="BD22" s="10"/>
      <c r="BE22" s="2" t="str">
        <f t="shared" si="10"/>
        <v/>
      </c>
      <c r="BF22" s="2" t="str">
        <f t="shared" si="10"/>
        <v/>
      </c>
      <c r="BG22" s="2" t="str">
        <f t="shared" si="10"/>
        <v/>
      </c>
      <c r="BH22" s="2">
        <f t="shared" si="10"/>
        <v>1</v>
      </c>
      <c r="BI22" s="2">
        <f t="shared" si="10"/>
        <v>1</v>
      </c>
      <c r="BJ22" s="2" t="str">
        <f t="shared" si="10"/>
        <v/>
      </c>
      <c r="BK22" s="2" t="str">
        <f t="shared" si="10"/>
        <v/>
      </c>
      <c r="BL22" s="2" t="str">
        <f t="shared" si="10"/>
        <v/>
      </c>
      <c r="BM22" s="2" t="str">
        <f t="shared" si="10"/>
        <v/>
      </c>
      <c r="BN22" s="2" t="str">
        <f t="shared" si="10"/>
        <v/>
      </c>
      <c r="BO22" s="2" t="str">
        <f t="shared" si="10"/>
        <v/>
      </c>
      <c r="BP22" s="2" t="str">
        <f t="shared" si="10"/>
        <v/>
      </c>
      <c r="BQ22" s="2"/>
      <c r="BR22" s="2"/>
      <c r="BS22" s="2"/>
      <c r="BT22" s="2"/>
      <c r="BU22" s="12"/>
    </row>
    <row r="23" spans="1:73" x14ac:dyDescent="0.25">
      <c r="A23">
        <v>20</v>
      </c>
      <c r="B23" t="s">
        <v>16</v>
      </c>
      <c r="C23" t="s">
        <v>31</v>
      </c>
      <c r="D23" s="2" t="s">
        <v>75</v>
      </c>
      <c r="E23" t="s">
        <v>109</v>
      </c>
      <c r="F23" t="s">
        <v>61</v>
      </c>
      <c r="G23" s="2" t="s">
        <v>85</v>
      </c>
      <c r="H23" t="s">
        <v>111</v>
      </c>
      <c r="J23">
        <f t="shared" si="0"/>
        <v>2682.7945882448253</v>
      </c>
      <c r="K23">
        <f t="shared" si="4"/>
        <v>2491.2999851433597</v>
      </c>
      <c r="L23">
        <f t="shared" si="5"/>
        <v>6683646.1178370193</v>
      </c>
      <c r="N23">
        <f>VLOOKUP(E23,Inputs!$K$12:$L$25,2,FALSE)</f>
        <v>25</v>
      </c>
      <c r="O23">
        <f>VLOOKUP(H23,Inputs!$K$12:$L$25,2,FALSE)</f>
        <v>30</v>
      </c>
      <c r="P23">
        <f>(VLOOKUP(B23,Inputs!$K$28:$L$32,2,FALSE))</f>
        <v>10</v>
      </c>
      <c r="Q23" s="6">
        <f t="shared" si="6"/>
        <v>3.4564566568122888</v>
      </c>
      <c r="R23" s="9">
        <f>((Q23/Inputs!$L$35)^Inputs!$L$36+(Q23/Inputs!$L$35)^Inputs!$L$36-((Q23/Inputs!$L$35)^Inputs!$L$36)*((Q23/Inputs!$L$35)^Inputs!$L$36))</f>
        <v>2.5632912055290725E-5</v>
      </c>
      <c r="T23">
        <v>1</v>
      </c>
      <c r="Z23">
        <v>1</v>
      </c>
      <c r="AB23" t="str">
        <f>IF(B23="Diverging","",Inputs!$L$23)</f>
        <v/>
      </c>
      <c r="AC23" s="132">
        <f t="shared" si="1"/>
        <v>1</v>
      </c>
      <c r="AD23" s="14"/>
      <c r="AI23">
        <f t="shared" si="7"/>
        <v>1</v>
      </c>
      <c r="AK23">
        <f t="shared" si="8"/>
        <v>171.32131314720158</v>
      </c>
      <c r="AM23" s="12"/>
      <c r="AN23" s="2" t="str">
        <f t="shared" si="9"/>
        <v/>
      </c>
      <c r="AO23" s="2" t="str">
        <f t="shared" si="9"/>
        <v/>
      </c>
      <c r="AP23" s="2" t="str">
        <f t="shared" si="9"/>
        <v/>
      </c>
      <c r="AQ23" s="2" t="str">
        <f t="shared" si="9"/>
        <v/>
      </c>
      <c r="AR23" s="2" t="str">
        <f t="shared" si="9"/>
        <v/>
      </c>
      <c r="AS23" s="2" t="str">
        <f t="shared" si="9"/>
        <v/>
      </c>
      <c r="AT23" s="2" t="str">
        <f t="shared" si="9"/>
        <v/>
      </c>
      <c r="AU23" s="2">
        <f t="shared" si="9"/>
        <v>1</v>
      </c>
      <c r="AV23" s="2" t="str">
        <f t="shared" si="9"/>
        <v/>
      </c>
      <c r="AW23" s="2" t="str">
        <f t="shared" si="9"/>
        <v/>
      </c>
      <c r="AX23" s="2" t="str">
        <f t="shared" si="9"/>
        <v/>
      </c>
      <c r="AY23" s="2" t="str">
        <f t="shared" si="9"/>
        <v/>
      </c>
      <c r="AZ23" s="2"/>
      <c r="BA23" s="2"/>
      <c r="BB23" s="2"/>
      <c r="BC23" s="2"/>
      <c r="BD23" s="10"/>
      <c r="BE23" s="2" t="str">
        <f t="shared" si="10"/>
        <v/>
      </c>
      <c r="BF23" s="2">
        <f t="shared" si="10"/>
        <v>1</v>
      </c>
      <c r="BG23" s="2" t="str">
        <f t="shared" si="10"/>
        <v/>
      </c>
      <c r="BH23" s="2" t="str">
        <f t="shared" si="10"/>
        <v/>
      </c>
      <c r="BI23" s="2" t="str">
        <f t="shared" si="10"/>
        <v/>
      </c>
      <c r="BJ23" s="2" t="str">
        <f t="shared" si="10"/>
        <v/>
      </c>
      <c r="BK23" s="2">
        <f t="shared" si="10"/>
        <v>1</v>
      </c>
      <c r="BL23" s="2" t="str">
        <f t="shared" si="10"/>
        <v/>
      </c>
      <c r="BM23" s="2" t="str">
        <f t="shared" si="10"/>
        <v/>
      </c>
      <c r="BN23" s="2" t="str">
        <f t="shared" si="10"/>
        <v/>
      </c>
      <c r="BO23" s="2" t="str">
        <f t="shared" si="10"/>
        <v/>
      </c>
      <c r="BP23" s="2" t="str">
        <f t="shared" si="10"/>
        <v/>
      </c>
      <c r="BQ23" s="2"/>
      <c r="BR23" s="2"/>
      <c r="BS23" s="2"/>
      <c r="BT23" s="2"/>
      <c r="BU23" s="12"/>
    </row>
    <row r="24" spans="1:73" x14ac:dyDescent="0.25">
      <c r="D24" s="2"/>
      <c r="G24" s="2"/>
      <c r="Q24" s="6"/>
      <c r="R24" s="9"/>
      <c r="T24" s="25"/>
      <c r="AC24" s="14"/>
      <c r="AD24" s="14"/>
      <c r="AE24" s="2"/>
      <c r="AF24" s="2"/>
      <c r="AG24" s="2"/>
      <c r="AM24" s="12"/>
      <c r="AN24" s="2" t="str">
        <f t="shared" si="9"/>
        <v/>
      </c>
      <c r="AO24" s="2" t="str">
        <f t="shared" si="9"/>
        <v/>
      </c>
      <c r="AP24" s="2" t="str">
        <f t="shared" si="9"/>
        <v/>
      </c>
      <c r="AQ24" s="2" t="str">
        <f t="shared" si="9"/>
        <v/>
      </c>
      <c r="AR24" s="2" t="str">
        <f t="shared" si="9"/>
        <v/>
      </c>
      <c r="AS24" s="2" t="str">
        <f t="shared" si="9"/>
        <v/>
      </c>
      <c r="AT24" s="2" t="str">
        <f t="shared" si="9"/>
        <v/>
      </c>
      <c r="AU24" s="2" t="str">
        <f t="shared" si="9"/>
        <v/>
      </c>
      <c r="AV24" s="2" t="str">
        <f t="shared" si="9"/>
        <v/>
      </c>
      <c r="AW24" s="2" t="str">
        <f t="shared" si="9"/>
        <v/>
      </c>
      <c r="AX24" s="2" t="str">
        <f t="shared" si="9"/>
        <v/>
      </c>
      <c r="AY24" s="2" t="str">
        <f t="shared" si="9"/>
        <v/>
      </c>
      <c r="AZ24" s="2"/>
      <c r="BA24" s="2"/>
      <c r="BB24" s="2"/>
      <c r="BC24" s="2"/>
      <c r="BD24" s="10"/>
      <c r="BE24" s="2" t="str">
        <f t="shared" si="10"/>
        <v/>
      </c>
      <c r="BF24" s="2" t="str">
        <f t="shared" si="10"/>
        <v/>
      </c>
      <c r="BG24" s="2" t="str">
        <f t="shared" si="10"/>
        <v/>
      </c>
      <c r="BH24" s="2" t="str">
        <f t="shared" si="10"/>
        <v/>
      </c>
      <c r="BI24" s="2" t="str">
        <f t="shared" si="10"/>
        <v/>
      </c>
      <c r="BJ24" s="2" t="str">
        <f t="shared" si="10"/>
        <v/>
      </c>
      <c r="BK24" s="2" t="str">
        <f t="shared" si="10"/>
        <v/>
      </c>
      <c r="BL24" s="2" t="str">
        <f t="shared" si="10"/>
        <v/>
      </c>
      <c r="BM24" s="2" t="str">
        <f t="shared" si="10"/>
        <v/>
      </c>
      <c r="BN24" s="2" t="str">
        <f t="shared" si="10"/>
        <v/>
      </c>
      <c r="BO24" s="2" t="str">
        <f t="shared" si="10"/>
        <v/>
      </c>
      <c r="BP24" s="2" t="str">
        <f t="shared" si="10"/>
        <v/>
      </c>
      <c r="BQ24" s="2"/>
      <c r="BR24" s="2"/>
      <c r="BS24" s="2"/>
      <c r="BT24" s="2"/>
      <c r="BU24" s="12"/>
    </row>
    <row r="25" spans="1:73" x14ac:dyDescent="0.25">
      <c r="D25" s="2"/>
      <c r="G25" s="2"/>
      <c r="Q25" s="6"/>
      <c r="R25" s="9"/>
      <c r="T25" s="25"/>
      <c r="AC25" s="14"/>
      <c r="AD25" s="14"/>
      <c r="AE25" s="2"/>
      <c r="AF25" s="2"/>
      <c r="AG25" s="2"/>
      <c r="AM25" s="12"/>
      <c r="AN25" s="2" t="str">
        <f t="shared" si="9"/>
        <v/>
      </c>
      <c r="AO25" s="2" t="str">
        <f t="shared" si="9"/>
        <v/>
      </c>
      <c r="AP25" s="2" t="str">
        <f t="shared" si="9"/>
        <v/>
      </c>
      <c r="AQ25" s="2" t="str">
        <f t="shared" si="9"/>
        <v/>
      </c>
      <c r="AR25" s="2" t="str">
        <f t="shared" si="9"/>
        <v/>
      </c>
      <c r="AS25" s="2" t="str">
        <f t="shared" si="9"/>
        <v/>
      </c>
      <c r="AT25" s="2" t="str">
        <f t="shared" si="9"/>
        <v/>
      </c>
      <c r="AU25" s="2" t="str">
        <f t="shared" si="9"/>
        <v/>
      </c>
      <c r="AV25" s="2" t="str">
        <f t="shared" si="9"/>
        <v/>
      </c>
      <c r="AW25" s="2" t="str">
        <f t="shared" si="9"/>
        <v/>
      </c>
      <c r="AX25" s="2" t="str">
        <f t="shared" si="9"/>
        <v/>
      </c>
      <c r="AY25" s="2" t="str">
        <f t="shared" si="9"/>
        <v/>
      </c>
      <c r="AZ25" s="2"/>
      <c r="BA25" s="2"/>
      <c r="BB25" s="2"/>
      <c r="BC25" s="2"/>
      <c r="BD25" s="10"/>
      <c r="BE25" s="2" t="str">
        <f t="shared" si="10"/>
        <v/>
      </c>
      <c r="BF25" s="2" t="str">
        <f t="shared" si="10"/>
        <v/>
      </c>
      <c r="BG25" s="2" t="str">
        <f t="shared" si="10"/>
        <v/>
      </c>
      <c r="BH25" s="2" t="str">
        <f t="shared" si="10"/>
        <v/>
      </c>
      <c r="BI25" s="2" t="str">
        <f t="shared" si="10"/>
        <v/>
      </c>
      <c r="BJ25" s="2" t="str">
        <f t="shared" si="10"/>
        <v/>
      </c>
      <c r="BK25" s="2" t="str">
        <f t="shared" si="10"/>
        <v/>
      </c>
      <c r="BL25" s="2" t="str">
        <f t="shared" si="10"/>
        <v/>
      </c>
      <c r="BM25" s="2" t="str">
        <f t="shared" si="10"/>
        <v/>
      </c>
      <c r="BN25" s="2" t="str">
        <f t="shared" si="10"/>
        <v/>
      </c>
      <c r="BO25" s="2" t="str">
        <f t="shared" si="10"/>
        <v/>
      </c>
      <c r="BP25" s="2" t="str">
        <f t="shared" si="10"/>
        <v/>
      </c>
      <c r="BQ25" s="2"/>
      <c r="BR25" s="2"/>
      <c r="BS25" s="2"/>
      <c r="BT25" s="2"/>
      <c r="BU25" s="12"/>
    </row>
    <row r="26" spans="1:73" x14ac:dyDescent="0.25">
      <c r="D26" s="2"/>
      <c r="G26" s="2"/>
      <c r="Q26" s="6"/>
      <c r="R26" s="9"/>
      <c r="T26" s="25"/>
      <c r="AC26" s="14"/>
      <c r="AD26" s="14"/>
      <c r="AE26" s="2"/>
      <c r="AF26" s="2"/>
      <c r="AG26" s="2"/>
      <c r="AM26" s="12"/>
      <c r="AN26" s="2" t="str">
        <f t="shared" si="9"/>
        <v/>
      </c>
      <c r="AO26" s="2" t="str">
        <f t="shared" si="9"/>
        <v/>
      </c>
      <c r="AP26" s="2" t="str">
        <f t="shared" si="9"/>
        <v/>
      </c>
      <c r="AQ26" s="2" t="str">
        <f t="shared" si="9"/>
        <v/>
      </c>
      <c r="AR26" s="2" t="str">
        <f t="shared" si="9"/>
        <v/>
      </c>
      <c r="AS26" s="2" t="str">
        <f t="shared" si="9"/>
        <v/>
      </c>
      <c r="AT26" s="2" t="str">
        <f t="shared" si="9"/>
        <v/>
      </c>
      <c r="AU26" s="2" t="str">
        <f t="shared" si="9"/>
        <v/>
      </c>
      <c r="AV26" s="2" t="str">
        <f t="shared" si="9"/>
        <v/>
      </c>
      <c r="AW26" s="2" t="str">
        <f t="shared" si="9"/>
        <v/>
      </c>
      <c r="AX26" s="2" t="str">
        <f t="shared" si="9"/>
        <v/>
      </c>
      <c r="AY26" s="2" t="str">
        <f t="shared" si="9"/>
        <v/>
      </c>
      <c r="AZ26" s="2"/>
      <c r="BA26" s="2"/>
      <c r="BB26" s="2"/>
      <c r="BC26" s="2"/>
      <c r="BD26" s="10"/>
      <c r="BE26" s="2" t="str">
        <f t="shared" si="10"/>
        <v/>
      </c>
      <c r="BF26" s="2" t="str">
        <f t="shared" si="10"/>
        <v/>
      </c>
      <c r="BG26" s="2" t="str">
        <f t="shared" si="10"/>
        <v/>
      </c>
      <c r="BH26" s="2" t="str">
        <f t="shared" si="10"/>
        <v/>
      </c>
      <c r="BI26" s="2" t="str">
        <f t="shared" si="10"/>
        <v/>
      </c>
      <c r="BJ26" s="2" t="str">
        <f t="shared" si="10"/>
        <v/>
      </c>
      <c r="BK26" s="2" t="str">
        <f t="shared" si="10"/>
        <v/>
      </c>
      <c r="BL26" s="2" t="str">
        <f t="shared" si="10"/>
        <v/>
      </c>
      <c r="BM26" s="2" t="str">
        <f t="shared" si="10"/>
        <v/>
      </c>
      <c r="BN26" s="2" t="str">
        <f t="shared" si="10"/>
        <v/>
      </c>
      <c r="BO26" s="2" t="str">
        <f t="shared" si="10"/>
        <v/>
      </c>
      <c r="BP26" s="2" t="str">
        <f t="shared" si="10"/>
        <v/>
      </c>
      <c r="BQ26" s="2"/>
      <c r="BR26" s="2"/>
      <c r="BS26" s="2"/>
      <c r="BT26" s="2"/>
      <c r="BU26" s="12"/>
    </row>
    <row r="27" spans="1:73" x14ac:dyDescent="0.25">
      <c r="D27" s="2"/>
      <c r="G27" s="2"/>
      <c r="Q27" s="6"/>
      <c r="R27" s="9"/>
      <c r="T27" s="25"/>
      <c r="AC27" s="14"/>
      <c r="AD27" s="14"/>
      <c r="AE27" s="2"/>
      <c r="AF27" s="2"/>
      <c r="AG27" s="2"/>
      <c r="AM27" s="12"/>
      <c r="AN27" s="2" t="str">
        <f t="shared" si="9"/>
        <v/>
      </c>
      <c r="AO27" s="2" t="str">
        <f t="shared" si="9"/>
        <v/>
      </c>
      <c r="AP27" s="2" t="str">
        <f t="shared" si="9"/>
        <v/>
      </c>
      <c r="AQ27" s="2" t="str">
        <f t="shared" si="9"/>
        <v/>
      </c>
      <c r="AR27" s="2" t="str">
        <f t="shared" si="9"/>
        <v/>
      </c>
      <c r="AS27" s="2" t="str">
        <f t="shared" si="9"/>
        <v/>
      </c>
      <c r="AT27" s="2" t="str">
        <f t="shared" si="9"/>
        <v/>
      </c>
      <c r="AU27" s="2" t="str">
        <f t="shared" si="9"/>
        <v/>
      </c>
      <c r="AV27" s="2" t="str">
        <f t="shared" si="9"/>
        <v/>
      </c>
      <c r="AW27" s="2" t="str">
        <f t="shared" si="9"/>
        <v/>
      </c>
      <c r="AX27" s="2" t="str">
        <f t="shared" si="9"/>
        <v/>
      </c>
      <c r="AY27" s="2" t="str">
        <f t="shared" si="9"/>
        <v/>
      </c>
      <c r="AZ27" s="2"/>
      <c r="BA27" s="2"/>
      <c r="BB27" s="2"/>
      <c r="BC27" s="2"/>
      <c r="BD27" s="10"/>
      <c r="BE27" s="2" t="str">
        <f t="shared" si="10"/>
        <v/>
      </c>
      <c r="BF27" s="2" t="str">
        <f t="shared" si="10"/>
        <v/>
      </c>
      <c r="BG27" s="2" t="str">
        <f t="shared" si="10"/>
        <v/>
      </c>
      <c r="BH27" s="2" t="str">
        <f t="shared" si="10"/>
        <v/>
      </c>
      <c r="BI27" s="2" t="str">
        <f t="shared" si="10"/>
        <v/>
      </c>
      <c r="BJ27" s="2" t="str">
        <f t="shared" si="10"/>
        <v/>
      </c>
      <c r="BK27" s="2" t="str">
        <f t="shared" si="10"/>
        <v/>
      </c>
      <c r="BL27" s="2" t="str">
        <f t="shared" si="10"/>
        <v/>
      </c>
      <c r="BM27" s="2" t="str">
        <f t="shared" si="10"/>
        <v/>
      </c>
      <c r="BN27" s="2" t="str">
        <f t="shared" si="10"/>
        <v/>
      </c>
      <c r="BO27" s="2" t="str">
        <f t="shared" si="10"/>
        <v/>
      </c>
      <c r="BP27" s="2" t="str">
        <f t="shared" si="10"/>
        <v/>
      </c>
      <c r="BQ27" s="2"/>
      <c r="BR27" s="2"/>
      <c r="BS27" s="2"/>
      <c r="BT27" s="2"/>
      <c r="BU27" s="12"/>
    </row>
    <row r="28" spans="1:73" x14ac:dyDescent="0.25">
      <c r="D28" s="2"/>
      <c r="G28" s="2"/>
      <c r="Q28" s="6"/>
      <c r="R28" s="9"/>
      <c r="T28" s="25"/>
      <c r="AC28" s="14"/>
      <c r="AD28" s="14"/>
      <c r="AE28" s="2"/>
      <c r="AF28" s="2"/>
      <c r="AG28" s="2"/>
      <c r="AM28" s="12"/>
      <c r="AN28" s="2" t="str">
        <f t="shared" si="9"/>
        <v/>
      </c>
      <c r="AO28" s="2" t="str">
        <f t="shared" si="9"/>
        <v/>
      </c>
      <c r="AP28" s="2" t="str">
        <f t="shared" si="9"/>
        <v/>
      </c>
      <c r="AQ28" s="2" t="str">
        <f t="shared" si="9"/>
        <v/>
      </c>
      <c r="AR28" s="2" t="str">
        <f t="shared" si="9"/>
        <v/>
      </c>
      <c r="AS28" s="2" t="str">
        <f t="shared" si="9"/>
        <v/>
      </c>
      <c r="AT28" s="2" t="str">
        <f t="shared" si="9"/>
        <v/>
      </c>
      <c r="AU28" s="2" t="str">
        <f t="shared" si="9"/>
        <v/>
      </c>
      <c r="AV28" s="2" t="str">
        <f t="shared" si="9"/>
        <v/>
      </c>
      <c r="AW28" s="2" t="str">
        <f t="shared" si="9"/>
        <v/>
      </c>
      <c r="AX28" s="2" t="str">
        <f t="shared" si="9"/>
        <v/>
      </c>
      <c r="AY28" s="2" t="str">
        <f t="shared" si="9"/>
        <v/>
      </c>
      <c r="AZ28" s="2"/>
      <c r="BA28" s="2"/>
      <c r="BB28" s="2"/>
      <c r="BC28" s="2"/>
      <c r="BD28" s="10"/>
      <c r="BE28" s="2" t="str">
        <f t="shared" si="10"/>
        <v/>
      </c>
      <c r="BF28" s="2" t="str">
        <f t="shared" si="10"/>
        <v/>
      </c>
      <c r="BG28" s="2" t="str">
        <f t="shared" si="10"/>
        <v/>
      </c>
      <c r="BH28" s="2" t="str">
        <f t="shared" si="10"/>
        <v/>
      </c>
      <c r="BI28" s="2" t="str">
        <f t="shared" si="10"/>
        <v/>
      </c>
      <c r="BJ28" s="2" t="str">
        <f t="shared" si="10"/>
        <v/>
      </c>
      <c r="BK28" s="2" t="str">
        <f t="shared" si="10"/>
        <v/>
      </c>
      <c r="BL28" s="2" t="str">
        <f t="shared" si="10"/>
        <v/>
      </c>
      <c r="BM28" s="2" t="str">
        <f t="shared" si="10"/>
        <v/>
      </c>
      <c r="BN28" s="2" t="str">
        <f t="shared" si="10"/>
        <v/>
      </c>
      <c r="BO28" s="2" t="str">
        <f t="shared" si="10"/>
        <v/>
      </c>
      <c r="BP28" s="2" t="str">
        <f t="shared" si="10"/>
        <v/>
      </c>
      <c r="BQ28" s="2"/>
      <c r="BR28" s="2"/>
      <c r="BS28" s="2"/>
      <c r="BT28" s="2"/>
      <c r="BU28" s="12"/>
    </row>
    <row r="29" spans="1:73" x14ac:dyDescent="0.25">
      <c r="D29" s="2"/>
      <c r="G29" s="2"/>
      <c r="Q29" s="6"/>
      <c r="R29" s="9"/>
      <c r="T29" s="25"/>
      <c r="AC29" s="14"/>
      <c r="AD29" s="14"/>
      <c r="AE29" s="2"/>
      <c r="AF29" s="2"/>
      <c r="AG29" s="2"/>
      <c r="AM29" s="12"/>
      <c r="AN29" s="2" t="str">
        <f t="shared" si="9"/>
        <v/>
      </c>
      <c r="AO29" s="2" t="str">
        <f t="shared" si="9"/>
        <v/>
      </c>
      <c r="AP29" s="2" t="str">
        <f t="shared" si="9"/>
        <v/>
      </c>
      <c r="AQ29" s="2" t="str">
        <f t="shared" si="9"/>
        <v/>
      </c>
      <c r="AR29" s="2" t="str">
        <f t="shared" si="9"/>
        <v/>
      </c>
      <c r="AS29" s="2" t="str">
        <f t="shared" si="9"/>
        <v/>
      </c>
      <c r="AT29" s="2" t="str">
        <f t="shared" si="9"/>
        <v/>
      </c>
      <c r="AU29" s="2" t="str">
        <f t="shared" si="9"/>
        <v/>
      </c>
      <c r="AV29" s="2" t="str">
        <f t="shared" si="9"/>
        <v/>
      </c>
      <c r="AW29" s="2" t="str">
        <f t="shared" si="9"/>
        <v/>
      </c>
      <c r="AX29" s="2" t="str">
        <f t="shared" si="9"/>
        <v/>
      </c>
      <c r="AY29" s="2" t="str">
        <f t="shared" si="9"/>
        <v/>
      </c>
      <c r="AZ29" s="2"/>
      <c r="BA29" s="2"/>
      <c r="BB29" s="2"/>
      <c r="BC29" s="2"/>
      <c r="BD29" s="10"/>
      <c r="BE29" s="2" t="str">
        <f t="shared" si="10"/>
        <v/>
      </c>
      <c r="BF29" s="2" t="str">
        <f t="shared" si="10"/>
        <v/>
      </c>
      <c r="BG29" s="2" t="str">
        <f t="shared" si="10"/>
        <v/>
      </c>
      <c r="BH29" s="2" t="str">
        <f t="shared" si="10"/>
        <v/>
      </c>
      <c r="BI29" s="2" t="str">
        <f t="shared" si="10"/>
        <v/>
      </c>
      <c r="BJ29" s="2" t="str">
        <f t="shared" si="10"/>
        <v/>
      </c>
      <c r="BK29" s="2" t="str">
        <f t="shared" si="10"/>
        <v/>
      </c>
      <c r="BL29" s="2" t="str">
        <f t="shared" si="10"/>
        <v/>
      </c>
      <c r="BM29" s="2" t="str">
        <f t="shared" si="10"/>
        <v/>
      </c>
      <c r="BN29" s="2" t="str">
        <f t="shared" si="10"/>
        <v/>
      </c>
      <c r="BO29" s="2" t="str">
        <f t="shared" si="10"/>
        <v/>
      </c>
      <c r="BP29" s="2" t="str">
        <f t="shared" si="10"/>
        <v/>
      </c>
      <c r="BQ29" s="2"/>
      <c r="BR29" s="2"/>
      <c r="BS29" s="2"/>
      <c r="BT29" s="2"/>
      <c r="BU29" s="12"/>
    </row>
    <row r="30" spans="1:73" x14ac:dyDescent="0.25">
      <c r="D30" s="2"/>
      <c r="G30" s="2"/>
      <c r="Q30" s="6"/>
      <c r="R30" s="9"/>
      <c r="T30" s="25"/>
      <c r="AC30" s="14"/>
      <c r="AD30" s="14"/>
      <c r="AE30" s="2"/>
      <c r="AF30" s="2"/>
      <c r="AG30" s="2"/>
      <c r="AM30" s="12"/>
      <c r="AN30" s="2" t="str">
        <f t="shared" si="9"/>
        <v/>
      </c>
      <c r="AO30" s="2" t="str">
        <f t="shared" si="9"/>
        <v/>
      </c>
      <c r="AP30" s="2" t="str">
        <f t="shared" si="9"/>
        <v/>
      </c>
      <c r="AQ30" s="2" t="str">
        <f t="shared" si="9"/>
        <v/>
      </c>
      <c r="AR30" s="2" t="str">
        <f t="shared" si="9"/>
        <v/>
      </c>
      <c r="AS30" s="2" t="str">
        <f t="shared" si="9"/>
        <v/>
      </c>
      <c r="AT30" s="2" t="str">
        <f t="shared" si="9"/>
        <v/>
      </c>
      <c r="AU30" s="2" t="str">
        <f t="shared" si="9"/>
        <v/>
      </c>
      <c r="AV30" s="2" t="str">
        <f t="shared" si="9"/>
        <v/>
      </c>
      <c r="AW30" s="2" t="str">
        <f t="shared" si="9"/>
        <v/>
      </c>
      <c r="AX30" s="2" t="str">
        <f t="shared" si="9"/>
        <v/>
      </c>
      <c r="AY30" s="2" t="str">
        <f t="shared" si="9"/>
        <v/>
      </c>
      <c r="AZ30" s="2"/>
      <c r="BA30" s="2"/>
      <c r="BB30" s="2"/>
      <c r="BC30" s="2"/>
      <c r="BD30" s="10"/>
      <c r="BE30" s="2" t="str">
        <f t="shared" si="10"/>
        <v/>
      </c>
      <c r="BF30" s="2" t="str">
        <f t="shared" si="10"/>
        <v/>
      </c>
      <c r="BG30" s="2" t="str">
        <f t="shared" si="10"/>
        <v/>
      </c>
      <c r="BH30" s="2" t="str">
        <f t="shared" si="10"/>
        <v/>
      </c>
      <c r="BI30" s="2" t="str">
        <f t="shared" si="10"/>
        <v/>
      </c>
      <c r="BJ30" s="2" t="str">
        <f t="shared" si="10"/>
        <v/>
      </c>
      <c r="BK30" s="2" t="str">
        <f t="shared" si="10"/>
        <v/>
      </c>
      <c r="BL30" s="2" t="str">
        <f t="shared" si="10"/>
        <v/>
      </c>
      <c r="BM30" s="2" t="str">
        <f t="shared" si="10"/>
        <v/>
      </c>
      <c r="BN30" s="2" t="str">
        <f t="shared" si="10"/>
        <v/>
      </c>
      <c r="BO30" s="2" t="str">
        <f t="shared" si="10"/>
        <v/>
      </c>
      <c r="BP30" s="2" t="str">
        <f t="shared" si="10"/>
        <v/>
      </c>
      <c r="BQ30" s="2"/>
      <c r="BR30" s="2"/>
      <c r="BS30" s="2"/>
      <c r="BT30" s="2"/>
      <c r="BU30" s="12"/>
    </row>
    <row r="31" spans="1:73" x14ac:dyDescent="0.25">
      <c r="D31" s="2"/>
      <c r="G31" s="2"/>
      <c r="Q31" s="6"/>
      <c r="R31" s="9"/>
      <c r="T31" s="25"/>
      <c r="AC31" s="14"/>
      <c r="AD31" s="14"/>
      <c r="AE31" s="2"/>
      <c r="AF31" s="2"/>
      <c r="AG31" s="2"/>
      <c r="AM31" s="12"/>
      <c r="AN31" s="2" t="str">
        <f t="shared" si="9"/>
        <v/>
      </c>
      <c r="AO31" s="2" t="str">
        <f t="shared" si="9"/>
        <v/>
      </c>
      <c r="AP31" s="2" t="str">
        <f t="shared" si="9"/>
        <v/>
      </c>
      <c r="AQ31" s="2" t="str">
        <f t="shared" si="9"/>
        <v/>
      </c>
      <c r="AR31" s="2" t="str">
        <f t="shared" si="9"/>
        <v/>
      </c>
      <c r="AS31" s="2" t="str">
        <f t="shared" si="9"/>
        <v/>
      </c>
      <c r="AT31" s="2" t="str">
        <f t="shared" si="9"/>
        <v/>
      </c>
      <c r="AU31" s="2" t="str">
        <f t="shared" si="9"/>
        <v/>
      </c>
      <c r="AV31" s="2" t="str">
        <f t="shared" si="9"/>
        <v/>
      </c>
      <c r="AW31" s="2" t="str">
        <f t="shared" si="9"/>
        <v/>
      </c>
      <c r="AX31" s="2" t="str">
        <f t="shared" si="9"/>
        <v/>
      </c>
      <c r="AY31" s="2" t="str">
        <f t="shared" si="9"/>
        <v/>
      </c>
      <c r="AZ31" s="2"/>
      <c r="BA31" s="2"/>
      <c r="BB31" s="2"/>
      <c r="BC31" s="2"/>
      <c r="BD31" s="10"/>
      <c r="BE31" s="2" t="str">
        <f t="shared" si="10"/>
        <v/>
      </c>
      <c r="BF31" s="2" t="str">
        <f t="shared" si="10"/>
        <v/>
      </c>
      <c r="BG31" s="2" t="str">
        <f t="shared" si="10"/>
        <v/>
      </c>
      <c r="BH31" s="2" t="str">
        <f t="shared" si="10"/>
        <v/>
      </c>
      <c r="BI31" s="2" t="str">
        <f t="shared" si="10"/>
        <v/>
      </c>
      <c r="BJ31" s="2" t="str">
        <f t="shared" si="10"/>
        <v/>
      </c>
      <c r="BK31" s="2" t="str">
        <f t="shared" si="10"/>
        <v/>
      </c>
      <c r="BL31" s="2" t="str">
        <f t="shared" si="10"/>
        <v/>
      </c>
      <c r="BM31" s="2" t="str">
        <f t="shared" si="10"/>
        <v/>
      </c>
      <c r="BN31" s="2" t="str">
        <f t="shared" si="10"/>
        <v/>
      </c>
      <c r="BO31" s="2" t="str">
        <f t="shared" si="10"/>
        <v/>
      </c>
      <c r="BP31" s="2" t="str">
        <f t="shared" si="10"/>
        <v/>
      </c>
      <c r="BQ31" s="2"/>
      <c r="BR31" s="2"/>
      <c r="BS31" s="2"/>
      <c r="BT31" s="2"/>
      <c r="BU31" s="12"/>
    </row>
    <row r="32" spans="1:73" x14ac:dyDescent="0.25">
      <c r="AM32" s="12"/>
      <c r="AN32" s="12">
        <f>Inputs!U7</f>
        <v>5590.2071467317601</v>
      </c>
      <c r="AO32" s="12">
        <f>Inputs!V7</f>
        <v>934.15654932693815</v>
      </c>
      <c r="AP32" s="12">
        <f>Inputs!W7</f>
        <v>975.63630394130166</v>
      </c>
      <c r="AQ32" s="12">
        <f>Inputs!X7</f>
        <v>6143.214610989121</v>
      </c>
      <c r="AR32" s="12">
        <f>Inputs!Y7</f>
        <v>878.12843098113581</v>
      </c>
      <c r="AS32" s="12">
        <f>Inputs!Z7</f>
        <v>478.65695802974352</v>
      </c>
      <c r="AT32" s="12">
        <f>Inputs!AA7</f>
        <v>1557.1434358164215</v>
      </c>
      <c r="AU32" s="12">
        <f>Inputs!AB7</f>
        <v>2682.7945882448253</v>
      </c>
      <c r="AV32" s="12">
        <f>Inputs!AC7</f>
        <v>2760.0619759387532</v>
      </c>
      <c r="AW32" s="12">
        <f>Inputs!AD7</f>
        <v>2158.3361834497814</v>
      </c>
      <c r="AX32" s="12">
        <f>Inputs!AE7</f>
        <v>2011.9542027002817</v>
      </c>
      <c r="AY32" s="12">
        <f>Inputs!AF7</f>
        <v>2829.7096138499373</v>
      </c>
      <c r="AZ32" s="12"/>
      <c r="BA32" s="12"/>
      <c r="BB32" s="12"/>
      <c r="BC32" s="12"/>
      <c r="BD32" s="12"/>
      <c r="BE32" s="12">
        <f>Inputs!U7</f>
        <v>5590.2071467317601</v>
      </c>
      <c r="BF32" s="12">
        <f>Inputs!V7</f>
        <v>934.15654932693815</v>
      </c>
      <c r="BG32" s="12">
        <f>Inputs!W7</f>
        <v>975.63630394130166</v>
      </c>
      <c r="BH32" s="12">
        <f>Inputs!X7</f>
        <v>6143.214610989121</v>
      </c>
      <c r="BI32" s="12">
        <f>Inputs!Y7</f>
        <v>878.12843098113581</v>
      </c>
      <c r="BJ32" s="12">
        <f>Inputs!Z7</f>
        <v>478.65695802974352</v>
      </c>
      <c r="BK32" s="12">
        <f>Inputs!AA7</f>
        <v>1557.1434358164215</v>
      </c>
      <c r="BL32" s="12">
        <f>Inputs!AB7</f>
        <v>2682.7945882448253</v>
      </c>
      <c r="BM32" s="12">
        <f>Inputs!AC7</f>
        <v>2760.0619759387532</v>
      </c>
      <c r="BN32" s="12">
        <f>Inputs!AD7</f>
        <v>2158.3361834497814</v>
      </c>
      <c r="BO32" s="12">
        <f>Inputs!AE7</f>
        <v>2011.9542027002817</v>
      </c>
      <c r="BP32" s="12">
        <f>Inputs!AF7</f>
        <v>2829.7096138499373</v>
      </c>
      <c r="BQ32" s="12"/>
      <c r="BR32" s="12"/>
      <c r="BS32" s="12"/>
      <c r="BT32" s="12"/>
      <c r="BU32" s="12"/>
    </row>
  </sheetData>
  <sheetProtection algorithmName="SHA-512" hashValue="cuGBTUC6glPh3jz+WWuIDbB/N0zasqU2+Dr100A/T5NUB39fCNzq/Ryg2N8/d4AQHgUA+hoRlBygaT/o4wBsUQ==" saltValue="g9q1Ldnqv/z8fyv+UADEZA==" spinCount="100000" sheet="1" objects="1" scenarios="1"/>
  <mergeCells count="9">
    <mergeCell ref="AN2:BC2"/>
    <mergeCell ref="BE2:BT2"/>
    <mergeCell ref="T1:AC1"/>
    <mergeCell ref="AK2:AK3"/>
    <mergeCell ref="J2:L2"/>
    <mergeCell ref="N2:R2"/>
    <mergeCell ref="V2:Z2"/>
    <mergeCell ref="AB2:AC2"/>
    <mergeCell ref="AI2:A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Overview</vt:lpstr>
      <vt:lpstr>Instructions</vt:lpstr>
      <vt:lpstr>Inputs</vt:lpstr>
      <vt:lpstr>Results_Summary</vt:lpstr>
      <vt:lpstr>Results_Full</vt:lpstr>
      <vt:lpstr>Trad_Sig</vt:lpstr>
      <vt:lpstr>Trad_MinorStop</vt:lpstr>
      <vt:lpstr>Trad_AllStop</vt:lpstr>
      <vt:lpstr>RAB1x1</vt:lpstr>
      <vt:lpstr>RAB2x1</vt:lpstr>
      <vt:lpstr>RAB2x2</vt:lpstr>
      <vt:lpstr>MUT</vt:lpstr>
      <vt:lpstr>RCUT_Sig</vt:lpstr>
      <vt:lpstr>RCUT_Unsig</vt:lpstr>
      <vt:lpstr>PDLT</vt:lpstr>
      <vt:lpstr>FDLT</vt:lpstr>
      <vt:lpstr>QR</vt:lpstr>
      <vt:lpstr>Jughandle</vt:lpstr>
      <vt:lpstr>Bowtie</vt:lpstr>
    </vt:vector>
  </TitlesOfParts>
  <Company>VHB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Dunn, Michael</dc:creator>
  <cp:lastModifiedBy>Forsberg, Mike</cp:lastModifiedBy>
  <dcterms:created xsi:type="dcterms:W3CDTF">2020-03-05T18:04:26Z</dcterms:created>
  <dcterms:modified xsi:type="dcterms:W3CDTF">2025-09-21T22:09:54Z</dcterms:modified>
</cp:coreProperties>
</file>