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56"/>
  </bookViews>
  <sheets>
    <sheet name="trial 3" sheetId="3" r:id="rId1"/>
    <sheet name="Doesn't work " sheetId="1" r:id="rId2"/>
  </sheets>
  <definedNames>
    <definedName name="_xlnm.Print_Area" localSheetId="1">'Doesn''t work '!$A$1:$A$20</definedName>
    <definedName name="_xlnm.Print_Area" localSheetId="0">'trial 3'!$B$1:$G$37</definedName>
  </definedNames>
  <calcPr calcId="145621"/>
</workbook>
</file>

<file path=xl/calcChain.xml><?xml version="1.0" encoding="utf-8"?>
<calcChain xmlns="http://schemas.openxmlformats.org/spreadsheetml/2006/main">
  <c r="E21" i="3" l="1"/>
  <c r="E7" i="3" l="1"/>
  <c r="G6" i="3" s="1"/>
  <c r="E27" i="3"/>
  <c r="G8" i="3" l="1"/>
  <c r="E32" i="3"/>
  <c r="E26" i="3" l="1"/>
  <c r="E19" i="3"/>
  <c r="E20" i="3" l="1"/>
  <c r="E9" i="3"/>
  <c r="E22" i="3" l="1"/>
  <c r="E34" i="3" s="1"/>
  <c r="E12" i="3"/>
  <c r="C19" i="1"/>
  <c r="E13" i="3" l="1"/>
  <c r="G14" i="3" s="1"/>
  <c r="E23" i="3"/>
  <c r="E33" i="3" s="1"/>
  <c r="E15" i="3"/>
  <c r="E28" i="3" s="1"/>
  <c r="G19" i="1"/>
  <c r="C8" i="1"/>
  <c r="G18" i="1" s="1"/>
  <c r="C14" i="1"/>
  <c r="G20" i="1" l="1"/>
  <c r="C11" i="1"/>
  <c r="C12" i="1" s="1"/>
  <c r="C20" i="1"/>
</calcChain>
</file>

<file path=xl/sharedStrings.xml><?xml version="1.0" encoding="utf-8"?>
<sst xmlns="http://schemas.openxmlformats.org/spreadsheetml/2006/main" count="81" uniqueCount="68">
  <si>
    <t>A</t>
  </si>
  <si>
    <t xml:space="preserve">Number of Jobs </t>
  </si>
  <si>
    <t>B</t>
  </si>
  <si>
    <t>C</t>
  </si>
  <si>
    <t>D</t>
  </si>
  <si>
    <t xml:space="preserve">Grant request per job (maximum of $12,000/job) Cannot exceed 50% of the total project cost.  </t>
  </si>
  <si>
    <t>E</t>
  </si>
  <si>
    <t xml:space="preserve">F </t>
  </si>
  <si>
    <t>G</t>
  </si>
  <si>
    <t>H</t>
  </si>
  <si>
    <t>I</t>
  </si>
  <si>
    <t>J</t>
  </si>
  <si>
    <t>Loan Match (25% of G)</t>
  </si>
  <si>
    <t xml:space="preserve">Remaining Project Cost  (Enter A minus C minus D)  </t>
  </si>
  <si>
    <t xml:space="preserve">Total Rail Project Cost </t>
  </si>
  <si>
    <t xml:space="preserve">Note: G plus H may not exceed E </t>
  </si>
  <si>
    <t xml:space="preserve">Maximum allowable Loan Amount (80% of E) </t>
  </si>
  <si>
    <t xml:space="preserve">Calculate Grant Request Match </t>
  </si>
  <si>
    <t xml:space="preserve">Calculate Loan Request Match </t>
  </si>
  <si>
    <t>Calculate the Range of Required Match when requesting both a loan &amp; grant*</t>
  </si>
  <si>
    <t xml:space="preserve">Requested Loan (cannot exceed F) </t>
  </si>
  <si>
    <t xml:space="preserve">Requested Grant &amp; Loan (C plus G) </t>
  </si>
  <si>
    <t>K</t>
  </si>
  <si>
    <t>Preferred Match includes full match for both grant &amp; loan  (D+H)</t>
  </si>
  <si>
    <t xml:space="preserve">* Applications which  exceed the minimum match may be given greater consideration. </t>
  </si>
  <si>
    <t xml:space="preserve">Minimum Match includess a portion of grant match in loan amount  (25% of I) </t>
  </si>
  <si>
    <t xml:space="preserve">Grant match </t>
  </si>
  <si>
    <t xml:space="preserve">minimum match </t>
  </si>
  <si>
    <t xml:space="preserve">amount of grant match financed as a part of loan </t>
  </si>
  <si>
    <t xml:space="preserve">FYI - not a part of table to be included… </t>
  </si>
  <si>
    <t xml:space="preserve">L </t>
  </si>
  <si>
    <t>M</t>
  </si>
  <si>
    <t>does</t>
  </si>
  <si>
    <t xml:space="preserve">Grant/Loan Combination Maximizing Loan </t>
  </si>
  <si>
    <t>Preferred Grant/Loan Combination Minimizing Loan</t>
  </si>
  <si>
    <t xml:space="preserve">(financing a portion of the grant match within the loan) </t>
  </si>
  <si>
    <t xml:space="preserve">Calculate Preferred Grant Request Match </t>
  </si>
  <si>
    <t xml:space="preserve">Calculate Preferred Loan Request Match </t>
  </si>
  <si>
    <t xml:space="preserve">Range of Grant/Loan Combinations </t>
  </si>
  <si>
    <r>
      <rPr>
        <sz val="14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Calculate preferred grant and grant match. </t>
    </r>
  </si>
  <si>
    <r>
      <rPr>
        <sz val="14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If also requesting a loan, calculate the  preferred loan and loan match. </t>
    </r>
  </si>
  <si>
    <t xml:space="preserve">Targeted Jobs Creation Worksheet </t>
  </si>
  <si>
    <r>
      <t xml:space="preserve">  </t>
    </r>
    <r>
      <rPr>
        <i/>
        <sz val="11"/>
        <color theme="4" tint="-0.249977111117893"/>
        <rFont val="Calibri"/>
        <family val="2"/>
        <scheme val="minor"/>
      </rPr>
      <t xml:space="preserve">Applications that include the preferred grant or grant/loan combination match will receive greater consideration in order to maximize the available funding. </t>
    </r>
  </si>
  <si>
    <t>N</t>
  </si>
  <si>
    <r>
      <t xml:space="preserve">Remaining Project Cost </t>
    </r>
    <r>
      <rPr>
        <i/>
        <sz val="11"/>
        <color rgb="FF0070C0"/>
        <rFont val="Calibri"/>
        <family val="2"/>
        <scheme val="minor"/>
      </rPr>
      <t>(A minus D minus E)</t>
    </r>
  </si>
  <si>
    <r>
      <t xml:space="preserve">Maximum grant/loan total </t>
    </r>
    <r>
      <rPr>
        <i/>
        <sz val="11"/>
        <color rgb="FF0070C0"/>
        <rFont val="Calibri"/>
        <family val="2"/>
        <scheme val="minor"/>
      </rPr>
      <t>(80% of J)</t>
    </r>
  </si>
  <si>
    <r>
      <t>Total Project Cost</t>
    </r>
    <r>
      <rPr>
        <i/>
        <sz val="11"/>
        <color rgb="FF0070C0"/>
        <rFont val="Calibri"/>
        <family val="2"/>
        <scheme val="minor"/>
      </rPr>
      <t xml:space="preserve"> (from A)</t>
    </r>
  </si>
  <si>
    <r>
      <t xml:space="preserve">Grant Request </t>
    </r>
    <r>
      <rPr>
        <i/>
        <sz val="11"/>
        <color rgb="FF0070C0"/>
        <rFont val="Calibri"/>
        <family val="2"/>
        <scheme val="minor"/>
      </rPr>
      <t>(from D)</t>
    </r>
  </si>
  <si>
    <r>
      <t xml:space="preserve">Minimum Required Match </t>
    </r>
    <r>
      <rPr>
        <i/>
        <sz val="11"/>
        <color rgb="FF0070C0"/>
        <rFont val="Calibri"/>
        <family val="2"/>
        <scheme val="minor"/>
      </rPr>
      <t>(25% of K)</t>
    </r>
  </si>
  <si>
    <r>
      <t xml:space="preserve">Maximum  loan amount </t>
    </r>
    <r>
      <rPr>
        <i/>
        <sz val="11"/>
        <color rgb="FF0070C0"/>
        <rFont val="Calibri"/>
        <family val="2"/>
        <scheme val="minor"/>
      </rPr>
      <t>(J minus L minus M)</t>
    </r>
  </si>
  <si>
    <r>
      <t xml:space="preserve">Requested Grant Amount </t>
    </r>
    <r>
      <rPr>
        <i/>
        <sz val="11"/>
        <color rgb="FF0070C0"/>
        <rFont val="Calibri"/>
        <family val="2"/>
        <scheme val="minor"/>
      </rPr>
      <t>(Cannot exceed C)</t>
    </r>
  </si>
  <si>
    <r>
      <t xml:space="preserve">Maximum Allowable Grant Request </t>
    </r>
    <r>
      <rPr>
        <sz val="11"/>
        <color rgb="FF0070C0"/>
        <rFont val="Calibri"/>
        <family val="2"/>
        <scheme val="minor"/>
      </rPr>
      <t>($12,000 per job BUT cannot exceed 50% of A)</t>
    </r>
  </si>
  <si>
    <r>
      <rPr>
        <i/>
        <sz val="11"/>
        <color theme="1"/>
        <rFont val="Calibri"/>
        <family val="2"/>
        <scheme val="minor"/>
      </rPr>
      <t>Requested</t>
    </r>
    <r>
      <rPr>
        <sz val="11"/>
        <color theme="1"/>
        <rFont val="Calibri"/>
        <family val="2"/>
        <scheme val="minor"/>
      </rPr>
      <t xml:space="preserve"> Loan Amount </t>
    </r>
    <r>
      <rPr>
        <i/>
        <sz val="11"/>
        <color rgb="FF0070C0"/>
        <rFont val="Calibri"/>
        <family val="2"/>
        <scheme val="minor"/>
      </rPr>
      <t>(cannot exceed G)</t>
    </r>
  </si>
  <si>
    <r>
      <t xml:space="preserve">Number of Jobs Created or Retained </t>
    </r>
    <r>
      <rPr>
        <i/>
        <sz val="11"/>
        <color rgb="FF0070C0"/>
        <rFont val="Calibri"/>
        <family val="2"/>
        <scheme val="minor"/>
      </rPr>
      <t xml:space="preserve">(cannot exceed C divided by 12,000) </t>
    </r>
  </si>
  <si>
    <r>
      <t xml:space="preserve">Maximum Allowable Loan Amount </t>
    </r>
    <r>
      <rPr>
        <i/>
        <sz val="11"/>
        <color rgb="FF0070C0"/>
        <rFont val="Calibri"/>
        <family val="2"/>
        <scheme val="minor"/>
      </rPr>
      <t>(80% of F)</t>
    </r>
  </si>
  <si>
    <r>
      <t xml:space="preserve">Preferred Grant Match </t>
    </r>
    <r>
      <rPr>
        <i/>
        <sz val="11"/>
        <color rgb="FF0070C0"/>
        <rFont val="Calibri"/>
        <family val="2"/>
        <scheme val="minor"/>
      </rPr>
      <t>(Must equal D)</t>
    </r>
  </si>
  <si>
    <r>
      <t xml:space="preserve">Preferred Loan Match </t>
    </r>
    <r>
      <rPr>
        <i/>
        <sz val="11"/>
        <color rgb="FF0070C0"/>
        <rFont val="Calibri"/>
        <family val="2"/>
        <scheme val="minor"/>
      </rPr>
      <t>(25% of H)</t>
    </r>
  </si>
  <si>
    <t xml:space="preserve">Note: H plus I may not exceed G </t>
  </si>
  <si>
    <t xml:space="preserve"> Preferred Match - Minimizes Loan Amount</t>
  </si>
  <si>
    <t>Minimum Match - Maximum Loan (for public and small entities lacking preferred match)</t>
  </si>
  <si>
    <r>
      <t xml:space="preserve">Requested Loan Amount </t>
    </r>
    <r>
      <rPr>
        <i/>
        <sz val="11"/>
        <color rgb="FF0070C0"/>
        <rFont val="Calibri"/>
        <family val="2"/>
        <scheme val="minor"/>
      </rPr>
      <t>(from H)</t>
    </r>
  </si>
  <si>
    <r>
      <t xml:space="preserve">Preferred Grant/Loan Match </t>
    </r>
    <r>
      <rPr>
        <i/>
        <sz val="11"/>
        <color rgb="FF0070C0"/>
        <rFont val="Calibri"/>
        <family val="2"/>
        <scheme val="minor"/>
      </rPr>
      <t>(E plus I)</t>
    </r>
  </si>
  <si>
    <r>
      <t xml:space="preserve">Requested Grant Amount </t>
    </r>
    <r>
      <rPr>
        <i/>
        <sz val="11"/>
        <color rgb="FF0070C0"/>
        <rFont val="Calibri"/>
        <family val="2"/>
        <scheme val="minor"/>
      </rPr>
      <t>(from D)</t>
    </r>
  </si>
  <si>
    <r>
      <t xml:space="preserve">Requested Grant Amount </t>
    </r>
    <r>
      <rPr>
        <i/>
        <sz val="11"/>
        <color rgb="FF0070C0"/>
        <rFont val="Calibri"/>
        <family val="2"/>
        <scheme val="minor"/>
      </rPr>
      <t>(from L)</t>
    </r>
  </si>
  <si>
    <r>
      <t xml:space="preserve">Requested Loan amount </t>
    </r>
    <r>
      <rPr>
        <i/>
        <sz val="11"/>
        <color rgb="FF0070C0"/>
        <rFont val="Calibri"/>
        <family val="2"/>
        <scheme val="minor"/>
      </rPr>
      <t>(from N)</t>
    </r>
  </si>
  <si>
    <r>
      <t xml:space="preserve">Minimum Grant/Loan Match </t>
    </r>
    <r>
      <rPr>
        <sz val="11"/>
        <color rgb="FF0070C0"/>
        <rFont val="Calibri"/>
        <family val="2"/>
        <scheme val="minor"/>
      </rPr>
      <t>(from M)</t>
    </r>
  </si>
  <si>
    <t xml:space="preserve">Complete cells shaded green </t>
  </si>
  <si>
    <r>
      <rPr>
        <sz val="14"/>
        <color theme="1"/>
        <rFont val="Calibri"/>
        <family val="2"/>
        <scheme val="minor"/>
      </rPr>
      <t xml:space="preserve">3. </t>
    </r>
    <r>
      <rPr>
        <i/>
        <sz val="11"/>
        <color theme="1"/>
        <rFont val="Calibri"/>
        <family val="2"/>
        <scheme val="minor"/>
      </rPr>
      <t>For public or small entities with limited match funds:</t>
    </r>
    <r>
      <rPr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If requesting </t>
    </r>
    <r>
      <rPr>
        <b/>
        <i/>
        <sz val="11"/>
        <color theme="1"/>
        <rFont val="Calibri"/>
        <family val="2"/>
        <scheme val="minor"/>
      </rPr>
      <t>both</t>
    </r>
    <r>
      <rPr>
        <sz val="11"/>
        <color theme="1"/>
        <rFont val="Calibri"/>
        <family val="2"/>
        <scheme val="minor"/>
      </rPr>
      <t xml:space="preserve"> a grant and loan, this alternative calculation  maximizes the loan/grant by including a portion of the grant match within the loan.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</si>
</sst>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0" xfId="0" applyNumberFormat="1"/>
    <xf numFmtId="164" fontId="0" fillId="3" borderId="1" xfId="1" applyNumberFormat="1" applyFont="1" applyFill="1" applyBorder="1"/>
    <xf numFmtId="164" fontId="0" fillId="0" borderId="1" xfId="0" applyNumberFormat="1" applyFill="1" applyBorder="1" applyAlignment="1">
      <alignment wrapText="1"/>
    </xf>
    <xf numFmtId="44" fontId="0" fillId="0" borderId="0" xfId="0" applyNumberFormat="1" applyAlignment="1">
      <alignment wrapText="1"/>
    </xf>
    <xf numFmtId="164" fontId="0" fillId="0" borderId="0" xfId="0" applyNumberFormat="1" applyAlignment="1">
      <alignment horizontal="left" wrapText="1"/>
    </xf>
    <xf numFmtId="0" fontId="0" fillId="0" borderId="0" xfId="0" applyProtection="1"/>
    <xf numFmtId="164" fontId="0" fillId="0" borderId="0" xfId="1" applyNumberFormat="1" applyFont="1" applyProtection="1"/>
    <xf numFmtId="0" fontId="0" fillId="0" borderId="0" xfId="0" applyFill="1" applyBorder="1" applyProtection="1"/>
    <xf numFmtId="164" fontId="0" fillId="0" borderId="0" xfId="0" applyNumberFormat="1" applyProtection="1"/>
    <xf numFmtId="44" fontId="0" fillId="0" borderId="0" xfId="0" applyNumberFormat="1" applyAlignment="1" applyProtection="1">
      <alignment wrapText="1"/>
    </xf>
    <xf numFmtId="164" fontId="0" fillId="0" borderId="0" xfId="0" applyNumberFormat="1" applyAlignment="1" applyProtection="1">
      <alignment horizontal="left" wrapText="1"/>
    </xf>
    <xf numFmtId="0" fontId="0" fillId="0" borderId="0" xfId="0" applyFill="1" applyBorder="1" applyAlignment="1" applyProtection="1">
      <alignment horizontal="left" vertical="top" wrapText="1"/>
    </xf>
    <xf numFmtId="164" fontId="0" fillId="0" borderId="0" xfId="0" applyNumberFormat="1" applyFill="1" applyBorder="1" applyAlignment="1" applyProtection="1">
      <alignment horizontal="left" vertical="top" wrapText="1"/>
    </xf>
    <xf numFmtId="0" fontId="0" fillId="0" borderId="4" xfId="0" applyBorder="1" applyProtection="1"/>
    <xf numFmtId="164" fontId="0" fillId="0" borderId="1" xfId="0" applyNumberFormat="1" applyBorder="1" applyProtection="1"/>
    <xf numFmtId="0" fontId="9" fillId="0" borderId="0" xfId="0" applyFont="1" applyProtection="1"/>
    <xf numFmtId="14" fontId="6" fillId="0" borderId="0" xfId="0" applyNumberFormat="1" applyFont="1" applyProtection="1"/>
    <xf numFmtId="0" fontId="0" fillId="0" borderId="1" xfId="0" applyBorder="1" applyAlignment="1" applyProtection="1">
      <alignment vertical="center"/>
    </xf>
    <xf numFmtId="164" fontId="9" fillId="0" borderId="1" xfId="1" applyNumberFormat="1" applyFont="1" applyFill="1" applyBorder="1" applyAlignment="1" applyProtection="1">
      <alignment vertical="center"/>
    </xf>
    <xf numFmtId="0" fontId="0" fillId="0" borderId="1" xfId="0" applyBorder="1" applyAlignment="1" applyProtection="1">
      <alignment vertical="center" wrapText="1"/>
    </xf>
    <xf numFmtId="164" fontId="0" fillId="0" borderId="1" xfId="1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4" fontId="0" fillId="0" borderId="0" xfId="1" applyNumberFormat="1" applyFont="1" applyAlignment="1" applyProtection="1">
      <alignment vertical="center"/>
    </xf>
    <xf numFmtId="0" fontId="0" fillId="0" borderId="1" xfId="0" applyFill="1" applyBorder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vertical="center"/>
    </xf>
    <xf numFmtId="164" fontId="0" fillId="0" borderId="1" xfId="0" applyNumberFormat="1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horizontal="left" vertical="center" wrapText="1"/>
    </xf>
    <xf numFmtId="164" fontId="0" fillId="0" borderId="1" xfId="1" applyNumberFormat="1" applyFont="1" applyFill="1" applyBorder="1" applyAlignment="1" applyProtection="1">
      <alignment horizontal="left" vertical="center" wrapText="1"/>
    </xf>
    <xf numFmtId="164" fontId="0" fillId="3" borderId="1" xfId="1" applyNumberFormat="1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Alignment="1" applyProtection="1">
      <alignment vertical="center" wrapText="1"/>
    </xf>
    <xf numFmtId="0" fontId="10" fillId="0" borderId="0" xfId="0" applyFont="1" applyProtection="1"/>
    <xf numFmtId="0" fontId="10" fillId="0" borderId="1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1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top" wrapText="1"/>
    </xf>
    <xf numFmtId="0" fontId="11" fillId="0" borderId="0" xfId="0" applyFont="1" applyProtection="1"/>
    <xf numFmtId="1" fontId="0" fillId="3" borderId="1" xfId="1" applyNumberFormat="1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3" fillId="2" borderId="4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 wrapText="1"/>
    </xf>
    <xf numFmtId="0" fontId="3" fillId="0" borderId="9" xfId="0" applyFont="1" applyBorder="1" applyAlignment="1" applyProtection="1">
      <alignment horizontal="center" wrapText="1"/>
    </xf>
    <xf numFmtId="0" fontId="3" fillId="0" borderId="6" xfId="0" applyFont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top" wrapText="1"/>
    </xf>
    <xf numFmtId="0" fontId="0" fillId="0" borderId="8" xfId="0" applyBorder="1" applyAlignment="1" applyProtection="1">
      <alignment horizontal="center" vertical="top" wrapText="1"/>
    </xf>
    <xf numFmtId="0" fontId="0" fillId="0" borderId="9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0" xfId="0" applyBorder="1" applyAlignment="1" applyProtection="1">
      <alignment horizontal="center" vertical="top" wrapText="1"/>
    </xf>
    <xf numFmtId="0" fontId="0" fillId="0" borderId="11" xfId="0" applyBorder="1" applyAlignment="1" applyProtection="1">
      <alignment horizontal="center" vertical="top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7"/>
  <sheetViews>
    <sheetView tabSelected="1" zoomScale="55" zoomScaleNormal="55" workbookViewId="0">
      <selection activeCell="H6" sqref="H6"/>
    </sheetView>
  </sheetViews>
  <sheetFormatPr defaultColWidth="9.109375" defaultRowHeight="14.4" x14ac:dyDescent="0.3"/>
  <cols>
    <col min="1" max="1" width="21.6640625" style="12" customWidth="1"/>
    <col min="2" max="2" width="21.88671875" style="12" customWidth="1"/>
    <col min="3" max="3" width="9.109375" style="12"/>
    <col min="4" max="4" width="34.109375" style="12" customWidth="1"/>
    <col min="5" max="5" width="15.6640625" style="12" customWidth="1"/>
    <col min="6" max="6" width="2.33203125" style="38" bestFit="1" customWidth="1"/>
    <col min="7" max="7" width="13.88671875" style="12" customWidth="1"/>
    <col min="8" max="8" width="23.33203125" style="12" customWidth="1"/>
    <col min="9" max="9" width="15.6640625" style="12" customWidth="1"/>
    <col min="10" max="16384" width="9.109375" style="12"/>
  </cols>
  <sheetData>
    <row r="2" spans="2:9" ht="21" x14ac:dyDescent="0.4">
      <c r="B2" s="53" t="s">
        <v>41</v>
      </c>
      <c r="C2" s="53"/>
      <c r="D2" s="53"/>
      <c r="E2" s="53"/>
      <c r="F2" s="53"/>
    </row>
    <row r="3" spans="2:9" ht="24" customHeight="1" x14ac:dyDescent="0.3">
      <c r="B3" s="45" t="s">
        <v>66</v>
      </c>
    </row>
    <row r="4" spans="2:9" ht="28.8" customHeight="1" x14ac:dyDescent="0.3">
      <c r="B4" s="69" t="s">
        <v>39</v>
      </c>
      <c r="C4" s="70"/>
      <c r="D4" s="66" t="s">
        <v>36</v>
      </c>
      <c r="E4" s="67"/>
      <c r="F4" s="68"/>
      <c r="I4" s="13"/>
    </row>
    <row r="5" spans="2:9" ht="28.8" customHeight="1" x14ac:dyDescent="0.3">
      <c r="B5" s="71"/>
      <c r="C5" s="72"/>
      <c r="D5" s="24" t="s">
        <v>14</v>
      </c>
      <c r="E5" s="35"/>
      <c r="F5" s="39" t="s">
        <v>0</v>
      </c>
      <c r="I5" s="13"/>
    </row>
    <row r="6" spans="2:9" ht="28.8" customHeight="1" x14ac:dyDescent="0.3">
      <c r="B6" s="71"/>
      <c r="C6" s="72"/>
      <c r="D6" s="26" t="s">
        <v>53</v>
      </c>
      <c r="E6" s="46"/>
      <c r="F6" s="39" t="s">
        <v>2</v>
      </c>
      <c r="G6" s="12" t="str">
        <f>IF(E6*12000&gt;E7,"ERROR, Jobs exceed number allowed", "")</f>
        <v/>
      </c>
      <c r="I6" s="13"/>
    </row>
    <row r="7" spans="2:9" ht="28.8" customHeight="1" x14ac:dyDescent="0.3">
      <c r="B7" s="71"/>
      <c r="C7" s="72"/>
      <c r="D7" s="26" t="s">
        <v>51</v>
      </c>
      <c r="E7" s="25">
        <f>IF(E6*12000&lt;E5*0.5,E6*12000,E5*0.5)</f>
        <v>0</v>
      </c>
      <c r="F7" s="39" t="s">
        <v>3</v>
      </c>
      <c r="I7" s="13"/>
    </row>
    <row r="8" spans="2:9" ht="28.8" customHeight="1" x14ac:dyDescent="0.3">
      <c r="B8" s="71"/>
      <c r="C8" s="72"/>
      <c r="D8" s="26" t="s">
        <v>50</v>
      </c>
      <c r="E8" s="35"/>
      <c r="F8" s="39" t="s">
        <v>4</v>
      </c>
      <c r="G8" s="12" t="str">
        <f>IF(E8&gt;E7,"ERROR, Grant request exceeds maximum allowed", "")</f>
        <v/>
      </c>
      <c r="I8" s="13"/>
    </row>
    <row r="9" spans="2:9" ht="28.8" customHeight="1" x14ac:dyDescent="0.3">
      <c r="B9" s="73"/>
      <c r="C9" s="74"/>
      <c r="D9" s="24" t="s">
        <v>55</v>
      </c>
      <c r="E9" s="27">
        <f>+E8</f>
        <v>0</v>
      </c>
      <c r="F9" s="39" t="s">
        <v>6</v>
      </c>
      <c r="H9" s="14"/>
    </row>
    <row r="10" spans="2:9" ht="15.6" customHeight="1" x14ac:dyDescent="0.3">
      <c r="D10" s="28"/>
      <c r="E10" s="29"/>
      <c r="F10" s="40"/>
      <c r="H10" s="14"/>
    </row>
    <row r="11" spans="2:9" ht="28.8" customHeight="1" x14ac:dyDescent="0.3">
      <c r="B11" s="69" t="s">
        <v>40</v>
      </c>
      <c r="C11" s="70"/>
      <c r="D11" s="67" t="s">
        <v>37</v>
      </c>
      <c r="E11" s="67"/>
      <c r="F11" s="68"/>
      <c r="H11" s="14"/>
      <c r="I11" s="13"/>
    </row>
    <row r="12" spans="2:9" ht="28.8" customHeight="1" x14ac:dyDescent="0.3">
      <c r="B12" s="71"/>
      <c r="C12" s="72"/>
      <c r="D12" s="36" t="s">
        <v>44</v>
      </c>
      <c r="E12" s="27">
        <f>(E5-E8-E9)</f>
        <v>0</v>
      </c>
      <c r="F12" s="39" t="s">
        <v>7</v>
      </c>
      <c r="I12" s="15"/>
    </row>
    <row r="13" spans="2:9" ht="28.8" customHeight="1" x14ac:dyDescent="0.3">
      <c r="B13" s="71"/>
      <c r="C13" s="72"/>
      <c r="D13" s="37" t="s">
        <v>54</v>
      </c>
      <c r="E13" s="31" t="str">
        <f>IF(0.8*E12=0,"0",(0.8*E12))</f>
        <v>0</v>
      </c>
      <c r="F13" s="41" t="s">
        <v>8</v>
      </c>
      <c r="H13" s="15"/>
      <c r="I13" s="15"/>
    </row>
    <row r="14" spans="2:9" ht="28.8" customHeight="1" x14ac:dyDescent="0.3">
      <c r="B14" s="71"/>
      <c r="C14" s="72"/>
      <c r="D14" s="37" t="s">
        <v>52</v>
      </c>
      <c r="E14" s="35"/>
      <c r="F14" s="41" t="s">
        <v>9</v>
      </c>
      <c r="G14" s="12" t="str">
        <f>IF(E14&gt;E13,"ERROR, Loan request exceeds maximum allowed", "")</f>
        <v/>
      </c>
      <c r="I14" s="13"/>
    </row>
    <row r="15" spans="2:9" ht="28.8" customHeight="1" x14ac:dyDescent="0.3">
      <c r="B15" s="71"/>
      <c r="C15" s="72"/>
      <c r="D15" s="37" t="s">
        <v>56</v>
      </c>
      <c r="E15" s="27">
        <f>0.25*E14</f>
        <v>0</v>
      </c>
      <c r="F15" s="41" t="s">
        <v>10</v>
      </c>
      <c r="G15" s="15"/>
    </row>
    <row r="16" spans="2:9" ht="28.8" customHeight="1" x14ac:dyDescent="0.3">
      <c r="B16" s="73"/>
      <c r="C16" s="74"/>
      <c r="D16" s="75" t="s">
        <v>57</v>
      </c>
      <c r="E16" s="76"/>
      <c r="F16" s="77"/>
    </row>
    <row r="17" spans="2:8" ht="15.6" customHeight="1" x14ac:dyDescent="0.3">
      <c r="D17" s="28"/>
      <c r="E17" s="29"/>
      <c r="F17" s="40"/>
      <c r="H17" s="14"/>
    </row>
    <row r="18" spans="2:8" ht="28.8" customHeight="1" x14ac:dyDescent="0.3">
      <c r="B18" s="69" t="s">
        <v>67</v>
      </c>
      <c r="C18" s="70"/>
      <c r="D18" s="66" t="s">
        <v>33</v>
      </c>
      <c r="E18" s="67"/>
      <c r="F18" s="68"/>
      <c r="H18" s="14"/>
    </row>
    <row r="19" spans="2:8" ht="28.8" customHeight="1" x14ac:dyDescent="0.3">
      <c r="B19" s="71"/>
      <c r="C19" s="72"/>
      <c r="D19" s="30" t="s">
        <v>46</v>
      </c>
      <c r="E19" s="32">
        <f>+E5</f>
        <v>0</v>
      </c>
      <c r="F19" s="42" t="s">
        <v>11</v>
      </c>
    </row>
    <row r="20" spans="2:8" ht="28.8" customHeight="1" x14ac:dyDescent="0.3">
      <c r="B20" s="71"/>
      <c r="C20" s="72"/>
      <c r="D20" s="30" t="s">
        <v>45</v>
      </c>
      <c r="E20" s="27">
        <f>+E19*0.8</f>
        <v>0</v>
      </c>
      <c r="F20" s="41" t="s">
        <v>22</v>
      </c>
    </row>
    <row r="21" spans="2:8" ht="28.8" customHeight="1" x14ac:dyDescent="0.3">
      <c r="B21" s="71"/>
      <c r="C21" s="72"/>
      <c r="D21" s="30" t="s">
        <v>47</v>
      </c>
      <c r="E21" s="27">
        <f>+E8</f>
        <v>0</v>
      </c>
      <c r="F21" s="39" t="s">
        <v>30</v>
      </c>
      <c r="H21" s="16"/>
    </row>
    <row r="22" spans="2:8" ht="28.8" customHeight="1" x14ac:dyDescent="0.3">
      <c r="B22" s="71"/>
      <c r="C22" s="72"/>
      <c r="D22" s="33" t="s">
        <v>48</v>
      </c>
      <c r="E22" s="34">
        <f>+E20*0.25</f>
        <v>0</v>
      </c>
      <c r="F22" s="43" t="s">
        <v>31</v>
      </c>
      <c r="H22" s="16"/>
    </row>
    <row r="23" spans="2:8" ht="28.8" customHeight="1" x14ac:dyDescent="0.3">
      <c r="B23" s="73"/>
      <c r="C23" s="74"/>
      <c r="D23" s="30" t="s">
        <v>49</v>
      </c>
      <c r="E23" s="27">
        <f>+E19-E21-E22</f>
        <v>0</v>
      </c>
      <c r="F23" s="41" t="s">
        <v>43</v>
      </c>
      <c r="H23" s="17"/>
    </row>
    <row r="24" spans="2:8" ht="28.8" customHeight="1" x14ac:dyDescent="0.3">
      <c r="D24" s="18"/>
      <c r="E24" s="19"/>
      <c r="F24" s="44"/>
    </row>
    <row r="25" spans="2:8" ht="28.8" customHeight="1" x14ac:dyDescent="0.3">
      <c r="B25" s="62" t="s">
        <v>38</v>
      </c>
      <c r="C25" s="63"/>
      <c r="D25" s="54" t="s">
        <v>34</v>
      </c>
      <c r="E25" s="55"/>
      <c r="F25" s="47" t="s">
        <v>58</v>
      </c>
      <c r="G25" s="48"/>
    </row>
    <row r="26" spans="2:8" ht="28.8" customHeight="1" x14ac:dyDescent="0.3">
      <c r="B26" s="64"/>
      <c r="C26" s="65"/>
      <c r="D26" s="20" t="s">
        <v>62</v>
      </c>
      <c r="E26" s="21">
        <f>+E8</f>
        <v>0</v>
      </c>
      <c r="F26" s="49"/>
      <c r="G26" s="50"/>
    </row>
    <row r="27" spans="2:8" ht="28.8" customHeight="1" x14ac:dyDescent="0.3">
      <c r="B27" s="58" t="s">
        <v>42</v>
      </c>
      <c r="C27" s="59"/>
      <c r="D27" s="20" t="s">
        <v>60</v>
      </c>
      <c r="E27" s="21">
        <f>+E14</f>
        <v>0</v>
      </c>
      <c r="F27" s="49"/>
      <c r="G27" s="50"/>
      <c r="H27" s="22"/>
    </row>
    <row r="28" spans="2:8" ht="28.8" customHeight="1" x14ac:dyDescent="0.3">
      <c r="B28" s="58"/>
      <c r="C28" s="59"/>
      <c r="D28" s="20" t="s">
        <v>61</v>
      </c>
      <c r="E28" s="21">
        <f>+E9+E15</f>
        <v>0</v>
      </c>
      <c r="F28" s="51"/>
      <c r="G28" s="52"/>
    </row>
    <row r="29" spans="2:8" ht="28.8" customHeight="1" x14ac:dyDescent="0.3">
      <c r="B29" s="58"/>
      <c r="C29" s="59"/>
    </row>
    <row r="30" spans="2:8" ht="28.8" customHeight="1" x14ac:dyDescent="0.3">
      <c r="B30" s="58"/>
      <c r="C30" s="59"/>
      <c r="D30" s="54" t="s">
        <v>33</v>
      </c>
      <c r="E30" s="55"/>
      <c r="F30" s="47" t="s">
        <v>59</v>
      </c>
      <c r="G30" s="48"/>
    </row>
    <row r="31" spans="2:8" ht="28.8" customHeight="1" x14ac:dyDescent="0.3">
      <c r="B31" s="58"/>
      <c r="C31" s="59"/>
      <c r="D31" s="56" t="s">
        <v>35</v>
      </c>
      <c r="E31" s="57"/>
      <c r="F31" s="49"/>
      <c r="G31" s="50"/>
    </row>
    <row r="32" spans="2:8" ht="28.8" customHeight="1" x14ac:dyDescent="0.3">
      <c r="B32" s="58"/>
      <c r="C32" s="59"/>
      <c r="D32" s="20" t="s">
        <v>63</v>
      </c>
      <c r="E32" s="21">
        <f>+E8</f>
        <v>0</v>
      </c>
      <c r="F32" s="49"/>
      <c r="G32" s="50"/>
    </row>
    <row r="33" spans="2:7" ht="28.8" customHeight="1" x14ac:dyDescent="0.3">
      <c r="B33" s="58"/>
      <c r="C33" s="59"/>
      <c r="D33" s="20" t="s">
        <v>64</v>
      </c>
      <c r="E33" s="21">
        <f>+E23</f>
        <v>0</v>
      </c>
      <c r="F33" s="49"/>
      <c r="G33" s="50"/>
    </row>
    <row r="34" spans="2:7" ht="28.8" customHeight="1" x14ac:dyDescent="0.3">
      <c r="B34" s="60"/>
      <c r="C34" s="61"/>
      <c r="D34" s="20" t="s">
        <v>65</v>
      </c>
      <c r="E34" s="21">
        <f>+E22</f>
        <v>0</v>
      </c>
      <c r="F34" s="51"/>
      <c r="G34" s="52"/>
    </row>
    <row r="37" spans="2:7" x14ac:dyDescent="0.3">
      <c r="G37" s="23">
        <v>42431</v>
      </c>
    </row>
  </sheetData>
  <sheetProtection sheet="1" objects="1" scenarios="1"/>
  <mergeCells count="15">
    <mergeCell ref="F25:G28"/>
    <mergeCell ref="F30:G34"/>
    <mergeCell ref="B2:F2"/>
    <mergeCell ref="D25:E25"/>
    <mergeCell ref="D30:E30"/>
    <mergeCell ref="D31:E31"/>
    <mergeCell ref="B27:C34"/>
    <mergeCell ref="B25:C26"/>
    <mergeCell ref="D18:F18"/>
    <mergeCell ref="D4:F4"/>
    <mergeCell ref="D11:F11"/>
    <mergeCell ref="B4:C9"/>
    <mergeCell ref="B18:C23"/>
    <mergeCell ref="D16:F16"/>
    <mergeCell ref="B11:C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2"/>
  <sheetViews>
    <sheetView zoomScale="70" zoomScaleNormal="70" workbookViewId="0">
      <selection activeCell="L19" sqref="L19"/>
    </sheetView>
  </sheetViews>
  <sheetFormatPr defaultRowHeight="14.4" x14ac:dyDescent="0.3"/>
  <cols>
    <col min="2" max="2" width="33.109375" bestFit="1" customWidth="1"/>
    <col min="3" max="3" width="15.6640625" style="5" customWidth="1"/>
    <col min="4" max="4" width="2.33203125" bestFit="1" customWidth="1"/>
    <col min="5" max="5" width="9.5546875" bestFit="1" customWidth="1"/>
    <col min="6" max="6" width="23.33203125" customWidth="1"/>
    <col min="7" max="7" width="15.6640625" style="5" customWidth="1"/>
    <col min="8" max="8" width="2.33203125" bestFit="1" customWidth="1"/>
  </cols>
  <sheetData>
    <row r="3" spans="2:7" x14ac:dyDescent="0.3">
      <c r="C3"/>
      <c r="G3"/>
    </row>
    <row r="4" spans="2:7" x14ac:dyDescent="0.3">
      <c r="B4" s="83" t="s">
        <v>17</v>
      </c>
      <c r="C4" s="84"/>
      <c r="D4" s="85"/>
      <c r="G4"/>
    </row>
    <row r="5" spans="2:7" x14ac:dyDescent="0.3">
      <c r="B5" s="1" t="s">
        <v>14</v>
      </c>
      <c r="C5" s="8">
        <v>2000000</v>
      </c>
      <c r="D5" s="1" t="s">
        <v>0</v>
      </c>
      <c r="G5"/>
    </row>
    <row r="6" spans="2:7" x14ac:dyDescent="0.3">
      <c r="B6" s="1" t="s">
        <v>1</v>
      </c>
      <c r="C6" s="8">
        <v>25</v>
      </c>
      <c r="D6" s="1" t="s">
        <v>2</v>
      </c>
      <c r="G6"/>
    </row>
    <row r="7" spans="2:7" ht="43.2" x14ac:dyDescent="0.3">
      <c r="B7" s="2" t="s">
        <v>5</v>
      </c>
      <c r="C7" s="8">
        <v>1000000</v>
      </c>
      <c r="D7" s="1" t="s">
        <v>3</v>
      </c>
      <c r="G7"/>
    </row>
    <row r="8" spans="2:7" x14ac:dyDescent="0.3">
      <c r="B8" s="2" t="s">
        <v>32</v>
      </c>
      <c r="C8" s="6">
        <f>+C7</f>
        <v>1000000</v>
      </c>
      <c r="D8" s="1" t="s">
        <v>4</v>
      </c>
      <c r="G8"/>
    </row>
    <row r="9" spans="2:7" x14ac:dyDescent="0.3">
      <c r="G9"/>
    </row>
    <row r="10" spans="2:7" x14ac:dyDescent="0.3">
      <c r="B10" s="83" t="s">
        <v>18</v>
      </c>
      <c r="C10" s="84"/>
      <c r="D10" s="85"/>
      <c r="G10"/>
    </row>
    <row r="11" spans="2:7" ht="28.95" x14ac:dyDescent="0.3">
      <c r="B11" s="2" t="s">
        <v>13</v>
      </c>
      <c r="C11" s="6">
        <f>+C5-C7-C8</f>
        <v>0</v>
      </c>
      <c r="D11" s="1" t="s">
        <v>6</v>
      </c>
    </row>
    <row r="12" spans="2:7" ht="28.95" x14ac:dyDescent="0.3">
      <c r="B12" s="3" t="s">
        <v>16</v>
      </c>
      <c r="C12" s="6">
        <f>0.8*C11</f>
        <v>0</v>
      </c>
      <c r="D12" s="4" t="s">
        <v>7</v>
      </c>
      <c r="F12" s="7"/>
    </row>
    <row r="13" spans="2:7" x14ac:dyDescent="0.3">
      <c r="B13" s="3" t="s">
        <v>20</v>
      </c>
      <c r="C13" s="8"/>
      <c r="D13" s="4" t="s">
        <v>8</v>
      </c>
    </row>
    <row r="14" spans="2:7" x14ac:dyDescent="0.3">
      <c r="B14" s="3" t="s">
        <v>12</v>
      </c>
      <c r="C14" s="6">
        <f>0.25*C13</f>
        <v>0</v>
      </c>
      <c r="D14" s="4" t="s">
        <v>9</v>
      </c>
    </row>
    <row r="15" spans="2:7" x14ac:dyDescent="0.3">
      <c r="B15" s="80" t="s">
        <v>15</v>
      </c>
      <c r="C15" s="81"/>
      <c r="D15" s="82"/>
    </row>
    <row r="16" spans="2:7" ht="27" customHeight="1" x14ac:dyDescent="0.3"/>
    <row r="17" spans="2:7" ht="28.95" customHeight="1" x14ac:dyDescent="0.3">
      <c r="B17" s="86" t="s">
        <v>19</v>
      </c>
      <c r="C17" s="87"/>
      <c r="D17" s="88"/>
      <c r="F17" t="s">
        <v>29</v>
      </c>
    </row>
    <row r="18" spans="2:7" x14ac:dyDescent="0.3">
      <c r="B18" s="3" t="s">
        <v>21</v>
      </c>
      <c r="C18" s="9">
        <v>1000000</v>
      </c>
      <c r="D18" s="3" t="s">
        <v>10</v>
      </c>
      <c r="F18" t="s">
        <v>26</v>
      </c>
      <c r="G18" s="5">
        <f>+C8</f>
        <v>1000000</v>
      </c>
    </row>
    <row r="19" spans="2:7" ht="28.95" x14ac:dyDescent="0.3">
      <c r="B19" s="3" t="s">
        <v>25</v>
      </c>
      <c r="C19" s="6">
        <f>IF(C13=0,C8,C18*0.25)</f>
        <v>1000000</v>
      </c>
      <c r="D19" s="4" t="s">
        <v>11</v>
      </c>
      <c r="F19" s="10" t="s">
        <v>27</v>
      </c>
      <c r="G19" s="7">
        <f>+C19</f>
        <v>1000000</v>
      </c>
    </row>
    <row r="20" spans="2:7" ht="46.2" customHeight="1" x14ac:dyDescent="0.3">
      <c r="B20" s="3" t="s">
        <v>23</v>
      </c>
      <c r="C20" s="6">
        <f>+C8+C14</f>
        <v>1000000</v>
      </c>
      <c r="D20" s="1" t="s">
        <v>22</v>
      </c>
      <c r="F20" s="11" t="s">
        <v>28</v>
      </c>
      <c r="G20" s="5">
        <f>+G18-G19</f>
        <v>0</v>
      </c>
    </row>
    <row r="21" spans="2:7" ht="14.4" customHeight="1" x14ac:dyDescent="0.3">
      <c r="B21" s="78" t="s">
        <v>24</v>
      </c>
      <c r="C21" s="78"/>
      <c r="D21" s="78"/>
    </row>
    <row r="22" spans="2:7" ht="14.4" customHeight="1" x14ac:dyDescent="0.3">
      <c r="B22" s="79"/>
      <c r="C22" s="79"/>
      <c r="D22" s="79"/>
    </row>
  </sheetData>
  <mergeCells count="5">
    <mergeCell ref="B21:D22"/>
    <mergeCell ref="B15:D15"/>
    <mergeCell ref="B4:D4"/>
    <mergeCell ref="B10:D10"/>
    <mergeCell ref="B17:D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trial 3</vt:lpstr>
      <vt:lpstr>Doesn't work </vt:lpstr>
      <vt:lpstr>'Doesn''t work '!Print_Area</vt:lpstr>
      <vt:lpstr>'trial 3'!Print_Area</vt:lpstr>
    </vt:vector>
  </TitlesOfParts>
  <Company>Iowa Department of Transportation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McCauley</dc:creator>
  <cp:lastModifiedBy>Diane McCauley</cp:lastModifiedBy>
  <cp:lastPrinted>2016-03-02T17:22:52Z</cp:lastPrinted>
  <dcterms:created xsi:type="dcterms:W3CDTF">2016-02-09T21:06:27Z</dcterms:created>
  <dcterms:modified xsi:type="dcterms:W3CDTF">2016-03-03T20:45:51Z</dcterms:modified>
</cp:coreProperties>
</file>