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adot-my.sharepoint.com/personal/john_hart_iowadot_us/Documents/Desktop/HMA Shared/John/"/>
    </mc:Choice>
  </mc:AlternateContent>
  <xr:revisionPtr revIDLastSave="279" documentId="8_{F026F57D-8194-47E4-BF75-6A2A8B18FB2A}" xr6:coauthVersionLast="47" xr6:coauthVersionMax="47" xr10:uidLastSave="{9D2CF18A-AAE9-4EE2-A5A7-D3D243CD1C45}"/>
  <bookViews>
    <workbookView xWindow="28680" yWindow="-120" windowWidth="29040" windowHeight="15720" xr2:uid="{00000000-000D-0000-FFFF-FFFF00000000}"/>
  </bookViews>
  <sheets>
    <sheet name="Classified RAP" sheetId="4" r:id="rId1"/>
    <sheet name="82009r" sheetId="5" r:id="rId2"/>
  </sheets>
  <externalReferences>
    <externalReference r:id="rId3"/>
    <externalReference r:id="rId4"/>
  </externalReferences>
  <definedNames>
    <definedName name="\P">#REF!</definedName>
    <definedName name="_CALC_B_C428_">#REF!</definedName>
    <definedName name="_COUNTY_">#REF!</definedName>
    <definedName name="_EDIT_GOTO_C_A1">#REF!</definedName>
    <definedName name="_PRINT_">#REF!</definedName>
    <definedName name="_SELECT_A_I3__C">#REF!</definedName>
    <definedName name="A">#REF!</definedName>
    <definedName name="ADAIR">#REF!</definedName>
    <definedName name="ADAMS">#REF!</definedName>
    <definedName name="ALLAMAKE">#REF!</definedName>
    <definedName name="APPANOOSE">#REF!</definedName>
    <definedName name="as">#REF!</definedName>
    <definedName name="AUDUBON">#REF!</definedName>
    <definedName name="BACK">#REF!</definedName>
    <definedName name="BENTON">#REF!</definedName>
    <definedName name="BOONE">#REF!</definedName>
    <definedName name="BREMER">#REF!</definedName>
    <definedName name="BUCHANAN">#REF!</definedName>
    <definedName name="BUENA_VISTA">#REF!</definedName>
    <definedName name="BUTLER">#REF!</definedName>
    <definedName name="CALHOUN">#REF!</definedName>
    <definedName name="CARROLL">#REF!</definedName>
    <definedName name="CASS">#REF!</definedName>
    <definedName name="CEDAR">#REF!</definedName>
    <definedName name="CERRO_GORDO">#REF!</definedName>
    <definedName name="CHEROKEE">#REF!</definedName>
    <definedName name="CHICKASAW">#REF!</definedName>
    <definedName name="CITC">#REF!</definedName>
    <definedName name="CLARKE">#REF!</definedName>
    <definedName name="CLAY">#REF!</definedName>
    <definedName name="CLAYTON">#REF!</definedName>
    <definedName name="CLINTON">#REF!</definedName>
    <definedName name="COUNTY">#REF!</definedName>
    <definedName name="CRAWFORD">#REF!</definedName>
    <definedName name="DAILYREPORT">#REF!</definedName>
    <definedName name="DALLAS">#REF!</definedName>
    <definedName name="DAVIS">#REF!</definedName>
    <definedName name="DECATUR">#REF!</definedName>
    <definedName name="DELEWARE">#REF!</definedName>
    <definedName name="DES_MOINES">#REF!</definedName>
    <definedName name="DICKINSON">#REF!</definedName>
    <definedName name="DUBUQUE">#REF!</definedName>
    <definedName name="ECITC">#REF!</definedName>
    <definedName name="EMMET">#REF!</definedName>
    <definedName name="FAYETTE">#REF!</definedName>
    <definedName name="FLOYD">#REF!</definedName>
    <definedName name="FRANKLIN">#REF!</definedName>
    <definedName name="FREMONT">#REF!</definedName>
    <definedName name="GRADATION">[1]Shades!$B$18:$Q$25</definedName>
    <definedName name="GREENE">#REF!</definedName>
    <definedName name="GRUNDY">#REF!</definedName>
    <definedName name="GUTHRIE">#REF!</definedName>
    <definedName name="HAMILTON">#REF!</definedName>
    <definedName name="HANCOCK">#REF!</definedName>
    <definedName name="HARDIN">#REF!</definedName>
    <definedName name="HARRISON">#REF!</definedName>
    <definedName name="HENRY">#REF!</definedName>
    <definedName name="HOWARD">#REF!</definedName>
    <definedName name="HUMBOLT">#REF!</definedName>
    <definedName name="IDA">#REF!</definedName>
    <definedName name="IOWA">#REF!</definedName>
    <definedName name="JACKSON">#REF!</definedName>
    <definedName name="JASPER">#REF!</definedName>
    <definedName name="JEFFERSON">#REF!</definedName>
    <definedName name="JOHNSON">#REF!</definedName>
    <definedName name="JONES">#REF!</definedName>
    <definedName name="KEOKUK">#REF!</definedName>
    <definedName name="KOSSUTH">#REF!</definedName>
    <definedName name="LEE">#REF!</definedName>
    <definedName name="LIMITS">#REF!</definedName>
    <definedName name="LINN">#REF!</definedName>
    <definedName name="LOUISA">#REF!</definedName>
    <definedName name="LUCAS">#REF!</definedName>
    <definedName name="LYON">#REF!</definedName>
    <definedName name="MADISON">#REF!</definedName>
    <definedName name="MAHASKA">#REF!</definedName>
    <definedName name="MARION">#REF!</definedName>
    <definedName name="MARSHALL">#REF!</definedName>
    <definedName name="MILLS">#REF!</definedName>
    <definedName name="MITCHELL">#REF!</definedName>
    <definedName name="Mix">'[2]Info Screen'!$E$17:$F$24</definedName>
    <definedName name="MONONA">#REF!</definedName>
    <definedName name="MONROE">#REF!</definedName>
    <definedName name="MONTGOMERY">#REF!</definedName>
    <definedName name="MUSCATINE">#REF!</definedName>
    <definedName name="NEITC">#REF!</definedName>
    <definedName name="NEW">#REF!</definedName>
    <definedName name="NWITC">#REF!</definedName>
    <definedName name="O_BRIEN">#REF!</definedName>
    <definedName name="OSCEOLA">#REF!</definedName>
    <definedName name="PAGE">#REF!</definedName>
    <definedName name="PALO_ALTO">#REF!</definedName>
    <definedName name="PLYMOUTH">#REF!</definedName>
    <definedName name="POCAHONTAS">#REF!</definedName>
    <definedName name="POLK">#REF!</definedName>
    <definedName name="POTTAWATAMIE">#REF!</definedName>
    <definedName name="POWESHIEK">#REF!</definedName>
    <definedName name="_xlnm.Print_Area" localSheetId="1">'82009r'!$A$1:$J$48</definedName>
    <definedName name="_xlnm.Print_Area" localSheetId="0">'Classified RAP'!$A$1:$R$78</definedName>
    <definedName name="_xlnm.Print_Area">#REF!</definedName>
    <definedName name="Print_Area_MI">#REF!</definedName>
    <definedName name="PRINT_MACRO">#REF!</definedName>
    <definedName name="PRO">[1]Shades!$DE$18:$DX$61</definedName>
    <definedName name="RINGOLD">#REF!</definedName>
    <definedName name="SAC">#REF!</definedName>
    <definedName name="SCOTT">#REF!</definedName>
    <definedName name="SEITC">#REF!</definedName>
    <definedName name="SHELBY">#REF!</definedName>
    <definedName name="SIOUX">#REF!</definedName>
    <definedName name="SOURCEINFO">#REF!</definedName>
    <definedName name="STORY">#REF!</definedName>
    <definedName name="SWITC">#REF!</definedName>
    <definedName name="TAMA">#REF!</definedName>
    <definedName name="TAYLOR">#REF!</definedName>
    <definedName name="test">#REF!</definedName>
    <definedName name="UNION">#REF!</definedName>
    <definedName name="VAN_BUREN">#REF!</definedName>
    <definedName name="WAPELLO">#REF!</definedName>
    <definedName name="WARREN">#REF!</definedName>
    <definedName name="WASHINGTON">#REF!</definedName>
    <definedName name="WAYNE">#REF!</definedName>
    <definedName name="WEBSTER">#REF!</definedName>
    <definedName name="WINNEBAGO">#REF!</definedName>
    <definedName name="WINNESHIEK">#REF!</definedName>
    <definedName name="WOODBURY">#REF!</definedName>
    <definedName name="WORTH">#REF!</definedName>
    <definedName name="WRIGH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3" i="4" l="1"/>
  <c r="D76" i="4" s="1"/>
  <c r="E73" i="4"/>
  <c r="E76" i="4" s="1"/>
  <c r="F73" i="4"/>
  <c r="F76" i="4" s="1"/>
  <c r="G73" i="4"/>
  <c r="G76" i="4" s="1"/>
  <c r="H73" i="4"/>
  <c r="H76" i="4" s="1"/>
  <c r="I73" i="4"/>
  <c r="I76" i="4" s="1"/>
  <c r="J73" i="4"/>
  <c r="J76" i="4" s="1"/>
  <c r="K73" i="4"/>
  <c r="K76" i="4" s="1"/>
  <c r="L73" i="4"/>
  <c r="L76" i="4" s="1"/>
  <c r="M73" i="4"/>
  <c r="M76" i="4" s="1"/>
  <c r="C73" i="4"/>
  <c r="C76" i="4" s="1"/>
  <c r="B73" i="4"/>
  <c r="B76" i="4" s="1"/>
  <c r="B74" i="4" l="1"/>
  <c r="B75" i="4" s="1"/>
  <c r="AP4" i="4" l="1"/>
  <c r="M74" i="4" l="1"/>
  <c r="M75" i="4" s="1"/>
  <c r="L74" i="4"/>
  <c r="L75" i="4" s="1"/>
  <c r="K74" i="4"/>
  <c r="K75" i="4" s="1"/>
  <c r="J74" i="4"/>
  <c r="J75" i="4" s="1"/>
  <c r="I74" i="4"/>
  <c r="I75" i="4" s="1"/>
  <c r="H74" i="4"/>
  <c r="H75" i="4" s="1"/>
  <c r="G74" i="4"/>
  <c r="G75" i="4" s="1"/>
  <c r="F74" i="4"/>
  <c r="F75" i="4" s="1"/>
  <c r="E74" i="4"/>
  <c r="E75" i="4" s="1"/>
  <c r="C74" i="4"/>
  <c r="C75" i="4" s="1"/>
  <c r="D74" i="4"/>
  <c r="D75" i="4" s="1"/>
  <c r="AA13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A58" i="4"/>
  <c r="AB58" i="4"/>
  <c r="AC58" i="4"/>
  <c r="AD58" i="4"/>
  <c r="AE58" i="4"/>
  <c r="AF58" i="4"/>
  <c r="AG58" i="4"/>
  <c r="AH58" i="4"/>
  <c r="AI58" i="4"/>
  <c r="AJ58" i="4"/>
  <c r="AK58" i="4"/>
  <c r="AL58" i="4"/>
  <c r="AM58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A60" i="4"/>
  <c r="AB60" i="4"/>
  <c r="AC60" i="4"/>
  <c r="AD60" i="4"/>
  <c r="AE60" i="4"/>
  <c r="AF60" i="4"/>
  <c r="AG60" i="4"/>
  <c r="AH60" i="4"/>
  <c r="AI60" i="4"/>
  <c r="AJ60" i="4"/>
  <c r="AK60" i="4"/>
  <c r="AL60" i="4"/>
  <c r="AM60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A62" i="4"/>
  <c r="AB62" i="4"/>
  <c r="AC62" i="4"/>
  <c r="AD62" i="4"/>
  <c r="AE62" i="4"/>
  <c r="AF62" i="4"/>
  <c r="AG62" i="4"/>
  <c r="AH62" i="4"/>
  <c r="AI62" i="4"/>
  <c r="AJ62" i="4"/>
  <c r="AK62" i="4"/>
  <c r="AL62" i="4"/>
  <c r="AM62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A64" i="4"/>
  <c r="AB64" i="4"/>
  <c r="AC64" i="4"/>
  <c r="AD64" i="4"/>
  <c r="AE64" i="4"/>
  <c r="AF64" i="4"/>
  <c r="AG64" i="4"/>
  <c r="AH64" i="4"/>
  <c r="AI64" i="4"/>
  <c r="AJ64" i="4"/>
  <c r="AK64" i="4"/>
  <c r="AL64" i="4"/>
  <c r="AM64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A69" i="4"/>
  <c r="AB69" i="4"/>
  <c r="AC69" i="4"/>
  <c r="AD69" i="4"/>
  <c r="AE69" i="4"/>
  <c r="AF69" i="4"/>
  <c r="AG69" i="4"/>
  <c r="AH69" i="4"/>
  <c r="AI69" i="4"/>
  <c r="AJ69" i="4"/>
  <c r="AK69" i="4"/>
  <c r="AL69" i="4"/>
  <c r="AM69" i="4"/>
  <c r="AP6" i="4"/>
  <c r="AP8" i="4" s="1"/>
  <c r="AP11" i="4" s="1"/>
  <c r="AP13" i="4" s="1"/>
  <c r="AP15" i="4" s="1"/>
  <c r="AP17" i="4" s="1"/>
  <c r="AP19" i="4" s="1"/>
  <c r="AP21" i="4" s="1"/>
  <c r="AP23" i="4" s="1"/>
  <c r="AP25" i="4" s="1"/>
  <c r="AP27" i="4" s="1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Z20" i="4"/>
  <c r="AM43" i="4" l="1"/>
  <c r="AM44" i="4"/>
  <c r="AI43" i="4"/>
  <c r="AI44" i="4"/>
  <c r="AE43" i="4"/>
  <c r="AE44" i="4"/>
  <c r="AL43" i="4"/>
  <c r="AL44" i="4"/>
  <c r="AK44" i="4"/>
  <c r="AK43" i="4"/>
  <c r="AG44" i="4"/>
  <c r="AG43" i="4"/>
  <c r="AC44" i="4"/>
  <c r="AC43" i="4"/>
  <c r="AA43" i="4"/>
  <c r="AA44" i="4"/>
  <c r="AJ43" i="4"/>
  <c r="AJ44" i="4"/>
  <c r="AF43" i="4"/>
  <c r="AF44" i="4"/>
  <c r="AB43" i="4"/>
  <c r="AB44" i="4"/>
  <c r="AH44" i="4"/>
  <c r="AD44" i="4"/>
  <c r="AH43" i="4"/>
  <c r="AD43" i="4"/>
  <c r="C18" i="4"/>
  <c r="C19" i="4"/>
  <c r="C72" i="4" s="1"/>
  <c r="B19" i="4"/>
  <c r="B72" i="4" s="1"/>
  <c r="B18" i="4"/>
  <c r="N18" i="4"/>
  <c r="M18" i="4"/>
  <c r="L18" i="4"/>
  <c r="K18" i="4"/>
  <c r="J18" i="4"/>
  <c r="I18" i="4"/>
  <c r="H18" i="4"/>
  <c r="G19" i="4"/>
  <c r="G72" i="4" s="1"/>
  <c r="F18" i="4"/>
  <c r="E18" i="4"/>
  <c r="D18" i="4"/>
  <c r="K19" i="4" l="1"/>
  <c r="K72" i="4" s="1"/>
  <c r="G18" i="4"/>
  <c r="N19" i="4"/>
  <c r="J19" i="4"/>
  <c r="J72" i="4" s="1"/>
  <c r="F19" i="4"/>
  <c r="F72" i="4" s="1"/>
  <c r="M19" i="4"/>
  <c r="M72" i="4" s="1"/>
  <c r="I19" i="4"/>
  <c r="I72" i="4" s="1"/>
  <c r="E19" i="4"/>
  <c r="E72" i="4" s="1"/>
  <c r="L19" i="4"/>
  <c r="L72" i="4" s="1"/>
  <c r="H19" i="4"/>
  <c r="H72" i="4" s="1"/>
  <c r="D19" i="4"/>
  <c r="D72" i="4" s="1"/>
  <c r="G77" i="4"/>
  <c r="C77" i="4"/>
  <c r="B77" i="4"/>
  <c r="E10" i="4"/>
  <c r="A21" i="4"/>
  <c r="A22" i="4" l="1"/>
  <c r="Z21" i="4"/>
  <c r="M77" i="4"/>
  <c r="N77" i="4"/>
  <c r="L77" i="4"/>
  <c r="J77" i="4"/>
  <c r="F77" i="4"/>
  <c r="E77" i="4"/>
  <c r="H77" i="4"/>
  <c r="D77" i="4"/>
  <c r="K77" i="4"/>
  <c r="I77" i="4"/>
  <c r="A23" i="4" l="1"/>
  <c r="Z22" i="4"/>
  <c r="A24" i="4" l="1"/>
  <c r="Z23" i="4"/>
  <c r="A25" i="4" l="1"/>
  <c r="Z24" i="4"/>
  <c r="A26" i="4" l="1"/>
  <c r="Z25" i="4"/>
  <c r="A27" i="4" l="1"/>
  <c r="Z26" i="4"/>
  <c r="A28" i="4" l="1"/>
  <c r="Z27" i="4"/>
  <c r="A29" i="4" l="1"/>
  <c r="Z28" i="4"/>
  <c r="A30" i="4" l="1"/>
  <c r="Z29" i="4"/>
  <c r="A31" i="4" l="1"/>
  <c r="Z30" i="4"/>
  <c r="A32" i="4" l="1"/>
  <c r="Z31" i="4"/>
  <c r="A33" i="4" l="1"/>
  <c r="Z32" i="4"/>
  <c r="A34" i="4" l="1"/>
  <c r="Z33" i="4"/>
  <c r="A35" i="4" l="1"/>
  <c r="Z34" i="4"/>
  <c r="A36" i="4" l="1"/>
  <c r="Z35" i="4"/>
  <c r="A37" i="4" l="1"/>
  <c r="Z36" i="4"/>
  <c r="A38" i="4" l="1"/>
  <c r="Z37" i="4"/>
  <c r="A39" i="4" l="1"/>
  <c r="Z38" i="4"/>
  <c r="A40" i="4" l="1"/>
  <c r="Z39" i="4"/>
  <c r="A41" i="4" l="1"/>
  <c r="Z40" i="4"/>
  <c r="A42" i="4" l="1"/>
  <c r="Z41" i="4"/>
  <c r="A43" i="4" l="1"/>
  <c r="Z42" i="4"/>
  <c r="A44" i="4" l="1"/>
  <c r="Z43" i="4"/>
  <c r="A45" i="4" l="1"/>
  <c r="Z44" i="4"/>
  <c r="A46" i="4" l="1"/>
  <c r="Z45" i="4"/>
  <c r="A47" i="4" l="1"/>
  <c r="Z46" i="4"/>
  <c r="A48" i="4" l="1"/>
  <c r="Z47" i="4"/>
  <c r="A49" i="4" l="1"/>
  <c r="Z48" i="4"/>
  <c r="A50" i="4" l="1"/>
  <c r="Z49" i="4"/>
  <c r="A51" i="4" l="1"/>
  <c r="Z50" i="4"/>
  <c r="A52" i="4" l="1"/>
  <c r="Z51" i="4"/>
  <c r="A53" i="4" l="1"/>
  <c r="Z52" i="4"/>
  <c r="A54" i="4" l="1"/>
  <c r="Z53" i="4"/>
  <c r="A55" i="4" l="1"/>
  <c r="Z54" i="4"/>
  <c r="A56" i="4" l="1"/>
  <c r="Z55" i="4"/>
  <c r="A57" i="4" l="1"/>
  <c r="Z56" i="4"/>
  <c r="A58" i="4" l="1"/>
  <c r="Z57" i="4"/>
  <c r="A59" i="4" l="1"/>
  <c r="Z58" i="4"/>
  <c r="A60" i="4" l="1"/>
  <c r="Z59" i="4"/>
  <c r="A61" i="4" l="1"/>
  <c r="Z60" i="4"/>
  <c r="A62" i="4" l="1"/>
  <c r="Z61" i="4"/>
  <c r="A63" i="4" l="1"/>
  <c r="Z62" i="4"/>
  <c r="A64" i="4" l="1"/>
  <c r="Z63" i="4"/>
  <c r="A65" i="4" l="1"/>
  <c r="Z64" i="4"/>
  <c r="A66" i="4" l="1"/>
  <c r="Z65" i="4"/>
  <c r="A67" i="4" l="1"/>
  <c r="Z66" i="4"/>
  <c r="A68" i="4" l="1"/>
  <c r="Z67" i="4"/>
  <c r="A69" i="4" l="1"/>
  <c r="Z68" i="4"/>
  <c r="Z69" i="4" l="1"/>
  <c r="AA7" i="4"/>
  <c r="AG8" i="4"/>
  <c r="AG7" i="4"/>
  <c r="AH7" i="4"/>
  <c r="AI7" i="4"/>
  <c r="AL7" i="4"/>
  <c r="AM7" i="4"/>
  <c r="AJ7" i="4"/>
  <c r="AJ8" i="4"/>
  <c r="AL8" i="4"/>
  <c r="AI8" i="4"/>
  <c r="AD7" i="4"/>
  <c r="AF7" i="4"/>
  <c r="AF8" i="4"/>
  <c r="AH8" i="4"/>
  <c r="AA8" i="4"/>
  <c r="AE8" i="4"/>
  <c r="AB8" i="4"/>
  <c r="AB7" i="4"/>
  <c r="AD8" i="4"/>
  <c r="AE7" i="4"/>
  <c r="AC7" i="4"/>
  <c r="AC8" i="4"/>
  <c r="AK8" i="4"/>
  <c r="AM8" i="4"/>
  <c r="AK7" i="4"/>
  <c r="AL32" i="4" l="1"/>
  <c r="AL36" i="4"/>
  <c r="AL33" i="4"/>
  <c r="AL27" i="4"/>
  <c r="AL31" i="4"/>
  <c r="AL41" i="4"/>
  <c r="AL35" i="4"/>
  <c r="AL39" i="4"/>
  <c r="AL29" i="4"/>
  <c r="AL37" i="4"/>
  <c r="AL30" i="4"/>
  <c r="AL34" i="4"/>
  <c r="AL38" i="4"/>
  <c r="AL28" i="4"/>
  <c r="AL40" i="4"/>
  <c r="AL42" i="4"/>
  <c r="AA35" i="4"/>
  <c r="AA28" i="4"/>
  <c r="AA36" i="4"/>
  <c r="AA30" i="4"/>
  <c r="AA40" i="4"/>
  <c r="AA34" i="4"/>
  <c r="AA38" i="4"/>
  <c r="AA42" i="4"/>
  <c r="AA27" i="4"/>
  <c r="AA32" i="4"/>
  <c r="AA29" i="4"/>
  <c r="AA33" i="4"/>
  <c r="AA37" i="4"/>
  <c r="AA41" i="4"/>
  <c r="AA39" i="4"/>
  <c r="AA31" i="4"/>
  <c r="AD41" i="4"/>
  <c r="AD36" i="4"/>
  <c r="AD31" i="4"/>
  <c r="AD37" i="4"/>
  <c r="AD32" i="4"/>
  <c r="AD27" i="4"/>
  <c r="AD42" i="4"/>
  <c r="AD28" i="4"/>
  <c r="AD38" i="4"/>
  <c r="AD29" i="4"/>
  <c r="AD33" i="4"/>
  <c r="AD39" i="4"/>
  <c r="AD35" i="4"/>
  <c r="AD34" i="4"/>
  <c r="AD30" i="4"/>
  <c r="AD40" i="4"/>
  <c r="AE30" i="4"/>
  <c r="AE40" i="4"/>
  <c r="AE34" i="4"/>
  <c r="AE42" i="4"/>
  <c r="AE33" i="4"/>
  <c r="AE31" i="4"/>
  <c r="AE41" i="4"/>
  <c r="AE39" i="4"/>
  <c r="AE28" i="4"/>
  <c r="AE32" i="4"/>
  <c r="AE27" i="4"/>
  <c r="AE37" i="4"/>
  <c r="AE35" i="4"/>
  <c r="AE29" i="4"/>
  <c r="AE36" i="4"/>
  <c r="AE38" i="4"/>
  <c r="AH30" i="4"/>
  <c r="AH40" i="4"/>
  <c r="AH35" i="4"/>
  <c r="AH42" i="4"/>
  <c r="AH28" i="4"/>
  <c r="AH29" i="4"/>
  <c r="AH37" i="4"/>
  <c r="AH32" i="4"/>
  <c r="AH27" i="4"/>
  <c r="AH33" i="4"/>
  <c r="AH38" i="4"/>
  <c r="AH39" i="4"/>
  <c r="AH34" i="4"/>
  <c r="AH31" i="4"/>
  <c r="AH41" i="4"/>
  <c r="AH36" i="4"/>
  <c r="AF38" i="4"/>
  <c r="AF31" i="4"/>
  <c r="AF39" i="4"/>
  <c r="AF29" i="4"/>
  <c r="AF33" i="4"/>
  <c r="AF28" i="4"/>
  <c r="AF32" i="4"/>
  <c r="AF41" i="4"/>
  <c r="AF35" i="4"/>
  <c r="AF37" i="4"/>
  <c r="AF36" i="4"/>
  <c r="AF34" i="4"/>
  <c r="AF42" i="4"/>
  <c r="AF27" i="4"/>
  <c r="AF40" i="4"/>
  <c r="AF30" i="4"/>
  <c r="AG33" i="4"/>
  <c r="AG37" i="4"/>
  <c r="AG30" i="4"/>
  <c r="AG38" i="4"/>
  <c r="AG42" i="4"/>
  <c r="AG32" i="4"/>
  <c r="AG27" i="4"/>
  <c r="AG36" i="4"/>
  <c r="AG31" i="4"/>
  <c r="AG40" i="4"/>
  <c r="AG34" i="4"/>
  <c r="AG28" i="4"/>
  <c r="AG35" i="4"/>
  <c r="AG39" i="4"/>
  <c r="AG29" i="4"/>
  <c r="AG41" i="4"/>
  <c r="AC28" i="4"/>
  <c r="AC42" i="4"/>
  <c r="AC32" i="4"/>
  <c r="AC27" i="4"/>
  <c r="AC40" i="4"/>
  <c r="AC35" i="4"/>
  <c r="AC37" i="4"/>
  <c r="AC30" i="4"/>
  <c r="AC34" i="4"/>
  <c r="AC39" i="4"/>
  <c r="AC29" i="4"/>
  <c r="AC33" i="4"/>
  <c r="AC41" i="4"/>
  <c r="AC36" i="4"/>
  <c r="AC38" i="4"/>
  <c r="AC31" i="4"/>
  <c r="AM30" i="4"/>
  <c r="AM40" i="4"/>
  <c r="AM34" i="4"/>
  <c r="AM42" i="4"/>
  <c r="AM33" i="4"/>
  <c r="AM31" i="4"/>
  <c r="AM41" i="4"/>
  <c r="AM39" i="4"/>
  <c r="AM28" i="4"/>
  <c r="AM27" i="4"/>
  <c r="AM37" i="4"/>
  <c r="AM35" i="4"/>
  <c r="AM32" i="4"/>
  <c r="AM38" i="4"/>
  <c r="AM36" i="4"/>
  <c r="AM29" i="4"/>
  <c r="AI35" i="4"/>
  <c r="AI39" i="4"/>
  <c r="AI28" i="4"/>
  <c r="AI36" i="4"/>
  <c r="AI30" i="4"/>
  <c r="AI29" i="4"/>
  <c r="AI33" i="4"/>
  <c r="AI27" i="4"/>
  <c r="AI32" i="4"/>
  <c r="AI40" i="4"/>
  <c r="AI34" i="4"/>
  <c r="AI38" i="4"/>
  <c r="AI42" i="4"/>
  <c r="AI37" i="4"/>
  <c r="AI31" i="4"/>
  <c r="AI41" i="4"/>
  <c r="AJ29" i="4"/>
  <c r="AJ41" i="4"/>
  <c r="AJ36" i="4"/>
  <c r="AJ34" i="4"/>
  <c r="AJ27" i="4"/>
  <c r="AJ31" i="4"/>
  <c r="AJ30" i="4"/>
  <c r="AJ40" i="4"/>
  <c r="AJ38" i="4"/>
  <c r="AJ42" i="4"/>
  <c r="AJ33" i="4"/>
  <c r="AJ35" i="4"/>
  <c r="AJ39" i="4"/>
  <c r="AJ28" i="4"/>
  <c r="AJ37" i="4"/>
  <c r="AJ32" i="4"/>
  <c r="AB29" i="4"/>
  <c r="AB41" i="4"/>
  <c r="AB36" i="4"/>
  <c r="AB34" i="4"/>
  <c r="AB42" i="4"/>
  <c r="AB27" i="4"/>
  <c r="AB31" i="4"/>
  <c r="AB30" i="4"/>
  <c r="AB40" i="4"/>
  <c r="AB38" i="4"/>
  <c r="AB32" i="4"/>
  <c r="AB33" i="4"/>
  <c r="AB35" i="4"/>
  <c r="AB28" i="4"/>
  <c r="AB37" i="4"/>
  <c r="AB39" i="4"/>
  <c r="AK28" i="4"/>
  <c r="AK42" i="4"/>
  <c r="AK32" i="4"/>
  <c r="AK27" i="4"/>
  <c r="AK40" i="4"/>
  <c r="AK35" i="4"/>
  <c r="AK29" i="4"/>
  <c r="AK33" i="4"/>
  <c r="AK37" i="4"/>
  <c r="AK41" i="4"/>
  <c r="AK30" i="4"/>
  <c r="AK34" i="4"/>
  <c r="AK39" i="4"/>
  <c r="AK38" i="4"/>
  <c r="AK31" i="4"/>
  <c r="AK36" i="4"/>
  <c r="AI20" i="4"/>
  <c r="AI21" i="4"/>
  <c r="AI23" i="4"/>
  <c r="AI22" i="4"/>
  <c r="AI26" i="4"/>
  <c r="AI25" i="4"/>
  <c r="AL24" i="4"/>
  <c r="AL21" i="4"/>
  <c r="AL26" i="4"/>
  <c r="AL22" i="4"/>
  <c r="AL25" i="4"/>
  <c r="AL23" i="4"/>
  <c r="AL20" i="4"/>
  <c r="AC23" i="4"/>
  <c r="AC22" i="4"/>
  <c r="AC26" i="4"/>
  <c r="AC20" i="4"/>
  <c r="AC25" i="4"/>
  <c r="AC21" i="4"/>
  <c r="AB20" i="4"/>
  <c r="AB21" i="4"/>
  <c r="AB22" i="4"/>
  <c r="AB25" i="4"/>
  <c r="AB26" i="4"/>
  <c r="AB23" i="4"/>
  <c r="AE26" i="4"/>
  <c r="AE22" i="4"/>
  <c r="AE20" i="4"/>
  <c r="AE21" i="4"/>
  <c r="AE25" i="4"/>
  <c r="AE23" i="4"/>
  <c r="AD23" i="4"/>
  <c r="AD21" i="4"/>
  <c r="AD26" i="4"/>
  <c r="AD22" i="4"/>
  <c r="AD25" i="4"/>
  <c r="AA22" i="4"/>
  <c r="AA23" i="4"/>
  <c r="AA26" i="4"/>
  <c r="AA21" i="4"/>
  <c r="AA25" i="4"/>
  <c r="AH20" i="4"/>
  <c r="AH21" i="4"/>
  <c r="AH25" i="4"/>
  <c r="AH26" i="4"/>
  <c r="AH22" i="4"/>
  <c r="AH23" i="4"/>
  <c r="AF24" i="4"/>
  <c r="AF25" i="4"/>
  <c r="AF20" i="4"/>
  <c r="AF22" i="4"/>
  <c r="AF26" i="4"/>
  <c r="AF21" i="4"/>
  <c r="AF23" i="4"/>
  <c r="AG25" i="4"/>
  <c r="AG22" i="4"/>
  <c r="AG20" i="4"/>
  <c r="AG23" i="4"/>
  <c r="AG26" i="4"/>
  <c r="AG21" i="4"/>
  <c r="AJ20" i="4"/>
  <c r="AJ23" i="4"/>
  <c r="AJ21" i="4"/>
  <c r="AJ26" i="4"/>
  <c r="AJ22" i="4"/>
  <c r="AJ25" i="4"/>
  <c r="AM25" i="4"/>
  <c r="AM20" i="4"/>
  <c r="AM22" i="4"/>
  <c r="AM21" i="4"/>
  <c r="AM23" i="4"/>
  <c r="AM26" i="4"/>
  <c r="AK23" i="4"/>
  <c r="AK22" i="4"/>
  <c r="AK25" i="4"/>
  <c r="AK20" i="4"/>
  <c r="AK21" i="4"/>
  <c r="AK26" i="4"/>
  <c r="AD20" i="4"/>
  <c r="AM24" i="4"/>
  <c r="AE24" i="4"/>
  <c r="AH24" i="4"/>
  <c r="AK24" i="4"/>
  <c r="AJ24" i="4"/>
  <c r="AI24" i="4"/>
  <c r="AC24" i="4"/>
  <c r="AG24" i="4"/>
  <c r="AD24" i="4"/>
  <c r="AB24" i="4"/>
  <c r="AA20" i="4"/>
  <c r="AA24" i="4"/>
  <c r="AE17" i="4" l="1"/>
  <c r="F13" i="4" s="1" a="1"/>
  <c r="F13" i="4" s="1"/>
  <c r="F15" i="4" s="1"/>
  <c r="AJ17" i="4"/>
  <c r="K13" i="4" s="1" a="1"/>
  <c r="K13" i="4" s="1"/>
  <c r="K15" i="4" s="1"/>
  <c r="AF17" i="4"/>
  <c r="G13" i="4" s="1" a="1"/>
  <c r="G13" i="4" s="1"/>
  <c r="G15" i="4" s="1"/>
  <c r="AI17" i="4"/>
  <c r="J13" i="4" s="1" a="1"/>
  <c r="J13" i="4" s="1"/>
  <c r="J15" i="4" s="1"/>
  <c r="AH17" i="4"/>
  <c r="AH19" i="4" s="1"/>
  <c r="I17" i="4" s="1"/>
  <c r="AB17" i="4"/>
  <c r="C13" i="4" s="1" a="1"/>
  <c r="C13" i="4" s="1"/>
  <c r="C15" i="4" s="1"/>
  <c r="AD17" i="4"/>
  <c r="AD19" i="4" s="1"/>
  <c r="E17" i="4" s="1"/>
  <c r="AL17" i="4"/>
  <c r="AG17" i="4"/>
  <c r="AG19" i="4" s="1"/>
  <c r="H17" i="4" s="1"/>
  <c r="AC17" i="4"/>
  <c r="D13" i="4" s="1" a="1"/>
  <c r="D13" i="4" s="1"/>
  <c r="D15" i="4" s="1"/>
  <c r="AM17" i="4"/>
  <c r="N13" i="4" s="1" a="1"/>
  <c r="N13" i="4" s="1"/>
  <c r="N15" i="4" s="1"/>
  <c r="AK17" i="4"/>
  <c r="L13" i="4" s="1" a="1"/>
  <c r="L13" i="4" s="1"/>
  <c r="L15" i="4" s="1"/>
  <c r="AE19" i="4"/>
  <c r="F17" i="4" s="1"/>
  <c r="AA17" i="4"/>
  <c r="AF19" i="4" l="1"/>
  <c r="G17" i="4" s="1"/>
  <c r="AI19" i="4"/>
  <c r="J17" i="4" s="1"/>
  <c r="E13" i="4" a="1"/>
  <c r="E13" i="4" s="1"/>
  <c r="E15" i="4" s="1"/>
  <c r="AJ19" i="4"/>
  <c r="K17" i="4" s="1"/>
  <c r="AB19" i="4"/>
  <c r="C17" i="4" s="1"/>
  <c r="I13" i="4" a="1"/>
  <c r="I13" i="4" s="1"/>
  <c r="I15" i="4" s="1"/>
  <c r="H13" i="4" a="1"/>
  <c r="H13" i="4" s="1"/>
  <c r="H15" i="4" s="1"/>
  <c r="AC19" i="4"/>
  <c r="D17" i="4" s="1"/>
  <c r="AM19" i="4"/>
  <c r="N17" i="4" s="1"/>
  <c r="M13" i="4" a="1"/>
  <c r="M13" i="4" s="1"/>
  <c r="M15" i="4" s="1"/>
  <c r="AL19" i="4"/>
  <c r="M17" i="4" s="1"/>
  <c r="AK19" i="4"/>
  <c r="L17" i="4" s="1"/>
  <c r="B13" i="4" a="1"/>
  <c r="B13" i="4" s="1"/>
  <c r="B15" i="4" s="1"/>
  <c r="AA19" i="4"/>
  <c r="B17" i="4" s="1"/>
  <c r="L10" i="4" l="1"/>
  <c r="L11" i="4" s="1"/>
</calcChain>
</file>

<file path=xl/sharedStrings.xml><?xml version="1.0" encoding="utf-8"?>
<sst xmlns="http://schemas.openxmlformats.org/spreadsheetml/2006/main" count="259" uniqueCount="233">
  <si>
    <t>Standard Deviation</t>
  </si>
  <si>
    <t>Average</t>
  </si>
  <si>
    <t>Iowa Department of Transportation</t>
  </si>
  <si>
    <t>1"</t>
  </si>
  <si>
    <t>3/4"</t>
  </si>
  <si>
    <t>1/2"</t>
  </si>
  <si>
    <t>3/8"</t>
  </si>
  <si>
    <t>4"</t>
  </si>
  <si>
    <t>8"</t>
  </si>
  <si>
    <t>16"</t>
  </si>
  <si>
    <t>30"</t>
  </si>
  <si>
    <t>50"</t>
  </si>
  <si>
    <t>100"</t>
  </si>
  <si>
    <t>200"</t>
  </si>
  <si>
    <t>Comments</t>
  </si>
  <si>
    <t>Quality Control Results</t>
  </si>
  <si>
    <t>1 1/2"</t>
  </si>
  <si>
    <t>Asphalt Content (%)</t>
  </si>
  <si>
    <t>Gradation (% Passing)</t>
  </si>
  <si>
    <t>Maximum (IM 505)</t>
  </si>
  <si>
    <t>Disposition:</t>
  </si>
  <si>
    <t>RAP Stockpile ID #:</t>
  </si>
  <si>
    <t>Date:</t>
  </si>
  <si>
    <t>Contractor:</t>
  </si>
  <si>
    <t>District:</t>
  </si>
  <si>
    <t>Quantity (tons):</t>
  </si>
  <si>
    <t>County:</t>
  </si>
  <si>
    <t>District Verification</t>
  </si>
  <si>
    <t>Select Split Sample From Above&gt;</t>
  </si>
  <si>
    <t>34: Floyd</t>
  </si>
  <si>
    <t>Ignition</t>
  </si>
  <si>
    <t>Reflux (TCE)</t>
  </si>
  <si>
    <t>Reflux (nPb)</t>
  </si>
  <si>
    <t>Centrifuge (TCE)</t>
  </si>
  <si>
    <t>Centrifuge (nPb)</t>
  </si>
  <si>
    <t>AC Method</t>
  </si>
  <si>
    <t>&gt;0</t>
  </si>
  <si>
    <t>AC</t>
  </si>
  <si>
    <t>QI for Outliers</t>
  </si>
  <si>
    <t>s</t>
  </si>
  <si>
    <t>avg</t>
  </si>
  <si>
    <t>QI2</t>
  </si>
  <si>
    <t>QI3</t>
  </si>
  <si>
    <t>QI4</t>
  </si>
  <si>
    <t>QI5</t>
  </si>
  <si>
    <t>QI6</t>
  </si>
  <si>
    <t>QI7</t>
  </si>
  <si>
    <t>QI8</t>
  </si>
  <si>
    <t>QI9</t>
  </si>
  <si>
    <t>QI10</t>
  </si>
  <si>
    <t>QI11</t>
  </si>
  <si>
    <t>QI12</t>
  </si>
  <si>
    <t>QI13</t>
  </si>
  <si>
    <t>QI14</t>
  </si>
  <si>
    <t>&lt;=1.8</t>
  </si>
  <si>
    <t>#4</t>
  </si>
  <si>
    <t>#8</t>
  </si>
  <si>
    <t>#16</t>
  </si>
  <si>
    <t>#30</t>
  </si>
  <si>
    <t>#50</t>
  </si>
  <si>
    <t>#100</t>
  </si>
  <si>
    <t>#200</t>
  </si>
  <si>
    <t>RAP Stockpile Report</t>
  </si>
  <si>
    <t xml:space="preserve"> RAP Stockpile ID#</t>
  </si>
  <si>
    <t>X</t>
  </si>
  <si>
    <t>Classified</t>
  </si>
  <si>
    <t>Certified</t>
  </si>
  <si>
    <t>Stockpile Owner:</t>
  </si>
  <si>
    <t>SOURCE OF RAP</t>
  </si>
  <si>
    <t>Project No.</t>
  </si>
  <si>
    <t xml:space="preserve"> Dates of Removal</t>
  </si>
  <si>
    <t>(Classified only)</t>
  </si>
  <si>
    <t>Route No.</t>
  </si>
  <si>
    <t>From Milepost</t>
  </si>
  <si>
    <t>To Milepost</t>
  </si>
  <si>
    <t>Removal Depth</t>
  </si>
  <si>
    <t>JMF No(s)</t>
  </si>
  <si>
    <t>Mix Type / Size</t>
  </si>
  <si>
    <t>Crushed Particle %</t>
  </si>
  <si>
    <t>LOCATION OF RAP STOCKPILE:</t>
  </si>
  <si>
    <t>County</t>
  </si>
  <si>
    <t>Section</t>
  </si>
  <si>
    <t>Township</t>
  </si>
  <si>
    <t>Range</t>
  </si>
  <si>
    <t>Description of Stockpile base:</t>
  </si>
  <si>
    <t>RAP/ ROCK</t>
  </si>
  <si>
    <t>Processing remarks:</t>
  </si>
  <si>
    <t xml:space="preserve">      STOCKPILE QUANTITY INVENTORY LOG</t>
  </si>
  <si>
    <t>Date</t>
  </si>
  <si>
    <t>Quantity</t>
  </si>
  <si>
    <t>Disposition (Project No. and use)</t>
  </si>
  <si>
    <t>Total initial stockpile quantity</t>
  </si>
  <si>
    <t>Average EXTRACTION TEST RESULTS</t>
  </si>
  <si>
    <t>Aggregate Characteristics</t>
  </si>
  <si>
    <t>Gradation</t>
  </si>
  <si>
    <t>Lab Report nos.</t>
  </si>
  <si>
    <t xml:space="preserve">Moisture % =     </t>
  </si>
  <si>
    <t>Aggregate Type</t>
  </si>
  <si>
    <t>Pb =</t>
  </si>
  <si>
    <t>Crushed Particles</t>
  </si>
  <si>
    <t xml:space="preserve"> %</t>
  </si>
  <si>
    <t># 4</t>
  </si>
  <si>
    <t># 8</t>
  </si>
  <si>
    <t>Gsb =</t>
  </si>
  <si>
    <t>Aggr Friction Type 2</t>
  </si>
  <si>
    <t># 16</t>
  </si>
  <si>
    <t># 30</t>
  </si>
  <si>
    <t>Abs% =</t>
  </si>
  <si>
    <t>Aggr Friction Type 3</t>
  </si>
  <si>
    <t># 50</t>
  </si>
  <si>
    <t># 100</t>
  </si>
  <si>
    <t>FAA =</t>
  </si>
  <si>
    <t>Aggr Friction Type 4</t>
  </si>
  <si>
    <t># 200</t>
  </si>
  <si>
    <t>Shaded boxes to be completed by the District Materials Engineer</t>
  </si>
  <si>
    <t>Stockpile Owner Reprensentative</t>
  </si>
  <si>
    <t>District Materials Representative</t>
  </si>
  <si>
    <t>RAP STOCKPILE REPORT  USED FOR  Form 820009r</t>
  </si>
  <si>
    <t>City/Location:</t>
  </si>
  <si>
    <t>1: Adair</t>
  </si>
  <si>
    <t>2: Adams</t>
  </si>
  <si>
    <t>3: Allamakee</t>
  </si>
  <si>
    <t>4: Appanoose</t>
  </si>
  <si>
    <t>5: Audubon</t>
  </si>
  <si>
    <t>6: Benton</t>
  </si>
  <si>
    <t xml:space="preserve">7: Black Hawk </t>
  </si>
  <si>
    <t xml:space="preserve">8: Boone </t>
  </si>
  <si>
    <t xml:space="preserve">9: Bremer </t>
  </si>
  <si>
    <t xml:space="preserve">10: Buchanan </t>
  </si>
  <si>
    <t xml:space="preserve">11: Buena Vista </t>
  </si>
  <si>
    <t xml:space="preserve">12: Butler </t>
  </si>
  <si>
    <t xml:space="preserve">13: Calhoun </t>
  </si>
  <si>
    <t xml:space="preserve">14: Carroll </t>
  </si>
  <si>
    <t xml:space="preserve">15: Cass </t>
  </si>
  <si>
    <t xml:space="preserve">16: Cedar </t>
  </si>
  <si>
    <t xml:space="preserve">17: Cerro Gordo </t>
  </si>
  <si>
    <t xml:space="preserve">18: Cherokee </t>
  </si>
  <si>
    <t xml:space="preserve">19: Chickasaw </t>
  </si>
  <si>
    <t xml:space="preserve">20: Clarke </t>
  </si>
  <si>
    <t xml:space="preserve">21: Clay </t>
  </si>
  <si>
    <t xml:space="preserve">22: Clayton </t>
  </si>
  <si>
    <t xml:space="preserve">23: Clinton </t>
  </si>
  <si>
    <t xml:space="preserve">24: Crawford </t>
  </si>
  <si>
    <t xml:space="preserve">25: Dallas </t>
  </si>
  <si>
    <t xml:space="preserve">26: Davis </t>
  </si>
  <si>
    <t xml:space="preserve">27: Decatur </t>
  </si>
  <si>
    <t xml:space="preserve">28: Delaware </t>
  </si>
  <si>
    <t xml:space="preserve">29: Des Moines </t>
  </si>
  <si>
    <t xml:space="preserve">30: Dickinson </t>
  </si>
  <si>
    <t xml:space="preserve">31: Dubuque </t>
  </si>
  <si>
    <t xml:space="preserve">32: Emmet </t>
  </si>
  <si>
    <t xml:space="preserve">33: Fayette </t>
  </si>
  <si>
    <t xml:space="preserve">35: Franklin </t>
  </si>
  <si>
    <t xml:space="preserve">36: Fremont </t>
  </si>
  <si>
    <t xml:space="preserve">37: Greene </t>
  </si>
  <si>
    <t xml:space="preserve">38: Grundy </t>
  </si>
  <si>
    <t xml:space="preserve">39: Guthrie </t>
  </si>
  <si>
    <t xml:space="preserve">40: Hamilton </t>
  </si>
  <si>
    <t xml:space="preserve">41: Hancock </t>
  </si>
  <si>
    <t xml:space="preserve">42: Hardin </t>
  </si>
  <si>
    <t xml:space="preserve">43: Harrison </t>
  </si>
  <si>
    <t xml:space="preserve">44: Henry </t>
  </si>
  <si>
    <t xml:space="preserve">45: Howard </t>
  </si>
  <si>
    <t xml:space="preserve">46: Humboldt </t>
  </si>
  <si>
    <t xml:space="preserve">47: Ida </t>
  </si>
  <si>
    <t xml:space="preserve">48: Iowa </t>
  </si>
  <si>
    <t xml:space="preserve">49: Jackson </t>
  </si>
  <si>
    <t xml:space="preserve">50: Jasper </t>
  </si>
  <si>
    <t xml:space="preserve">51: Jefferson </t>
  </si>
  <si>
    <t xml:space="preserve">52: Johnson </t>
  </si>
  <si>
    <t xml:space="preserve">53: Jones </t>
  </si>
  <si>
    <t xml:space="preserve">54: Keokuk </t>
  </si>
  <si>
    <t xml:space="preserve">55: Kossuth </t>
  </si>
  <si>
    <t xml:space="preserve">56: Lee </t>
  </si>
  <si>
    <t xml:space="preserve">57: Linn </t>
  </si>
  <si>
    <t xml:space="preserve">58: Louisa </t>
  </si>
  <si>
    <t xml:space="preserve">59: Lucas </t>
  </si>
  <si>
    <t xml:space="preserve">60: Lyon </t>
  </si>
  <si>
    <t xml:space="preserve">61: Madison </t>
  </si>
  <si>
    <t xml:space="preserve">62: Mahaska </t>
  </si>
  <si>
    <t xml:space="preserve">63: Marion </t>
  </si>
  <si>
    <t xml:space="preserve">64: Marshall </t>
  </si>
  <si>
    <t xml:space="preserve">65: Mills </t>
  </si>
  <si>
    <t xml:space="preserve">66: Mitchell </t>
  </si>
  <si>
    <t xml:space="preserve">67: Monona </t>
  </si>
  <si>
    <t xml:space="preserve">68: Monroe </t>
  </si>
  <si>
    <t xml:space="preserve">69: Montgomery </t>
  </si>
  <si>
    <t xml:space="preserve">70: Muscatine </t>
  </si>
  <si>
    <t xml:space="preserve">71: OBrien </t>
  </si>
  <si>
    <t xml:space="preserve">72: Osceola </t>
  </si>
  <si>
    <t xml:space="preserve">73: Page </t>
  </si>
  <si>
    <t xml:space="preserve">74: Palo Alto </t>
  </si>
  <si>
    <t xml:space="preserve">75: Plymouth </t>
  </si>
  <si>
    <t xml:space="preserve">76: Pocahontas </t>
  </si>
  <si>
    <t xml:space="preserve">77: Polk </t>
  </si>
  <si>
    <t xml:space="preserve">78: Pottawattamie </t>
  </si>
  <si>
    <t xml:space="preserve">79: Poweshiek </t>
  </si>
  <si>
    <t xml:space="preserve">80: Ringgold </t>
  </si>
  <si>
    <t xml:space="preserve">81: Sac </t>
  </si>
  <si>
    <t xml:space="preserve">82: Scott </t>
  </si>
  <si>
    <t xml:space="preserve">83: Shelby </t>
  </si>
  <si>
    <t xml:space="preserve">84: Sioux </t>
  </si>
  <si>
    <t xml:space="preserve">85: Story </t>
  </si>
  <si>
    <t xml:space="preserve">86: Tama </t>
  </si>
  <si>
    <t xml:space="preserve">87: Taylor </t>
  </si>
  <si>
    <t xml:space="preserve">88: Union </t>
  </si>
  <si>
    <t xml:space="preserve">89: Van Buren </t>
  </si>
  <si>
    <t xml:space="preserve">90: Wapello </t>
  </si>
  <si>
    <t xml:space="preserve">91: Warren </t>
  </si>
  <si>
    <t xml:space="preserve">92: Washington </t>
  </si>
  <si>
    <t xml:space="preserve">93: Wayne </t>
  </si>
  <si>
    <t xml:space="preserve">94: Webster </t>
  </si>
  <si>
    <t xml:space="preserve">95: Winnebago </t>
  </si>
  <si>
    <t xml:space="preserve">96: Winneshiek </t>
  </si>
  <si>
    <t xml:space="preserve">97: Woodbury </t>
  </si>
  <si>
    <t xml:space="preserve">98: Worth </t>
  </si>
  <si>
    <t xml:space="preserve">99: Wright </t>
  </si>
  <si>
    <t>CLASSIFIED RAP STOCKPILE WORKSHEET</t>
  </si>
  <si>
    <t>Specific Gravity</t>
  </si>
  <si>
    <t>Absorption (%)</t>
  </si>
  <si>
    <t>CONSTRUCTION and MATERIALS BUREAU</t>
  </si>
  <si>
    <t>Iowa DOT % Passing</t>
  </si>
  <si>
    <t>Contractor % Passing</t>
  </si>
  <si>
    <t>Iowa DOT % Retained</t>
  </si>
  <si>
    <t>Contractor % Retained</t>
  </si>
  <si>
    <t>% Retained Difference</t>
  </si>
  <si>
    <t>216 Disposition</t>
  </si>
  <si>
    <t>v1.05</t>
  </si>
  <si>
    <t>Disposition</t>
  </si>
  <si>
    <t>Minimum</t>
  </si>
  <si>
    <t>Maximum</t>
  </si>
  <si>
    <t>Stockpile Information</t>
  </si>
  <si>
    <t>216 Tolerance 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</si>
</sst>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0_)"/>
    <numFmt numFmtId="165" formatCode="0.0_)"/>
    <numFmt numFmtId="166" formatCode="0.00_)"/>
    <numFmt numFmtId="167" formatCode="0.0"/>
    <numFmt numFmtId="168" formatCode="0.000_)"/>
  </numFmts>
  <fonts count="30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4"/>
      <name val="Arial Narrow"/>
      <family val="2"/>
    </font>
    <font>
      <b/>
      <sz val="10"/>
      <name val="Arial"/>
      <family val="2"/>
    </font>
    <font>
      <b/>
      <sz val="12"/>
      <name val="Arial Narrow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 Narrow"/>
      <family val="2"/>
    </font>
    <font>
      <sz val="12"/>
      <color theme="1"/>
      <name val="Arial"/>
      <family val="2"/>
    </font>
    <font>
      <sz val="11"/>
      <color theme="1"/>
      <name val="Arial Narrow"/>
      <family val="2"/>
    </font>
    <font>
      <b/>
      <i/>
      <sz val="12"/>
      <name val="Arial Narrow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164" fontId="1" fillId="0" borderId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</cellStyleXfs>
  <cellXfs count="260">
    <xf numFmtId="0" fontId="0" fillId="0" borderId="0" xfId="0"/>
    <xf numFmtId="164" fontId="1" fillId="0" borderId="2" xfId="1" applyFont="1" applyBorder="1" applyProtection="1">
      <protection locked="0"/>
    </xf>
    <xf numFmtId="164" fontId="1" fillId="2" borderId="3" xfId="1" applyFont="1" applyFill="1" applyBorder="1" applyProtection="1">
      <protection locked="0"/>
    </xf>
    <xf numFmtId="164" fontId="1" fillId="0" borderId="3" xfId="1" applyFont="1" applyBorder="1" applyProtection="1">
      <protection locked="0"/>
    </xf>
    <xf numFmtId="164" fontId="3" fillId="0" borderId="0" xfId="1" applyFont="1" applyAlignment="1" applyProtection="1"/>
    <xf numFmtId="164" fontId="1" fillId="0" borderId="0" xfId="1" applyFont="1" applyProtection="1"/>
    <xf numFmtId="164" fontId="3" fillId="0" borderId="0" xfId="1" applyFont="1" applyAlignment="1" applyProtection="1">
      <alignment horizontal="center"/>
    </xf>
    <xf numFmtId="14" fontId="2" fillId="0" borderId="0" xfId="1" applyNumberFormat="1" applyFont="1" applyAlignment="1" applyProtection="1">
      <alignment horizontal="left"/>
    </xf>
    <xf numFmtId="164" fontId="4" fillId="0" borderId="0" xfId="1" applyFont="1" applyAlignment="1" applyProtection="1">
      <alignment horizontal="center"/>
    </xf>
    <xf numFmtId="164" fontId="5" fillId="0" borderId="0" xfId="1" applyFont="1" applyProtection="1"/>
    <xf numFmtId="164" fontId="1" fillId="0" borderId="0" xfId="1" applyFont="1" applyAlignment="1" applyProtection="1"/>
    <xf numFmtId="164" fontId="7" fillId="0" borderId="0" xfId="1" quotePrefix="1" applyFont="1" applyFill="1" applyBorder="1" applyAlignment="1" applyProtection="1">
      <alignment horizontal="center"/>
    </xf>
    <xf numFmtId="164" fontId="7" fillId="0" borderId="0" xfId="1" applyFont="1" applyBorder="1" applyAlignment="1" applyProtection="1"/>
    <xf numFmtId="164" fontId="1" fillId="0" borderId="0" xfId="1" applyFont="1" applyBorder="1" applyProtection="1"/>
    <xf numFmtId="164" fontId="1" fillId="0" borderId="0" xfId="1" applyFont="1" applyAlignment="1" applyProtection="1">
      <alignment horizontal="right"/>
    </xf>
    <xf numFmtId="164" fontId="7" fillId="0" borderId="0" xfId="1" applyFont="1" applyFill="1" applyBorder="1" applyAlignment="1" applyProtection="1">
      <alignment horizontal="center"/>
    </xf>
    <xf numFmtId="164" fontId="1" fillId="0" borderId="3" xfId="1" applyFont="1" applyBorder="1" applyProtection="1"/>
    <xf numFmtId="164" fontId="1" fillId="0" borderId="0" xfId="1" applyFont="1" applyBorder="1" applyAlignment="1" applyProtection="1">
      <alignment horizontal="right"/>
    </xf>
    <xf numFmtId="165" fontId="7" fillId="0" borderId="0" xfId="1" quotePrefix="1" applyNumberFormat="1" applyFont="1" applyFill="1" applyBorder="1" applyAlignment="1" applyProtection="1">
      <alignment horizontal="center"/>
    </xf>
    <xf numFmtId="164" fontId="8" fillId="0" borderId="0" xfId="1" applyFont="1" applyProtection="1"/>
    <xf numFmtId="164" fontId="1" fillId="0" borderId="0" xfId="1" applyFont="1" applyFill="1" applyBorder="1" applyProtection="1"/>
    <xf numFmtId="164" fontId="1" fillId="0" borderId="0" xfId="1" applyFont="1" applyAlignment="1" applyProtection="1">
      <alignment wrapText="1"/>
    </xf>
    <xf numFmtId="164" fontId="8" fillId="0" borderId="0" xfId="1" applyFont="1" applyBorder="1" applyProtection="1"/>
    <xf numFmtId="164" fontId="6" fillId="0" borderId="0" xfId="1" applyFont="1" applyAlignment="1" applyProtection="1"/>
    <xf numFmtId="164" fontId="7" fillId="0" borderId="0" xfId="1" applyFont="1" applyBorder="1" applyAlignment="1" applyProtection="1">
      <alignment horizontal="center" vertical="center"/>
    </xf>
    <xf numFmtId="164" fontId="1" fillId="0" borderId="0" xfId="1" applyFont="1" applyBorder="1" applyAlignment="1" applyProtection="1">
      <alignment wrapText="1"/>
    </xf>
    <xf numFmtId="164" fontId="12" fillId="0" borderId="0" xfId="1" applyFont="1" applyAlignment="1" applyProtection="1">
      <alignment horizontal="center" vertical="center" wrapText="1"/>
    </xf>
    <xf numFmtId="164" fontId="1" fillId="0" borderId="0" xfId="1" applyFont="1" applyFill="1" applyProtection="1"/>
    <xf numFmtId="164" fontId="6" fillId="0" borderId="0" xfId="1" applyFont="1" applyAlignment="1" applyProtection="1">
      <alignment vertical="center" wrapText="1"/>
    </xf>
    <xf numFmtId="164" fontId="7" fillId="0" borderId="0" xfId="1" applyFont="1" applyBorder="1" applyAlignment="1" applyProtection="1">
      <alignment horizontal="center" vertical="center" wrapText="1"/>
    </xf>
    <xf numFmtId="164" fontId="11" fillId="0" borderId="0" xfId="1" applyFont="1" applyAlignment="1" applyProtection="1">
      <alignment horizontal="right"/>
    </xf>
    <xf numFmtId="164" fontId="8" fillId="0" borderId="3" xfId="1" applyFont="1" applyBorder="1" applyProtection="1"/>
    <xf numFmtId="164" fontId="1" fillId="2" borderId="2" xfId="1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right"/>
      <protection locked="0"/>
    </xf>
    <xf numFmtId="165" fontId="7" fillId="2" borderId="1" xfId="1" applyNumberFormat="1" applyFont="1" applyFill="1" applyBorder="1" applyAlignment="1" applyProtection="1">
      <alignment horizontal="center"/>
      <protection locked="0"/>
    </xf>
    <xf numFmtId="165" fontId="7" fillId="2" borderId="1" xfId="1" quotePrefix="1" applyNumberFormat="1" applyFont="1" applyFill="1" applyBorder="1" applyAlignment="1" applyProtection="1">
      <alignment horizontal="center"/>
      <protection locked="0"/>
    </xf>
    <xf numFmtId="166" fontId="7" fillId="2" borderId="4" xfId="1" quotePrefix="1" applyNumberFormat="1" applyFont="1" applyFill="1" applyBorder="1" applyAlignment="1" applyProtection="1">
      <alignment horizontal="center"/>
      <protection locked="0"/>
    </xf>
    <xf numFmtId="167" fontId="8" fillId="0" borderId="0" xfId="1" applyNumberFormat="1" applyFont="1" applyProtection="1"/>
    <xf numFmtId="2" fontId="8" fillId="0" borderId="0" xfId="1" applyNumberFormat="1" applyFont="1" applyProtection="1"/>
    <xf numFmtId="167" fontId="8" fillId="0" borderId="0" xfId="1" applyNumberFormat="1" applyFont="1" applyAlignment="1" applyProtection="1">
      <alignment horizontal="right"/>
    </xf>
    <xf numFmtId="164" fontId="9" fillId="0" borderId="3" xfId="1" applyFont="1" applyBorder="1" applyProtection="1"/>
    <xf numFmtId="164" fontId="13" fillId="0" borderId="0" xfId="1" applyFont="1" applyAlignment="1" applyProtection="1">
      <alignment vertical="top"/>
    </xf>
    <xf numFmtId="166" fontId="7" fillId="3" borderId="1" xfId="1" applyNumberFormat="1" applyFont="1" applyFill="1" applyBorder="1" applyProtection="1">
      <protection locked="0"/>
    </xf>
    <xf numFmtId="164" fontId="1" fillId="3" borderId="9" xfId="1" applyFont="1" applyFill="1" applyBorder="1" applyAlignment="1" applyProtection="1">
      <protection locked="0"/>
    </xf>
    <xf numFmtId="164" fontId="1" fillId="2" borderId="3" xfId="1" applyFont="1" applyFill="1" applyBorder="1" applyAlignment="1" applyProtection="1">
      <protection locked="0"/>
    </xf>
    <xf numFmtId="164" fontId="1" fillId="2" borderId="2" xfId="1" quotePrefix="1" applyFont="1" applyFill="1" applyBorder="1" applyAlignment="1" applyProtection="1">
      <alignment horizontal="left"/>
      <protection locked="0"/>
    </xf>
    <xf numFmtId="164" fontId="10" fillId="0" borderId="0" xfId="1" applyFont="1" applyAlignment="1" applyProtection="1">
      <alignment horizontal="center"/>
    </xf>
    <xf numFmtId="164" fontId="7" fillId="0" borderId="0" xfId="1" applyFont="1" applyAlignment="1" applyProtection="1">
      <alignment horizontal="right"/>
    </xf>
    <xf numFmtId="165" fontId="7" fillId="0" borderId="0" xfId="1" applyNumberFormat="1" applyFont="1" applyBorder="1" applyAlignment="1" applyProtection="1">
      <alignment horizontal="center" vertical="center"/>
    </xf>
    <xf numFmtId="165" fontId="7" fillId="0" borderId="15" xfId="1" applyNumberFormat="1" applyFont="1" applyBorder="1" applyAlignment="1" applyProtection="1">
      <alignment horizontal="center" vertical="center"/>
    </xf>
    <xf numFmtId="165" fontId="7" fillId="0" borderId="7" xfId="1" applyNumberFormat="1" applyFont="1" applyBorder="1" applyAlignment="1" applyProtection="1">
      <alignment horizontal="center" vertical="center"/>
    </xf>
    <xf numFmtId="165" fontId="7" fillId="0" borderId="11" xfId="1" applyNumberFormat="1" applyFont="1" applyBorder="1" applyAlignment="1" applyProtection="1">
      <alignment horizontal="center" vertical="center"/>
    </xf>
    <xf numFmtId="165" fontId="7" fillId="0" borderId="13" xfId="1" applyNumberFormat="1" applyFont="1" applyBorder="1" applyAlignment="1" applyProtection="1">
      <alignment horizontal="center" vertical="center"/>
    </xf>
    <xf numFmtId="165" fontId="7" fillId="0" borderId="10" xfId="1" applyNumberFormat="1" applyFont="1" applyBorder="1" applyAlignment="1" applyProtection="1">
      <alignment horizontal="center" vertical="center"/>
    </xf>
    <xf numFmtId="166" fontId="7" fillId="0" borderId="12" xfId="1" applyNumberFormat="1" applyFont="1" applyBorder="1" applyAlignment="1" applyProtection="1">
      <alignment horizontal="center" vertical="center"/>
    </xf>
    <xf numFmtId="166" fontId="7" fillId="0" borderId="14" xfId="1" applyNumberFormat="1" applyFont="1" applyBorder="1" applyAlignment="1" applyProtection="1">
      <alignment horizontal="center" vertical="center"/>
    </xf>
    <xf numFmtId="167" fontId="16" fillId="0" borderId="0" xfId="1" applyNumberFormat="1" applyFont="1" applyBorder="1" applyAlignment="1" applyProtection="1">
      <alignment horizontal="center" vertical="center"/>
    </xf>
    <xf numFmtId="164" fontId="17" fillId="0" borderId="0" xfId="1" applyFont="1" applyBorder="1" applyAlignment="1" applyProtection="1">
      <alignment horizontal="center" vertical="center"/>
    </xf>
    <xf numFmtId="165" fontId="1" fillId="4" borderId="0" xfId="1" applyNumberFormat="1" applyFont="1" applyFill="1" applyProtection="1"/>
    <xf numFmtId="165" fontId="1" fillId="0" borderId="0" xfId="1" applyNumberFormat="1" applyFont="1" applyProtection="1"/>
    <xf numFmtId="168" fontId="1" fillId="0" borderId="0" xfId="1" applyNumberFormat="1" applyFont="1" applyProtection="1"/>
    <xf numFmtId="166" fontId="7" fillId="0" borderId="0" xfId="1" applyNumberFormat="1" applyFont="1" applyBorder="1" applyAlignment="1" applyProtection="1">
      <alignment horizontal="center" vertical="center"/>
    </xf>
    <xf numFmtId="166" fontId="7" fillId="0" borderId="16" xfId="1" applyNumberFormat="1" applyFont="1" applyBorder="1" applyAlignment="1" applyProtection="1">
      <alignment horizontal="center" vertical="center"/>
    </xf>
    <xf numFmtId="49" fontId="12" fillId="0" borderId="0" xfId="1" applyNumberFormat="1" applyFont="1" applyAlignment="1" applyProtection="1">
      <alignment horizontal="center" vertical="center" wrapText="1"/>
    </xf>
    <xf numFmtId="49" fontId="16" fillId="0" borderId="0" xfId="1" applyNumberFormat="1" applyFont="1" applyBorder="1" applyAlignment="1" applyProtection="1">
      <alignment horizontal="center" vertical="center"/>
    </xf>
    <xf numFmtId="49" fontId="17" fillId="0" borderId="0" xfId="1" applyNumberFormat="1" applyFont="1" applyBorder="1" applyAlignment="1" applyProtection="1">
      <alignment horizontal="center" vertical="center"/>
    </xf>
    <xf numFmtId="49" fontId="14" fillId="0" borderId="0" xfId="1" applyNumberFormat="1" applyFont="1" applyBorder="1" applyAlignment="1" applyProtection="1">
      <alignment horizontal="center" vertical="center"/>
    </xf>
    <xf numFmtId="49" fontId="15" fillId="0" borderId="0" xfId="1" applyNumberFormat="1" applyFont="1" applyBorder="1" applyAlignment="1" applyProtection="1">
      <alignment horizontal="center" vertical="center"/>
    </xf>
    <xf numFmtId="165" fontId="2" fillId="0" borderId="0" xfId="1" applyNumberFormat="1" applyFont="1" applyAlignment="1" applyProtection="1">
      <alignment horizontal="left"/>
    </xf>
    <xf numFmtId="164" fontId="1" fillId="2" borderId="1" xfId="1" quotePrefix="1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4" xfId="0" applyFont="1" applyBorder="1" applyAlignment="1" applyProtection="1">
      <alignment horizontal="right" vertical="center"/>
      <protection locked="0"/>
    </xf>
    <xf numFmtId="0" fontId="21" fillId="0" borderId="3" xfId="0" applyFont="1" applyBorder="1" applyAlignment="1" applyProtection="1">
      <alignment vertical="center"/>
      <protection hidden="1"/>
    </xf>
    <xf numFmtId="0" fontId="18" fillId="0" borderId="3" xfId="0" applyFont="1" applyBorder="1" applyAlignment="1" applyProtection="1">
      <alignment horizontal="right" vertical="center"/>
      <protection locked="0"/>
    </xf>
    <xf numFmtId="0" fontId="21" fillId="0" borderId="20" xfId="0" applyFont="1" applyBorder="1" applyAlignment="1" applyProtection="1">
      <alignment vertical="center"/>
      <protection hidden="1"/>
    </xf>
    <xf numFmtId="0" fontId="21" fillId="0" borderId="4" xfId="0" applyFont="1" applyBorder="1" applyAlignment="1">
      <alignment vertical="center"/>
    </xf>
    <xf numFmtId="0" fontId="22" fillId="0" borderId="3" xfId="0" applyFont="1" applyBorder="1"/>
    <xf numFmtId="0" fontId="22" fillId="0" borderId="3" xfId="0" applyFont="1" applyBorder="1" applyAlignment="1">
      <alignment vertical="center"/>
    </xf>
    <xf numFmtId="0" fontId="22" fillId="0" borderId="20" xfId="0" applyFont="1" applyBorder="1" applyAlignment="1">
      <alignment horizontal="right" vertical="center"/>
    </xf>
    <xf numFmtId="49" fontId="22" fillId="0" borderId="17" xfId="0" applyNumberFormat="1" applyFont="1" applyBorder="1" applyAlignment="1" applyProtection="1">
      <alignment horizontal="center" vertical="center"/>
      <protection locked="0"/>
    </xf>
    <xf numFmtId="49" fontId="22" fillId="0" borderId="18" xfId="0" applyNumberFormat="1" applyFont="1" applyBorder="1" applyAlignment="1" applyProtection="1">
      <alignment horizontal="center" vertical="center"/>
      <protection locked="0"/>
    </xf>
    <xf numFmtId="49" fontId="22" fillId="0" borderId="19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>
      <alignment vertical="center"/>
    </xf>
    <xf numFmtId="0" fontId="0" fillId="0" borderId="18" xfId="0" applyBorder="1"/>
    <xf numFmtId="0" fontId="21" fillId="0" borderId="4" xfId="0" applyFont="1" applyBorder="1"/>
    <xf numFmtId="0" fontId="21" fillId="0" borderId="4" xfId="0" applyFont="1" applyBorder="1" applyAlignment="1">
      <alignment horizontal="center" vertical="center"/>
    </xf>
    <xf numFmtId="0" fontId="22" fillId="0" borderId="20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>
      <alignment horizontal="left" vertical="center"/>
    </xf>
    <xf numFmtId="0" fontId="0" fillId="0" borderId="3" xfId="0" applyBorder="1"/>
    <xf numFmtId="0" fontId="21" fillId="0" borderId="17" xfId="0" applyFont="1" applyBorder="1" applyAlignment="1">
      <alignment vertical="center"/>
    </xf>
    <xf numFmtId="0" fontId="18" fillId="0" borderId="24" xfId="0" applyFont="1" applyBorder="1" applyAlignment="1">
      <alignment vertical="center"/>
    </xf>
    <xf numFmtId="0" fontId="0" fillId="0" borderId="25" xfId="0" applyBorder="1"/>
    <xf numFmtId="0" fontId="19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49" fontId="0" fillId="5" borderId="1" xfId="0" applyNumberForma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20" xfId="0" applyBorder="1"/>
    <xf numFmtId="0" fontId="20" fillId="0" borderId="4" xfId="0" applyFont="1" applyBorder="1" applyAlignment="1">
      <alignment horizontal="center"/>
    </xf>
    <xf numFmtId="14" fontId="20" fillId="0" borderId="20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>
      <alignment vertical="center"/>
    </xf>
    <xf numFmtId="0" fontId="0" fillId="0" borderId="20" xfId="0" applyBorder="1" applyAlignment="1">
      <alignment vertical="center"/>
    </xf>
    <xf numFmtId="0" fontId="19" fillId="0" borderId="20" xfId="0" applyFont="1" applyBorder="1" applyAlignment="1" applyProtection="1">
      <alignment horizontal="center"/>
      <protection locked="0"/>
    </xf>
    <xf numFmtId="164" fontId="1" fillId="0" borderId="0" xfId="1"/>
    <xf numFmtId="164" fontId="1" fillId="0" borderId="0" xfId="1" applyAlignment="1">
      <alignment wrapText="1"/>
    </xf>
    <xf numFmtId="164" fontId="1" fillId="2" borderId="5" xfId="1" quotePrefix="1" applyFont="1" applyFill="1" applyBorder="1" applyAlignment="1" applyProtection="1">
      <alignment horizontal="center"/>
      <protection locked="0"/>
    </xf>
    <xf numFmtId="168" fontId="1" fillId="2" borderId="5" xfId="1" quotePrefix="1" applyNumberFormat="1" applyFont="1" applyFill="1" applyBorder="1" applyAlignment="1" applyProtection="1">
      <alignment horizontal="right"/>
      <protection locked="0"/>
    </xf>
    <xf numFmtId="168" fontId="1" fillId="2" borderId="1" xfId="1" quotePrefix="1" applyNumberFormat="1" applyFont="1" applyFill="1" applyBorder="1" applyAlignment="1" applyProtection="1">
      <alignment horizontal="right"/>
      <protection locked="0"/>
    </xf>
    <xf numFmtId="168" fontId="7" fillId="3" borderId="1" xfId="1" applyNumberFormat="1" applyFont="1" applyFill="1" applyBorder="1" applyAlignment="1" applyProtection="1">
      <alignment horizontal="right"/>
      <protection locked="0"/>
    </xf>
    <xf numFmtId="166" fontId="1" fillId="2" borderId="5" xfId="1" quotePrefix="1" applyNumberFormat="1" applyFont="1" applyFill="1" applyBorder="1" applyAlignment="1" applyProtection="1">
      <alignment horizontal="right"/>
      <protection locked="0"/>
    </xf>
    <xf numFmtId="166" fontId="1" fillId="2" borderId="1" xfId="1" quotePrefix="1" applyNumberFormat="1" applyFont="1" applyFill="1" applyBorder="1" applyAlignment="1" applyProtection="1">
      <alignment horizontal="right"/>
      <protection locked="0"/>
    </xf>
    <xf numFmtId="166" fontId="7" fillId="3" borderId="1" xfId="1" applyNumberFormat="1" applyFont="1" applyFill="1" applyBorder="1" applyAlignment="1" applyProtection="1">
      <alignment horizontal="right"/>
      <protection locked="0"/>
    </xf>
    <xf numFmtId="164" fontId="7" fillId="2" borderId="0" xfId="1" applyFont="1" applyFill="1" applyBorder="1" applyAlignment="1" applyProtection="1"/>
    <xf numFmtId="164" fontId="1" fillId="0" borderId="0" xfId="1" applyFont="1" applyAlignment="1" applyProtection="1">
      <alignment horizontal="center"/>
    </xf>
    <xf numFmtId="164" fontId="7" fillId="0" borderId="27" xfId="1" applyFont="1" applyBorder="1" applyAlignment="1" applyProtection="1">
      <alignment horizontal="center" vertical="center" wrapText="1"/>
    </xf>
    <xf numFmtId="164" fontId="7" fillId="0" borderId="28" xfId="1" applyFont="1" applyBorder="1" applyAlignment="1" applyProtection="1">
      <alignment horizontal="center" vertical="center" wrapText="1"/>
    </xf>
    <xf numFmtId="164" fontId="7" fillId="0" borderId="29" xfId="1" applyFont="1" applyBorder="1" applyAlignment="1" applyProtection="1">
      <alignment horizontal="center" vertical="center" wrapText="1"/>
    </xf>
    <xf numFmtId="0" fontId="27" fillId="5" borderId="4" xfId="0" applyFont="1" applyFill="1" applyBorder="1" applyAlignment="1">
      <alignment horizontal="center" vertical="center"/>
    </xf>
    <xf numFmtId="0" fontId="27" fillId="5" borderId="3" xfId="0" applyFont="1" applyFill="1" applyBorder="1" applyAlignment="1">
      <alignment horizontal="center" vertical="center"/>
    </xf>
    <xf numFmtId="0" fontId="27" fillId="5" borderId="20" xfId="0" applyFont="1" applyFill="1" applyBorder="1" applyAlignment="1">
      <alignment horizontal="center" vertical="center"/>
    </xf>
    <xf numFmtId="49" fontId="0" fillId="0" borderId="17" xfId="0" applyNumberFormat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9" fontId="0" fillId="0" borderId="6" xfId="0" applyNumberFormat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49" fontId="0" fillId="5" borderId="1" xfId="0" applyNumberFormat="1" applyFill="1" applyBorder="1" applyAlignment="1" applyProtection="1">
      <protection locked="0"/>
    </xf>
    <xf numFmtId="49" fontId="0" fillId="0" borderId="1" xfId="0" applyNumberFormat="1" applyBorder="1" applyAlignment="1" applyProtection="1">
      <protection locked="0"/>
    </xf>
    <xf numFmtId="0" fontId="22" fillId="5" borderId="17" xfId="0" applyFont="1" applyFill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9" fillId="5" borderId="19" xfId="0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0" fillId="5" borderId="19" xfId="0" applyFont="1" applyFill="1" applyBorder="1" applyAlignment="1">
      <alignment horizontal="left" vertical="center"/>
    </xf>
    <xf numFmtId="0" fontId="0" fillId="0" borderId="23" xfId="0" applyFont="1" applyBorder="1" applyAlignment="1">
      <alignment horizontal="left" vertical="center"/>
    </xf>
    <xf numFmtId="0" fontId="18" fillId="5" borderId="6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0" fillId="5" borderId="17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49" fontId="0" fillId="0" borderId="4" xfId="0" applyNumberFormat="1" applyFont="1" applyBorder="1" applyAlignment="1" applyProtection="1">
      <alignment horizontal="center" vertical="center"/>
      <protection locked="0"/>
    </xf>
    <xf numFmtId="49" fontId="0" fillId="0" borderId="20" xfId="0" applyNumberFormat="1" applyFont="1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20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20" xfId="0" applyBorder="1" applyAlignment="1" applyProtection="1">
      <alignment horizontal="left" vertical="center" indent="1"/>
      <protection locked="0"/>
    </xf>
    <xf numFmtId="0" fontId="27" fillId="0" borderId="4" xfId="0" applyFont="1" applyBorder="1" applyAlignment="1">
      <alignment horizontal="left" vertical="center" indent="1"/>
    </xf>
    <xf numFmtId="0" fontId="27" fillId="0" borderId="3" xfId="0" applyFont="1" applyBorder="1" applyAlignment="1">
      <alignment horizontal="left" vertical="center" indent="1"/>
    </xf>
    <xf numFmtId="0" fontId="27" fillId="0" borderId="20" xfId="0" applyFont="1" applyBorder="1" applyAlignment="1">
      <alignment horizontal="left" vertical="center" indent="1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22" fillId="0" borderId="3" xfId="0" applyFont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21" fillId="0" borderId="4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49" fontId="22" fillId="0" borderId="4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49" fontId="22" fillId="0" borderId="18" xfId="0" applyNumberFormat="1" applyFont="1" applyBorder="1" applyAlignment="1">
      <alignment horizontal="left" vertical="center"/>
    </xf>
    <xf numFmtId="49" fontId="22" fillId="0" borderId="19" xfId="0" applyNumberFormat="1" applyFont="1" applyBorder="1" applyAlignment="1">
      <alignment horizontal="left" vertical="center"/>
    </xf>
    <xf numFmtId="49" fontId="22" fillId="0" borderId="6" xfId="0" applyNumberFormat="1" applyFont="1" applyBorder="1" applyAlignment="1" applyProtection="1">
      <alignment horizontal="left"/>
      <protection locked="0"/>
    </xf>
    <xf numFmtId="49" fontId="22" fillId="0" borderId="2" xfId="0" applyNumberFormat="1" applyFont="1" applyBorder="1" applyAlignment="1" applyProtection="1">
      <alignment horizontal="left"/>
      <protection locked="0"/>
    </xf>
    <xf numFmtId="0" fontId="22" fillId="0" borderId="2" xfId="0" applyFont="1" applyBorder="1" applyAlignment="1" applyProtection="1">
      <alignment horizontal="left"/>
      <protection locked="0"/>
    </xf>
    <xf numFmtId="0" fontId="22" fillId="0" borderId="23" xfId="0" applyFont="1" applyBorder="1" applyAlignment="1" applyProtection="1">
      <alignment horizontal="left"/>
      <protection locked="0"/>
    </xf>
    <xf numFmtId="49" fontId="21" fillId="0" borderId="4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 applyProtection="1">
      <alignment horizontal="center" vertical="center"/>
      <protection locked="0"/>
    </xf>
    <xf numFmtId="49" fontId="22" fillId="0" borderId="2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5" borderId="17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5" borderId="18" xfId="0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23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5" fillId="0" borderId="17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22" fillId="0" borderId="1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5" fillId="0" borderId="18" xfId="0" applyFont="1" applyBorder="1" applyAlignment="1"/>
    <xf numFmtId="0" fontId="25" fillId="0" borderId="6" xfId="0" applyFont="1" applyBorder="1" applyAlignment="1"/>
    <xf numFmtId="0" fontId="25" fillId="0" borderId="2" xfId="0" applyFont="1" applyBorder="1" applyAlignment="1"/>
    <xf numFmtId="0" fontId="26" fillId="0" borderId="19" xfId="0" applyFont="1" applyBorder="1" applyAlignment="1" applyProtection="1">
      <alignment horizontal="center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>
      <alignment horizontal="center" vertical="center"/>
    </xf>
    <xf numFmtId="166" fontId="7" fillId="0" borderId="0" xfId="1" applyNumberFormat="1" applyFont="1" applyFill="1" applyBorder="1" applyProtection="1">
      <protection locked="0"/>
    </xf>
    <xf numFmtId="168" fontId="7" fillId="0" borderId="0" xfId="1" applyNumberFormat="1" applyFont="1" applyFill="1" applyBorder="1" applyAlignment="1" applyProtection="1">
      <alignment horizontal="right"/>
      <protection locked="0"/>
    </xf>
    <xf numFmtId="166" fontId="7" fillId="0" borderId="0" xfId="1" applyNumberFormat="1" applyFont="1" applyFill="1" applyBorder="1" applyAlignment="1" applyProtection="1">
      <alignment horizontal="right"/>
      <protection locked="0"/>
    </xf>
    <xf numFmtId="3" fontId="1" fillId="0" borderId="0" xfId="1" applyNumberFormat="1" applyFont="1" applyFill="1" applyBorder="1" applyAlignment="1" applyProtection="1">
      <protection locked="0"/>
    </xf>
    <xf numFmtId="164" fontId="1" fillId="0" borderId="0" xfId="1" applyFont="1" applyFill="1" applyBorder="1" applyProtection="1">
      <protection locked="0"/>
    </xf>
    <xf numFmtId="164" fontId="1" fillId="0" borderId="0" xfId="1" applyFont="1" applyFill="1" applyBorder="1" applyAlignment="1" applyProtection="1">
      <protection locked="0"/>
    </xf>
    <xf numFmtId="164" fontId="9" fillId="0" borderId="0" xfId="1" applyFont="1" applyProtection="1"/>
    <xf numFmtId="164" fontId="1" fillId="2" borderId="3" xfId="1" applyFont="1" applyFill="1" applyBorder="1" applyAlignment="1" applyProtection="1">
      <alignment horizontal="left"/>
      <protection locked="0"/>
    </xf>
    <xf numFmtId="3" fontId="1" fillId="2" borderId="2" xfId="1" applyNumberFormat="1" applyFont="1" applyFill="1" applyBorder="1" applyAlignment="1" applyProtection="1">
      <alignment horizontal="left"/>
      <protection locked="0"/>
    </xf>
    <xf numFmtId="164" fontId="1" fillId="2" borderId="2" xfId="1" applyFont="1" applyFill="1" applyBorder="1" applyAlignment="1" applyProtection="1">
      <alignment horizontal="left"/>
      <protection locked="0"/>
    </xf>
    <xf numFmtId="14" fontId="1" fillId="2" borderId="2" xfId="1" applyNumberFormat="1" applyFont="1" applyFill="1" applyBorder="1" applyAlignment="1" applyProtection="1">
      <alignment horizontal="left"/>
      <protection locked="0"/>
    </xf>
    <xf numFmtId="164" fontId="1" fillId="2" borderId="3" xfId="1" applyFont="1" applyFill="1" applyBorder="1" applyAlignment="1" applyProtection="1">
      <alignment horizontal="left"/>
      <protection locked="0"/>
    </xf>
    <xf numFmtId="165" fontId="8" fillId="0" borderId="0" xfId="1" applyNumberFormat="1" applyFont="1" applyAlignment="1" applyProtection="1">
      <alignment horizontal="center"/>
    </xf>
    <xf numFmtId="165" fontId="7" fillId="3" borderId="1" xfId="1" applyNumberFormat="1" applyFont="1" applyFill="1" applyBorder="1" applyAlignment="1" applyProtection="1">
      <alignment horizontal="center"/>
      <protection locked="0"/>
    </xf>
    <xf numFmtId="2" fontId="14" fillId="0" borderId="0" xfId="1" applyNumberFormat="1" applyFont="1" applyAlignment="1" applyProtection="1">
      <alignment horizontal="right"/>
    </xf>
    <xf numFmtId="2" fontId="1" fillId="0" borderId="12" xfId="1" applyNumberFormat="1" applyFont="1" applyBorder="1" applyAlignment="1" applyProtection="1">
      <alignment horizontal="center" vertical="center" wrapText="1"/>
    </xf>
    <xf numFmtId="167" fontId="1" fillId="0" borderId="13" xfId="1" applyNumberFormat="1" applyFont="1" applyBorder="1" applyAlignment="1" applyProtection="1">
      <alignment horizontal="center" vertical="center"/>
    </xf>
    <xf numFmtId="167" fontId="1" fillId="0" borderId="10" xfId="1" applyNumberFormat="1" applyFont="1" applyBorder="1" applyAlignment="1" applyProtection="1">
      <alignment horizontal="center" vertical="center"/>
    </xf>
    <xf numFmtId="167" fontId="1" fillId="0" borderId="14" xfId="1" applyNumberFormat="1" applyFont="1" applyBorder="1" applyAlignment="1" applyProtection="1">
      <alignment horizontal="center" vertical="center"/>
    </xf>
    <xf numFmtId="167" fontId="7" fillId="0" borderId="0" xfId="1" applyNumberFormat="1" applyFont="1" applyAlignment="1" applyProtection="1">
      <alignment horizontal="center"/>
    </xf>
    <xf numFmtId="165" fontId="7" fillId="0" borderId="0" xfId="1" applyNumberFormat="1" applyFont="1" applyFill="1" applyBorder="1" applyAlignment="1" applyProtection="1">
      <alignment horizontal="center"/>
    </xf>
    <xf numFmtId="164" fontId="10" fillId="0" borderId="0" xfId="1" applyFont="1" applyAlignment="1" applyProtection="1">
      <alignment horizontal="right"/>
    </xf>
    <xf numFmtId="164" fontId="28" fillId="0" borderId="0" xfId="1" applyFont="1" applyAlignment="1" applyProtection="1">
      <alignment horizontal="right" vertical="center" wrapText="1"/>
    </xf>
    <xf numFmtId="49" fontId="29" fillId="0" borderId="0" xfId="1" applyNumberFormat="1" applyFont="1" applyAlignment="1" applyProtection="1">
      <alignment horizontal="right" vertical="center" wrapText="1"/>
    </xf>
    <xf numFmtId="164" fontId="9" fillId="0" borderId="0" xfId="1" applyFont="1" applyAlignment="1" applyProtection="1">
      <alignment horizontal="right"/>
    </xf>
    <xf numFmtId="165" fontId="1" fillId="0" borderId="15" xfId="1" applyNumberFormat="1" applyFont="1" applyBorder="1" applyAlignment="1" applyProtection="1">
      <alignment horizontal="center" vertical="center"/>
    </xf>
    <xf numFmtId="165" fontId="1" fillId="0" borderId="7" xfId="1" applyNumberFormat="1" applyFont="1" applyBorder="1" applyAlignment="1" applyProtection="1">
      <alignment horizontal="center" vertical="center"/>
    </xf>
    <xf numFmtId="166" fontId="1" fillId="0" borderId="16" xfId="1" applyNumberFormat="1" applyFont="1" applyBorder="1" applyAlignment="1" applyProtection="1">
      <alignment horizontal="center" vertical="center"/>
    </xf>
    <xf numFmtId="165" fontId="7" fillId="2" borderId="5" xfId="1" applyNumberFormat="1" applyFont="1" applyFill="1" applyBorder="1" applyAlignment="1" applyProtection="1">
      <alignment horizontal="center"/>
      <protection locked="0"/>
    </xf>
    <xf numFmtId="165" fontId="7" fillId="2" borderId="5" xfId="1" quotePrefix="1" applyNumberFormat="1" applyFont="1" applyFill="1" applyBorder="1" applyAlignment="1" applyProtection="1">
      <alignment horizontal="center"/>
      <protection locked="0"/>
    </xf>
    <xf numFmtId="166" fontId="7" fillId="2" borderId="6" xfId="1" quotePrefix="1" applyNumberFormat="1" applyFont="1" applyFill="1" applyBorder="1" applyAlignment="1" applyProtection="1">
      <alignment horizontal="center"/>
      <protection locked="0"/>
    </xf>
    <xf numFmtId="166" fontId="7" fillId="2" borderId="4" xfId="1" applyNumberFormat="1" applyFont="1" applyFill="1" applyBorder="1" applyAlignment="1" applyProtection="1">
      <alignment horizontal="center"/>
      <protection locked="0"/>
    </xf>
    <xf numFmtId="165" fontId="7" fillId="2" borderId="1" xfId="1" applyNumberFormat="1" applyFont="1" applyFill="1" applyBorder="1" applyAlignment="1" applyProtection="1">
      <alignment horizontal="center" wrapText="1"/>
      <protection locked="0"/>
    </xf>
    <xf numFmtId="165" fontId="7" fillId="2" borderId="8" xfId="1" applyNumberFormat="1" applyFont="1" applyFill="1" applyBorder="1" applyAlignment="1" applyProtection="1">
      <alignment horizontal="center"/>
      <protection locked="0"/>
    </xf>
    <xf numFmtId="165" fontId="1" fillId="0" borderId="11" xfId="1" applyNumberFormat="1" applyFont="1" applyBorder="1" applyAlignment="1" applyProtection="1">
      <alignment horizontal="center" vertical="center"/>
    </xf>
    <xf numFmtId="165" fontId="1" fillId="0" borderId="0" xfId="1" applyNumberFormat="1" applyFont="1" applyBorder="1" applyAlignment="1" applyProtection="1">
      <alignment horizontal="center" vertical="center"/>
    </xf>
    <xf numFmtId="164" fontId="6" fillId="0" borderId="0" xfId="1" applyFont="1" applyAlignment="1" applyProtection="1">
      <alignment wrapText="1"/>
    </xf>
    <xf numFmtId="164" fontId="6" fillId="0" borderId="0" xfId="1" applyFont="1" applyAlignment="1" applyProtection="1">
      <alignment horizontal="left" wrapText="1"/>
    </xf>
    <xf numFmtId="164" fontId="10" fillId="0" borderId="0" xfId="1" applyFont="1" applyAlignment="1" applyProtection="1">
      <alignment horizontal="right" wrapText="1"/>
    </xf>
  </cellXfs>
  <cellStyles count="6">
    <cellStyle name="Currency 2" xfId="2" xr:uid="{00000000-0005-0000-0000-000000000000}"/>
    <cellStyle name="Normal" xfId="0" builtinId="0"/>
    <cellStyle name="Normal 2" xfId="3" xr:uid="{00000000-0005-0000-0000-000002000000}"/>
    <cellStyle name="Normal 2 2" xfId="4" xr:uid="{00000000-0005-0000-0000-000003000000}"/>
    <cellStyle name="Normal 3" xfId="5" xr:uid="{00000000-0005-0000-0000-000004000000}"/>
    <cellStyle name="Normal 4" xfId="1" xr:uid="{00000000-0005-0000-0000-000005000000}"/>
  </cellStyles>
  <dxfs count="4">
    <dxf>
      <fill>
        <patternFill>
          <bgColor rgb="FFFF0000"/>
        </patternFill>
      </fill>
    </dxf>
    <dxf>
      <font>
        <color rgb="FFFF0000"/>
      </font>
    </dxf>
    <dxf>
      <font>
        <strike/>
      </font>
      <fill>
        <patternFill>
          <bgColor theme="0" tint="-0.24994659260841701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200024</xdr:colOff>
      <xdr:row>0</xdr:row>
      <xdr:rowOff>57150</xdr:rowOff>
    </xdr:from>
    <xdr:to>
      <xdr:col>5</xdr:col>
      <xdr:colOff>459664</xdr:colOff>
      <xdr:row>3</xdr:row>
      <xdr:rowOff>143914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49" y="57150"/>
          <a:ext cx="790575" cy="6468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Scott%20Schram\Application%20Data\Microsoft\Excel\SHADES%20v8-04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otMixAsphalt\2011%20Folder\HMA%20PROJECTS\Henningsen%20Const.%20STPN-003-2(56)--2C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 &amp; Help"/>
      <sheetName val="Mix Criteria"/>
      <sheetName val="Agg. Info"/>
      <sheetName val="Shades"/>
      <sheetName val="BWS"/>
      <sheetName val="Consensus"/>
      <sheetName val="HME"/>
      <sheetName val="955"/>
      <sheetName val="956"/>
      <sheetName val="Mix Check"/>
      <sheetName val="Verification"/>
      <sheetName val="T283"/>
      <sheetName val="T203"/>
      <sheetName val="Sheets1"/>
      <sheetName val="Shingles"/>
    </sheetNames>
    <sheetDataSet>
      <sheetData sheetId="0"/>
      <sheetData sheetId="1"/>
      <sheetData sheetId="2"/>
      <sheetData sheetId="3">
        <row r="12">
          <cell r="G12">
            <v>1.03</v>
          </cell>
        </row>
        <row r="18">
          <cell r="B18" t="str">
            <v>3/4 Cr. Gravel</v>
          </cell>
          <cell r="C18">
            <v>100</v>
          </cell>
          <cell r="D18">
            <v>100</v>
          </cell>
          <cell r="E18">
            <v>65</v>
          </cell>
          <cell r="F18">
            <v>40</v>
          </cell>
          <cell r="G18">
            <v>8</v>
          </cell>
          <cell r="H18">
            <v>4.5</v>
          </cell>
          <cell r="I18">
            <v>2.9</v>
          </cell>
          <cell r="J18">
            <v>2.8</v>
          </cell>
          <cell r="K18">
            <v>2.5</v>
          </cell>
          <cell r="L18">
            <v>2.2999999999999998</v>
          </cell>
          <cell r="M18">
            <v>2</v>
          </cell>
          <cell r="N18">
            <v>2.657</v>
          </cell>
          <cell r="O18">
            <v>1.34</v>
          </cell>
          <cell r="P18">
            <v>46</v>
          </cell>
          <cell r="Q18" t="str">
            <v/>
          </cell>
          <cell r="DE18">
            <v>-100</v>
          </cell>
          <cell r="DF18">
            <v>0</v>
          </cell>
          <cell r="DG18">
            <v>1</v>
          </cell>
          <cell r="DH18">
            <v>2</v>
          </cell>
          <cell r="DI18">
            <v>3</v>
          </cell>
          <cell r="DJ18">
            <v>4</v>
          </cell>
          <cell r="DK18">
            <v>5</v>
          </cell>
          <cell r="DL18">
            <v>6</v>
          </cell>
          <cell r="DM18">
            <v>7</v>
          </cell>
          <cell r="DN18">
            <v>8</v>
          </cell>
          <cell r="DO18">
            <v>9</v>
          </cell>
          <cell r="DP18">
            <v>10</v>
          </cell>
          <cell r="DQ18">
            <v>11</v>
          </cell>
          <cell r="DR18">
            <v>12</v>
          </cell>
          <cell r="DS18">
            <v>13</v>
          </cell>
          <cell r="DT18">
            <v>14</v>
          </cell>
          <cell r="DU18">
            <v>15</v>
          </cell>
          <cell r="DV18">
            <v>16</v>
          </cell>
          <cell r="DW18">
            <v>17</v>
          </cell>
        </row>
        <row r="19">
          <cell r="B19" t="str">
            <v>3/4" Chip Sully</v>
          </cell>
          <cell r="C19">
            <v>100</v>
          </cell>
          <cell r="D19">
            <v>100</v>
          </cell>
          <cell r="E19">
            <v>70</v>
          </cell>
          <cell r="F19">
            <v>45</v>
          </cell>
          <cell r="G19">
            <v>14</v>
          </cell>
          <cell r="H19">
            <v>3.5</v>
          </cell>
          <cell r="I19">
            <v>2.2000000000000002</v>
          </cell>
          <cell r="J19">
            <v>1.5</v>
          </cell>
          <cell r="K19">
            <v>1.3</v>
          </cell>
          <cell r="L19">
            <v>1.2</v>
          </cell>
          <cell r="M19">
            <v>1.1000000000000001</v>
          </cell>
          <cell r="N19">
            <v>2.5110000000000001</v>
          </cell>
          <cell r="O19">
            <v>4.1500000000000004</v>
          </cell>
          <cell r="P19">
            <v>46</v>
          </cell>
          <cell r="Q19" t="str">
            <v/>
          </cell>
          <cell r="DE19">
            <v>-38</v>
          </cell>
          <cell r="DF19">
            <v>0</v>
          </cell>
          <cell r="DG19">
            <v>-0.64433858944040523</v>
          </cell>
          <cell r="DH19">
            <v>-2.915877144854969</v>
          </cell>
          <cell r="DI19">
            <v>-4.5489379342500182</v>
          </cell>
          <cell r="DJ19">
            <v>-3.8012554970797474</v>
          </cell>
          <cell r="DK19">
            <v>-8.9494661069295418</v>
          </cell>
          <cell r="DL19">
            <v>-10.811784670169331</v>
          </cell>
          <cell r="DM19">
            <v>-6.3357485950584751</v>
          </cell>
          <cell r="DN19" t="str">
            <v/>
          </cell>
          <cell r="DO19" t="str">
            <v/>
          </cell>
          <cell r="DP19">
            <v>22.021365583403252</v>
          </cell>
          <cell r="DQ19">
            <v>19.825157329865977</v>
          </cell>
          <cell r="DR19">
            <v>17.847978667143018</v>
          </cell>
          <cell r="DS19">
            <v>16.06798560044243</v>
          </cell>
          <cell r="DT19">
            <v>14.465512653896118</v>
          </cell>
          <cell r="DU19">
            <v>13.022855605139888</v>
          </cell>
          <cell r="DV19">
            <v>11.72407588794615</v>
          </cell>
          <cell r="DW19">
            <v>10.554824501937169</v>
          </cell>
          <cell r="DX19">
            <v>90.026920695633507</v>
          </cell>
        </row>
        <row r="20">
          <cell r="B20" t="str">
            <v>3/8" Chip Sully</v>
          </cell>
          <cell r="C20">
            <v>100</v>
          </cell>
          <cell r="D20">
            <v>100</v>
          </cell>
          <cell r="E20">
            <v>100</v>
          </cell>
          <cell r="F20">
            <v>99</v>
          </cell>
          <cell r="G20">
            <v>38</v>
          </cell>
          <cell r="H20">
            <v>3.5</v>
          </cell>
          <cell r="I20">
            <v>2</v>
          </cell>
          <cell r="J20">
            <v>1.7</v>
          </cell>
          <cell r="K20">
            <v>1.5</v>
          </cell>
          <cell r="L20">
            <v>1.4</v>
          </cell>
          <cell r="M20">
            <v>1.3</v>
          </cell>
          <cell r="N20">
            <v>2.524</v>
          </cell>
          <cell r="O20">
            <v>3.95</v>
          </cell>
          <cell r="P20">
            <v>46</v>
          </cell>
          <cell r="Q20" t="str">
            <v/>
          </cell>
          <cell r="DE20">
            <v>-34</v>
          </cell>
          <cell r="DF20">
            <v>0</v>
          </cell>
          <cell r="DG20">
            <v>-0.42412493360637171</v>
          </cell>
          <cell r="DH20">
            <v>-2.5215761348159891</v>
          </cell>
          <cell r="DI20">
            <v>-4.019424100069104</v>
          </cell>
          <cell r="DJ20">
            <v>-3.1691657798466721</v>
          </cell>
          <cell r="DK20">
            <v>-8.2420809691042365</v>
          </cell>
          <cell r="DL20">
            <v>-10.0517929084535</v>
          </cell>
          <cell r="DM20">
            <v>-5.5419105731829132</v>
          </cell>
          <cell r="DN20" t="str">
            <v/>
          </cell>
          <cell r="DO20" t="str">
            <v/>
          </cell>
          <cell r="DP20">
            <v>22.021365583403252</v>
          </cell>
          <cell r="DQ20">
            <v>19.604943674031944</v>
          </cell>
          <cell r="DR20">
            <v>17.453677657104038</v>
          </cell>
          <cell r="DS20">
            <v>15.538471766261516</v>
          </cell>
          <cell r="DT20">
            <v>13.833422936663043</v>
          </cell>
          <cell r="DU20">
            <v>12.315470467314583</v>
          </cell>
          <cell r="DV20">
            <v>10.964084126230318</v>
          </cell>
          <cell r="DW20">
            <v>9.7609864800616073</v>
          </cell>
          <cell r="DX20">
            <v>89.026920695633507</v>
          </cell>
        </row>
        <row r="21">
          <cell r="B21" t="str">
            <v>man. sand</v>
          </cell>
          <cell r="C21">
            <v>100</v>
          </cell>
          <cell r="D21">
            <v>100</v>
          </cell>
          <cell r="E21">
            <v>100</v>
          </cell>
          <cell r="F21">
            <v>100</v>
          </cell>
          <cell r="G21">
            <v>94</v>
          </cell>
          <cell r="H21">
            <v>65</v>
          </cell>
          <cell r="I21">
            <v>35</v>
          </cell>
          <cell r="J21">
            <v>20</v>
          </cell>
          <cell r="K21">
            <v>9</v>
          </cell>
          <cell r="L21">
            <v>4</v>
          </cell>
          <cell r="M21">
            <v>3.5</v>
          </cell>
          <cell r="N21">
            <v>2.6629999999999998</v>
          </cell>
          <cell r="O21">
            <v>0.73</v>
          </cell>
          <cell r="P21">
            <v>46</v>
          </cell>
          <cell r="Q21" t="str">
            <v/>
          </cell>
          <cell r="DE21">
            <v>-30</v>
          </cell>
          <cell r="DF21">
            <v>0</v>
          </cell>
          <cell r="DG21">
            <v>-0.2039112777723382</v>
          </cell>
          <cell r="DH21">
            <v>-2.1316793978936861</v>
          </cell>
          <cell r="DI21">
            <v>-3.5016732320926049</v>
          </cell>
          <cell r="DJ21">
            <v>-2.5580209162294292</v>
          </cell>
          <cell r="DK21">
            <v>-7.5657747353058173</v>
          </cell>
          <cell r="DL21">
            <v>-9.3333066516949934</v>
          </cell>
          <cell r="DM21">
            <v>-4.7998084044747733</v>
          </cell>
          <cell r="DN21" t="str">
            <v/>
          </cell>
          <cell r="DO21" t="str">
            <v/>
          </cell>
          <cell r="DP21">
            <v>22.021365583403252</v>
          </cell>
          <cell r="DQ21">
            <v>19.38473001819791</v>
          </cell>
          <cell r="DR21">
            <v>17.063780920181735</v>
          </cell>
          <cell r="DS21">
            <v>15.020720898285017</v>
          </cell>
          <cell r="DT21">
            <v>13.2222780730458</v>
          </cell>
          <cell r="DU21">
            <v>11.639164233516164</v>
          </cell>
          <cell r="DV21">
            <v>10.245597869471812</v>
          </cell>
          <cell r="DW21">
            <v>9.0188843113534674</v>
          </cell>
          <cell r="DX21">
            <v>88.026920695633507</v>
          </cell>
        </row>
        <row r="22">
          <cell r="B22" t="str">
            <v>3/8 Chip Ames</v>
          </cell>
          <cell r="C22">
            <v>100</v>
          </cell>
          <cell r="D22">
            <v>100</v>
          </cell>
          <cell r="E22">
            <v>100</v>
          </cell>
          <cell r="F22">
            <v>92</v>
          </cell>
          <cell r="G22">
            <v>26</v>
          </cell>
          <cell r="H22">
            <v>3</v>
          </cell>
          <cell r="I22">
            <v>1.5</v>
          </cell>
          <cell r="J22">
            <v>1.4</v>
          </cell>
          <cell r="K22">
            <v>1.2</v>
          </cell>
          <cell r="L22">
            <v>1.1000000000000001</v>
          </cell>
          <cell r="M22">
            <v>1</v>
          </cell>
          <cell r="N22">
            <v>2.6789999999999998</v>
          </cell>
          <cell r="O22">
            <v>0.44</v>
          </cell>
          <cell r="P22">
            <v>47</v>
          </cell>
          <cell r="Q22" t="str">
            <v/>
          </cell>
          <cell r="DE22">
            <v>-26</v>
          </cell>
          <cell r="DF22">
            <v>0</v>
          </cell>
          <cell r="DG22">
            <v>1.6302378061691769E-2</v>
          </cell>
          <cell r="DH22">
            <v>-1.7461869340880707</v>
          </cell>
          <cell r="DI22">
            <v>-2.9955532021270308</v>
          </cell>
          <cell r="DJ22">
            <v>-1.9673530301437232</v>
          </cell>
          <cell r="DK22">
            <v>-6.9195118817769767</v>
          </cell>
          <cell r="DL22">
            <v>-8.6544923483339495</v>
          </cell>
          <cell r="DM22">
            <v>-4.106601240323422</v>
          </cell>
          <cell r="DN22" t="str">
            <v/>
          </cell>
          <cell r="DO22" t="str">
            <v/>
          </cell>
          <cell r="DP22">
            <v>22.021365583403252</v>
          </cell>
          <cell r="DQ22">
            <v>19.16451636236388</v>
          </cell>
          <cell r="DR22">
            <v>16.678288456376119</v>
          </cell>
          <cell r="DS22">
            <v>14.514600868319443</v>
          </cell>
          <cell r="DT22">
            <v>12.631610186960094</v>
          </cell>
          <cell r="DU22">
            <v>10.992901379987323</v>
          </cell>
          <cell r="DV22">
            <v>9.5667835661107681</v>
          </cell>
          <cell r="DW22">
            <v>8.325677147202116</v>
          </cell>
          <cell r="DX22">
            <v>87.026920695633507</v>
          </cell>
        </row>
        <row r="23">
          <cell r="B23" t="str">
            <v>1/2 Asphalt Stone</v>
          </cell>
          <cell r="C23">
            <v>100</v>
          </cell>
          <cell r="D23">
            <v>100</v>
          </cell>
          <cell r="E23">
            <v>96</v>
          </cell>
          <cell r="F23">
            <v>82</v>
          </cell>
          <cell r="G23">
            <v>33</v>
          </cell>
          <cell r="H23">
            <v>22</v>
          </cell>
          <cell r="I23">
            <v>16</v>
          </cell>
          <cell r="J23">
            <v>14</v>
          </cell>
          <cell r="K23">
            <v>12</v>
          </cell>
          <cell r="L23">
            <v>9</v>
          </cell>
          <cell r="M23">
            <v>7</v>
          </cell>
          <cell r="N23">
            <v>2.65</v>
          </cell>
          <cell r="O23">
            <v>0.8</v>
          </cell>
          <cell r="P23">
            <v>47</v>
          </cell>
          <cell r="Q23" t="str">
            <v/>
          </cell>
          <cell r="DE23">
            <v>-23</v>
          </cell>
          <cell r="DF23">
            <v>0</v>
          </cell>
          <cell r="DG23">
            <v>0.23651603389572529</v>
          </cell>
          <cell r="DH23">
            <v>-1.3650987433991322</v>
          </cell>
          <cell r="DI23">
            <v>-2.5009318819788717</v>
          </cell>
          <cell r="DJ23">
            <v>-1.3966995306329757</v>
          </cell>
          <cell r="DK23">
            <v>-6.3022801464364075</v>
          </cell>
          <cell r="DL23">
            <v>-8.0135778790643624</v>
          </cell>
          <cell r="DM23">
            <v>-3.4595744224569271</v>
          </cell>
          <cell r="DN23" t="str">
            <v/>
          </cell>
          <cell r="DO23" t="str">
            <v/>
          </cell>
          <cell r="DP23">
            <v>22.021365583403252</v>
          </cell>
          <cell r="DQ23">
            <v>18.944302706529847</v>
          </cell>
          <cell r="DR23">
            <v>16.297200265687181</v>
          </cell>
          <cell r="DS23">
            <v>14.019979548171284</v>
          </cell>
          <cell r="DT23">
            <v>12.060956687449346</v>
          </cell>
          <cell r="DU23">
            <v>10.375669644646754</v>
          </cell>
          <cell r="DV23">
            <v>8.9258690968411809</v>
          </cell>
          <cell r="DW23">
            <v>7.6786503293356212</v>
          </cell>
          <cell r="DX23">
            <v>86.026920695633507</v>
          </cell>
        </row>
        <row r="24">
          <cell r="B24" t="str">
            <v>sand</v>
          </cell>
          <cell r="C24">
            <v>100</v>
          </cell>
          <cell r="D24">
            <v>100</v>
          </cell>
          <cell r="E24">
            <v>100</v>
          </cell>
          <cell r="F24">
            <v>100</v>
          </cell>
          <cell r="G24">
            <v>96</v>
          </cell>
          <cell r="H24">
            <v>86</v>
          </cell>
          <cell r="I24">
            <v>67</v>
          </cell>
          <cell r="J24">
            <v>40</v>
          </cell>
          <cell r="K24">
            <v>10.199999999999999</v>
          </cell>
          <cell r="L24">
            <v>1</v>
          </cell>
          <cell r="M24">
            <v>0.4</v>
          </cell>
          <cell r="N24">
            <v>2.6549999999999998</v>
          </cell>
          <cell r="O24">
            <v>0.47</v>
          </cell>
          <cell r="P24">
            <v>40.5</v>
          </cell>
          <cell r="Q24">
            <v>5</v>
          </cell>
          <cell r="DE24">
            <v>-19</v>
          </cell>
          <cell r="DF24">
            <v>0</v>
          </cell>
          <cell r="DG24">
            <v>0.45672968972975525</v>
          </cell>
          <cell r="DH24">
            <v>-0.98841482582688123</v>
          </cell>
          <cell r="DI24">
            <v>-2.0176771434546374</v>
          </cell>
          <cell r="DJ24">
            <v>-0.84560311186837289</v>
          </cell>
          <cell r="DK24">
            <v>-5.7130902646224602</v>
          </cell>
          <cell r="DL24">
            <v>-7.4088511690612542</v>
          </cell>
          <cell r="DM24">
            <v>-2.8561352313488593</v>
          </cell>
          <cell r="DN24" t="str">
            <v/>
          </cell>
          <cell r="DO24" t="str">
            <v/>
          </cell>
          <cell r="DP24">
            <v>22.021365583403252</v>
          </cell>
          <cell r="DQ24">
            <v>18.724089050695817</v>
          </cell>
          <cell r="DR24">
            <v>15.92051634811493</v>
          </cell>
          <cell r="DS24">
            <v>13.536724809647049</v>
          </cell>
          <cell r="DT24">
            <v>11.509860268684744</v>
          </cell>
          <cell r="DU24">
            <v>9.7864797628328066</v>
          </cell>
          <cell r="DV24">
            <v>8.3211423868380727</v>
          </cell>
          <cell r="DW24">
            <v>7.0752111382275533</v>
          </cell>
          <cell r="DX24">
            <v>85.026920695633507</v>
          </cell>
        </row>
        <row r="25">
          <cell r="B25" t="str">
            <v>RAP</v>
          </cell>
          <cell r="C25">
            <v>100</v>
          </cell>
          <cell r="D25">
            <v>100</v>
          </cell>
          <cell r="E25">
            <v>95</v>
          </cell>
          <cell r="F25">
            <v>91</v>
          </cell>
          <cell r="G25">
            <v>71</v>
          </cell>
          <cell r="H25">
            <v>50</v>
          </cell>
          <cell r="I25">
            <v>36</v>
          </cell>
          <cell r="J25">
            <v>26</v>
          </cell>
          <cell r="K25">
            <v>18</v>
          </cell>
          <cell r="L25">
            <v>14</v>
          </cell>
          <cell r="M25">
            <v>11.5</v>
          </cell>
          <cell r="N25">
            <v>2.5939999999999999</v>
          </cell>
          <cell r="O25">
            <v>1.75</v>
          </cell>
          <cell r="P25">
            <v>42.199999999999996</v>
          </cell>
          <cell r="Q25" t="str">
            <v/>
          </cell>
          <cell r="DE25">
            <v>-16</v>
          </cell>
          <cell r="DF25">
            <v>0</v>
          </cell>
          <cell r="DG25">
            <v>0.67694334556378877</v>
          </cell>
          <cell r="DH25">
            <v>-0.61613518137130363</v>
          </cell>
          <cell r="DI25">
            <v>-1.5456568583608146</v>
          </cell>
          <cell r="DJ25">
            <v>-0.31361175314881251</v>
          </cell>
          <cell r="DK25">
            <v>-5.1509757048367053</v>
          </cell>
          <cell r="DL25">
            <v>-6.8386588160631412</v>
          </cell>
          <cell r="DM25">
            <v>-2.2938087312141882</v>
          </cell>
          <cell r="DN25" t="str">
            <v/>
          </cell>
          <cell r="DO25" t="str">
            <v/>
          </cell>
          <cell r="DP25">
            <v>22.021365583403252</v>
          </cell>
          <cell r="DQ25">
            <v>18.503875394861783</v>
          </cell>
          <cell r="DR25">
            <v>15.548236703659352</v>
          </cell>
          <cell r="DS25">
            <v>13.064704524553227</v>
          </cell>
          <cell r="DT25">
            <v>10.977868909965183</v>
          </cell>
          <cell r="DU25">
            <v>9.2243652030470518</v>
          </cell>
          <cell r="DV25">
            <v>7.7509500338399597</v>
          </cell>
          <cell r="DW25">
            <v>6.5128846380928822</v>
          </cell>
          <cell r="DX25">
            <v>84.026920695633507</v>
          </cell>
        </row>
        <row r="26">
          <cell r="DE26">
            <v>-13</v>
          </cell>
          <cell r="DF26">
            <v>0</v>
          </cell>
          <cell r="DG26">
            <v>0.89715700139782228</v>
          </cell>
          <cell r="DH26">
            <v>-0.24825981003240827</v>
          </cell>
          <cell r="DI26">
            <v>-1.0847388985039093</v>
          </cell>
          <cell r="DJ26">
            <v>0.19972128109904475</v>
          </cell>
          <cell r="DK26">
            <v>-4.6149924044875963</v>
          </cell>
          <cell r="DL26">
            <v>-6.3014047343099762</v>
          </cell>
          <cell r="DM26">
            <v>-1.7702337104845336</v>
          </cell>
          <cell r="DN26" t="str">
            <v/>
          </cell>
          <cell r="DO26" t="str">
            <v/>
          </cell>
          <cell r="DP26">
            <v>22.021365583403252</v>
          </cell>
          <cell r="DQ26">
            <v>18.28366173902775</v>
          </cell>
          <cell r="DR26">
            <v>15.180361332320457</v>
          </cell>
          <cell r="DS26">
            <v>12.603786564696321</v>
          </cell>
          <cell r="DT26">
            <v>10.464535875717326</v>
          </cell>
          <cell r="DU26">
            <v>8.6883819026979427</v>
          </cell>
          <cell r="DV26">
            <v>7.2136959520867947</v>
          </cell>
          <cell r="DW26">
            <v>5.9893096173632276</v>
          </cell>
          <cell r="DX26">
            <v>83.026920695633507</v>
          </cell>
        </row>
        <row r="27">
          <cell r="DE27">
            <v>-10</v>
          </cell>
          <cell r="DF27">
            <v>0</v>
          </cell>
          <cell r="DG27">
            <v>1.1173706572318558</v>
          </cell>
          <cell r="DH27">
            <v>0.11521128818980841</v>
          </cell>
          <cell r="DI27">
            <v>-0.63479113569041701</v>
          </cell>
          <cell r="DJ27">
            <v>0.69483744132080894</v>
          </cell>
          <cell r="DK27">
            <v>-4.1042185056340497</v>
          </cell>
          <cell r="DL27">
            <v>-5.7955488143364029</v>
          </cell>
          <cell r="DM27">
            <v>-1.2831587166527756</v>
          </cell>
          <cell r="DN27" t="str">
            <v/>
          </cell>
          <cell r="DO27" t="str">
            <v/>
          </cell>
          <cell r="DP27">
            <v>22.021365583403252</v>
          </cell>
          <cell r="DQ27">
            <v>18.063448083193716</v>
          </cell>
          <cell r="DR27">
            <v>14.81689023409824</v>
          </cell>
          <cell r="DS27">
            <v>12.153838801882829</v>
          </cell>
          <cell r="DT27">
            <v>9.9694197154955617</v>
          </cell>
          <cell r="DU27">
            <v>8.1776080038443961</v>
          </cell>
          <cell r="DV27">
            <v>6.7078400321132214</v>
          </cell>
          <cell r="DW27">
            <v>5.5022346235314696</v>
          </cell>
          <cell r="DX27">
            <v>82.026920695633507</v>
          </cell>
        </row>
        <row r="28">
          <cell r="DE28">
            <v>-7</v>
          </cell>
          <cell r="DF28">
            <v>0</v>
          </cell>
          <cell r="DG28">
            <v>1.3375843130658858</v>
          </cell>
          <cell r="DH28">
            <v>0.47427811329533931</v>
          </cell>
          <cell r="DI28">
            <v>-0.19568144172684754</v>
          </cell>
          <cell r="DJ28">
            <v>1.1721728928343378</v>
          </cell>
          <cell r="DK28">
            <v>-3.6177540907290826</v>
          </cell>
          <cell r="DL28">
            <v>-5.3196055986204334</v>
          </cell>
          <cell r="DM28">
            <v>-0.83043818437721661</v>
          </cell>
          <cell r="DN28" t="str">
            <v/>
          </cell>
          <cell r="DO28" t="str">
            <v/>
          </cell>
          <cell r="DP28">
            <v>22.021365583403252</v>
          </cell>
          <cell r="DQ28">
            <v>17.843234427359686</v>
          </cell>
          <cell r="DR28">
            <v>14.457823408992709</v>
          </cell>
          <cell r="DS28">
            <v>11.714729107919259</v>
          </cell>
          <cell r="DT28">
            <v>9.4920842639820329</v>
          </cell>
          <cell r="DU28">
            <v>7.6911435889394291</v>
          </cell>
          <cell r="DV28">
            <v>6.2318968163972519</v>
          </cell>
          <cell r="DW28">
            <v>5.0495140912559107</v>
          </cell>
          <cell r="DX28">
            <v>81.026920695633507</v>
          </cell>
        </row>
        <row r="29">
          <cell r="DE29">
            <v>-4</v>
          </cell>
          <cell r="DF29">
            <v>0</v>
          </cell>
          <cell r="DG29">
            <v>1.5577979688999193</v>
          </cell>
          <cell r="DH29">
            <v>0.82894066528419508</v>
          </cell>
          <cell r="DI29">
            <v>0.23272231158031076</v>
          </cell>
          <cell r="DJ29">
            <v>1.6321585158297669</v>
          </cell>
          <cell r="DK29">
            <v>-3.1547209183633944</v>
          </cell>
          <cell r="DL29">
            <v>-4.8721429730874739</v>
          </cell>
          <cell r="DM29">
            <v>-0.41002865573538294</v>
          </cell>
          <cell r="DN29" t="str">
            <v/>
          </cell>
          <cell r="DO29" t="str">
            <v/>
          </cell>
          <cell r="DP29">
            <v>22.021365583403252</v>
          </cell>
          <cell r="DQ29">
            <v>17.623020771525653</v>
          </cell>
          <cell r="DR29">
            <v>14.103160857003854</v>
          </cell>
          <cell r="DS29">
            <v>11.286325354612101</v>
          </cell>
          <cell r="DT29">
            <v>9.0320986409866038</v>
          </cell>
          <cell r="DU29">
            <v>7.2281104165737409</v>
          </cell>
          <cell r="DV29">
            <v>5.7844341908642924</v>
          </cell>
          <cell r="DW29">
            <v>4.629104562614077</v>
          </cell>
          <cell r="DX29">
            <v>80.026920695633507</v>
          </cell>
        </row>
        <row r="30">
          <cell r="DE30">
            <v>-2</v>
          </cell>
          <cell r="DF30">
            <v>0</v>
          </cell>
          <cell r="DG30">
            <v>1.7780116247339528</v>
          </cell>
          <cell r="DH30">
            <v>1.1791989441563686</v>
          </cell>
          <cell r="DI30">
            <v>0.6505522524245535</v>
          </cell>
          <cell r="DJ30">
            <v>2.0752199053694795</v>
          </cell>
          <cell r="DK30">
            <v>-2.7142621590090084</v>
          </cell>
          <cell r="DL30">
            <v>-4.4517808744697742</v>
          </cell>
          <cell r="DM30">
            <v>-1.998509151763006E-2</v>
          </cell>
          <cell r="DN30" t="str">
            <v/>
          </cell>
          <cell r="DO30" t="str">
            <v/>
          </cell>
          <cell r="DP30">
            <v>22.021365583403252</v>
          </cell>
          <cell r="DQ30">
            <v>17.402807115691619</v>
          </cell>
          <cell r="DR30">
            <v>13.75290257813168</v>
          </cell>
          <cell r="DS30">
            <v>10.868495413767858</v>
          </cell>
          <cell r="DT30">
            <v>8.5890372514468911</v>
          </cell>
          <cell r="DU30">
            <v>6.7876516572193548</v>
          </cell>
          <cell r="DV30">
            <v>5.3640720922465928</v>
          </cell>
          <cell r="DW30">
            <v>4.2390609983963241</v>
          </cell>
          <cell r="DX30">
            <v>79.026920695633507</v>
          </cell>
        </row>
        <row r="31">
          <cell r="DE31">
            <v>1</v>
          </cell>
          <cell r="DF31">
            <v>0</v>
          </cell>
          <cell r="DG31">
            <v>1.9982252805679863</v>
          </cell>
          <cell r="DH31">
            <v>1.5250529499118617</v>
          </cell>
          <cell r="DI31">
            <v>1.0579405089993799</v>
          </cell>
          <cell r="DJ31">
            <v>2.5017773713881226</v>
          </cell>
          <cell r="DK31">
            <v>-2.2955421307628683</v>
          </cell>
          <cell r="DL31">
            <v>-4.0571900135212307</v>
          </cell>
          <cell r="DM31">
            <v>0.34154272754937365</v>
          </cell>
          <cell r="DN31" t="str">
            <v/>
          </cell>
          <cell r="DO31" t="str">
            <v/>
          </cell>
          <cell r="DP31">
            <v>22.021365583403252</v>
          </cell>
          <cell r="DQ31">
            <v>17.182593459857586</v>
          </cell>
          <cell r="DR31">
            <v>13.407048572376187</v>
          </cell>
          <cell r="DS31">
            <v>10.461107157193032</v>
          </cell>
          <cell r="DT31">
            <v>8.162479785428248</v>
          </cell>
          <cell r="DU31">
            <v>6.3689316289732147</v>
          </cell>
          <cell r="DV31">
            <v>4.9694812312980492</v>
          </cell>
          <cell r="DW31">
            <v>3.8775331793293204</v>
          </cell>
          <cell r="DX31">
            <v>78.026920695633507</v>
          </cell>
        </row>
        <row r="32">
          <cell r="DE32">
            <v>4</v>
          </cell>
          <cell r="DF32">
            <v>0</v>
          </cell>
          <cell r="DG32">
            <v>2.2184389364020198</v>
          </cell>
          <cell r="DH32">
            <v>1.8665026825506725</v>
          </cell>
          <cell r="DI32">
            <v>1.4550192094982926</v>
          </cell>
          <cell r="DJ32">
            <v>2.9122459386926032</v>
          </cell>
          <cell r="DK32">
            <v>-1.8977460350904609</v>
          </cell>
          <cell r="DL32">
            <v>-3.6870906140875874</v>
          </cell>
          <cell r="DM32">
            <v>0.67631371075912261</v>
          </cell>
          <cell r="DN32" t="str">
            <v/>
          </cell>
          <cell r="DO32" t="str">
            <v/>
          </cell>
          <cell r="DP32">
            <v>22.021365583403252</v>
          </cell>
          <cell r="DQ32">
            <v>16.962379804023552</v>
          </cell>
          <cell r="DR32">
            <v>13.065598839737376</v>
          </cell>
          <cell r="DS32">
            <v>10.064028456694119</v>
          </cell>
          <cell r="DT32">
            <v>7.7520112181237675</v>
          </cell>
          <cell r="DU32">
            <v>5.9711355333008074</v>
          </cell>
          <cell r="DV32">
            <v>4.599381831864406</v>
          </cell>
          <cell r="DW32">
            <v>3.5427621961195714</v>
          </cell>
          <cell r="DX32">
            <v>77.026920695633507</v>
          </cell>
        </row>
        <row r="33">
          <cell r="DE33">
            <v>6</v>
          </cell>
          <cell r="DF33">
            <v>0</v>
          </cell>
          <cell r="DG33">
            <v>2.4386525922360498</v>
          </cell>
          <cell r="DH33">
            <v>2.2035481420728029</v>
          </cell>
          <cell r="DI33">
            <v>1.841920482114789</v>
          </cell>
          <cell r="DJ33">
            <v>3.3070353469620848</v>
          </cell>
          <cell r="DK33">
            <v>-1.5200796925694231</v>
          </cell>
          <cell r="DL33">
            <v>-3.3402511680320099</v>
          </cell>
          <cell r="DM33">
            <v>0.98599887967161504</v>
          </cell>
          <cell r="DN33" t="str">
            <v/>
          </cell>
          <cell r="DO33" t="str">
            <v/>
          </cell>
          <cell r="DP33">
            <v>22.021365583403252</v>
          </cell>
          <cell r="DQ33">
            <v>16.742166148189522</v>
          </cell>
          <cell r="DR33">
            <v>12.728553380215246</v>
          </cell>
          <cell r="DS33">
            <v>9.677127184077623</v>
          </cell>
          <cell r="DT33">
            <v>7.3572218098542859</v>
          </cell>
          <cell r="DU33">
            <v>5.5934691907797696</v>
          </cell>
          <cell r="DV33">
            <v>4.2525423858088285</v>
          </cell>
          <cell r="DW33">
            <v>3.233077027207079</v>
          </cell>
          <cell r="DX33">
            <v>76.026920695633507</v>
          </cell>
        </row>
        <row r="34">
          <cell r="DE34">
            <v>8</v>
          </cell>
          <cell r="DF34">
            <v>0</v>
          </cell>
          <cell r="DG34">
            <v>2.6588662480700833</v>
          </cell>
          <cell r="DH34">
            <v>2.5361893284782528</v>
          </cell>
          <cell r="DI34">
            <v>2.2187764550423736</v>
          </cell>
          <cell r="DJ34">
            <v>3.6865500507479982</v>
          </cell>
          <cell r="DK34">
            <v>-1.1617692786331553</v>
          </cell>
          <cell r="DL34">
            <v>-3.0154872060160525</v>
          </cell>
          <cell r="DM34">
            <v>1.2721847037594132</v>
          </cell>
          <cell r="DN34" t="str">
            <v/>
          </cell>
          <cell r="DO34" t="str">
            <v/>
          </cell>
          <cell r="DP34">
            <v>22.021365583403252</v>
          </cell>
          <cell r="DQ34">
            <v>16.521952492355489</v>
          </cell>
          <cell r="DR34">
            <v>12.395912193809796</v>
          </cell>
          <cell r="DS34">
            <v>9.3002712111500383</v>
          </cell>
          <cell r="DT34">
            <v>6.9777071060683724</v>
          </cell>
          <cell r="DU34">
            <v>5.2351587768435017</v>
          </cell>
          <cell r="DV34">
            <v>3.927778423792871</v>
          </cell>
          <cell r="DW34">
            <v>2.9468912031192809</v>
          </cell>
          <cell r="DX34">
            <v>75.026920695633507</v>
          </cell>
        </row>
        <row r="35">
          <cell r="DE35">
            <v>10</v>
          </cell>
          <cell r="DF35">
            <v>0</v>
          </cell>
          <cell r="DG35">
            <v>2.8790799039041168</v>
          </cell>
          <cell r="DH35">
            <v>2.8644262417670241</v>
          </cell>
          <cell r="DI35">
            <v>2.5857192564745457</v>
          </cell>
          <cell r="DJ35">
            <v>4.0511892194740282</v>
          </cell>
          <cell r="DK35">
            <v>-0.82206105931443574</v>
          </cell>
          <cell r="DL35">
            <v>-2.7116600841360001</v>
          </cell>
          <cell r="DM35">
            <v>1.5363763505633141</v>
          </cell>
          <cell r="DN35" t="str">
            <v/>
          </cell>
          <cell r="DO35" t="str">
            <v/>
          </cell>
          <cell r="DP35">
            <v>22.021365583403252</v>
          </cell>
          <cell r="DQ35">
            <v>16.301738836521455</v>
          </cell>
          <cell r="DR35">
            <v>12.067675280521025</v>
          </cell>
          <cell r="DS35">
            <v>8.9333284097178662</v>
          </cell>
          <cell r="DT35">
            <v>6.6130679373423424</v>
          </cell>
          <cell r="DU35">
            <v>4.8954505575247822</v>
          </cell>
          <cell r="DV35">
            <v>3.6239513019128187</v>
          </cell>
          <cell r="DW35">
            <v>2.6826995563153799</v>
          </cell>
          <cell r="DX35">
            <v>74.026920695633507</v>
          </cell>
        </row>
        <row r="36">
          <cell r="DE36">
            <v>12</v>
          </cell>
          <cell r="DF36">
            <v>0</v>
          </cell>
          <cell r="DG36">
            <v>3.0992935597381503</v>
          </cell>
          <cell r="DH36">
            <v>3.1882588819391131</v>
          </cell>
          <cell r="DI36">
            <v>2.9428810146048026</v>
          </cell>
          <cell r="DJ36">
            <v>4.4013467374361204</v>
          </cell>
          <cell r="DK36">
            <v>-0.50022112698903687</v>
          </cell>
          <cell r="DL36">
            <v>-2.4276757864146026</v>
          </cell>
          <cell r="DM36">
            <v>1.780000851467499</v>
          </cell>
          <cell r="DN36" t="str">
            <v/>
          </cell>
          <cell r="DO36" t="str">
            <v/>
          </cell>
          <cell r="DP36">
            <v>22.021365583403252</v>
          </cell>
          <cell r="DQ36">
            <v>16.081525180687422</v>
          </cell>
          <cell r="DR36">
            <v>11.743842640348936</v>
          </cell>
          <cell r="DS36">
            <v>8.5761666515876094</v>
          </cell>
          <cell r="DT36">
            <v>6.2629104193802503</v>
          </cell>
          <cell r="DU36">
            <v>4.5736106251993833</v>
          </cell>
          <cell r="DV36">
            <v>3.3399670041914211</v>
          </cell>
          <cell r="DW36">
            <v>2.4390750554111951</v>
          </cell>
          <cell r="DX36">
            <v>73.026920695633507</v>
          </cell>
        </row>
        <row r="37">
          <cell r="DE37">
            <v>15</v>
          </cell>
          <cell r="DF37">
            <v>0</v>
          </cell>
          <cell r="DG37">
            <v>3.3195072155721785</v>
          </cell>
          <cell r="DH37">
            <v>3.5076872489945163</v>
          </cell>
          <cell r="DI37">
            <v>3.2903938576266434</v>
          </cell>
          <cell r="DJ37">
            <v>4.7374112038024778</v>
          </cell>
          <cell r="DK37">
            <v>-0.19553513611933404</v>
          </cell>
          <cell r="DL37">
            <v>-2.1624837431481834</v>
          </cell>
          <cell r="DM37">
            <v>2.0044101842040467</v>
          </cell>
          <cell r="DN37" t="str">
            <v/>
          </cell>
          <cell r="DO37" t="str">
            <v/>
          </cell>
          <cell r="DP37">
            <v>22.021365583403252</v>
          </cell>
          <cell r="DQ37">
            <v>15.861311524853393</v>
          </cell>
          <cell r="DR37">
            <v>11.424414273293532</v>
          </cell>
          <cell r="DS37">
            <v>8.2286538085657686</v>
          </cell>
          <cell r="DT37">
            <v>5.9268459530138928</v>
          </cell>
          <cell r="DU37">
            <v>4.2689246343296805</v>
          </cell>
          <cell r="DV37">
            <v>3.0747749609250019</v>
          </cell>
          <cell r="DW37">
            <v>2.2146657226746473</v>
          </cell>
          <cell r="DX37">
            <v>72.026920695633507</v>
          </cell>
        </row>
        <row r="38">
          <cell r="DE38">
            <v>16</v>
          </cell>
          <cell r="DF38">
            <v>0</v>
          </cell>
          <cell r="DG38">
            <v>3.5397208714062121</v>
          </cell>
          <cell r="DH38">
            <v>3.8227113429332444</v>
          </cell>
          <cell r="DI38">
            <v>3.628389913733578</v>
          </cell>
          <cell r="DJ38">
            <v>5.0597659326135771</v>
          </cell>
          <cell r="DK38">
            <v>9.269196100208843E-2</v>
          </cell>
          <cell r="DL38">
            <v>-1.9150756651091272</v>
          </cell>
          <cell r="DM38">
            <v>2.210884273196688</v>
          </cell>
          <cell r="DN38" t="str">
            <v/>
          </cell>
          <cell r="DO38" t="str">
            <v/>
          </cell>
          <cell r="DP38">
            <v>22.021365583403252</v>
          </cell>
          <cell r="DQ38">
            <v>15.64109786901936</v>
          </cell>
          <cell r="DR38">
            <v>11.109390179354804</v>
          </cell>
          <cell r="DS38">
            <v>7.8906577524588339</v>
          </cell>
          <cell r="DT38">
            <v>5.6044912242027936</v>
          </cell>
          <cell r="DU38">
            <v>3.980697537208258</v>
          </cell>
          <cell r="DV38">
            <v>2.8273668828859457</v>
          </cell>
          <cell r="DW38">
            <v>2.008191633682006</v>
          </cell>
          <cell r="DX38">
            <v>71.026920695633507</v>
          </cell>
        </row>
        <row r="39">
          <cell r="DE39">
            <v>18</v>
          </cell>
          <cell r="DF39">
            <v>0</v>
          </cell>
          <cell r="DG39">
            <v>3.7599345272402456</v>
          </cell>
          <cell r="DH39">
            <v>4.1333311637552921</v>
          </cell>
          <cell r="DI39">
            <v>3.9570013111191003</v>
          </cell>
          <cell r="DJ39">
            <v>5.368788952782138</v>
          </cell>
          <cell r="DK39">
            <v>0.36513617850880609</v>
          </cell>
          <cell r="DL39">
            <v>-1.6844843936037761</v>
          </cell>
          <cell r="DM39">
            <v>2.4006339088536528</v>
          </cell>
          <cell r="DN39" t="str">
            <v/>
          </cell>
          <cell r="DO39" t="str">
            <v/>
          </cell>
          <cell r="DP39">
            <v>22.021365583403252</v>
          </cell>
          <cell r="DQ39">
            <v>15.420884213185326</v>
          </cell>
          <cell r="DR39">
            <v>10.798770358532757</v>
          </cell>
          <cell r="DS39">
            <v>7.5620463550733117</v>
          </cell>
          <cell r="DT39">
            <v>5.2954682040342327</v>
          </cell>
          <cell r="DU39">
            <v>3.7082533197015404</v>
          </cell>
          <cell r="DV39">
            <v>2.5967756113805947</v>
          </cell>
          <cell r="DW39">
            <v>1.8184419980250413</v>
          </cell>
          <cell r="DX39">
            <v>70.026920695633507</v>
          </cell>
        </row>
        <row r="40">
          <cell r="DE40">
            <v>20</v>
          </cell>
          <cell r="DF40">
            <v>0</v>
          </cell>
          <cell r="DG40">
            <v>3.9801481830742773</v>
          </cell>
          <cell r="DH40">
            <v>4.4395467114606593</v>
          </cell>
          <cell r="DI40">
            <v>4.2763601779767111</v>
          </cell>
          <cell r="DJ40">
            <v>5.6648530080931483</v>
          </cell>
          <cell r="DK40">
            <v>0.62245476121695642</v>
          </cell>
          <cell r="DL40">
            <v>-1.4697827663856775</v>
          </cell>
          <cell r="DM40">
            <v>2.5748035869195305</v>
          </cell>
          <cell r="DN40" t="str">
            <v/>
          </cell>
          <cell r="DO40" t="str">
            <v/>
          </cell>
          <cell r="DP40">
            <v>22.021365583403252</v>
          </cell>
          <cell r="DQ40">
            <v>15.200670557351295</v>
          </cell>
          <cell r="DR40">
            <v>10.492554810827389</v>
          </cell>
          <cell r="DS40">
            <v>7.2426874882157009</v>
          </cell>
          <cell r="DT40">
            <v>4.9994041487232224</v>
          </cell>
          <cell r="DU40">
            <v>3.45093473699339</v>
          </cell>
          <cell r="DV40">
            <v>2.382073984162496</v>
          </cell>
          <cell r="DW40">
            <v>1.6442723199591636</v>
          </cell>
          <cell r="DX40">
            <v>69.026920695633507</v>
          </cell>
        </row>
        <row r="41">
          <cell r="DE41">
            <v>22</v>
          </cell>
          <cell r="DF41">
            <v>0</v>
          </cell>
          <cell r="DG41">
            <v>4.2003618389083108</v>
          </cell>
          <cell r="DH41">
            <v>4.7413579860493442</v>
          </cell>
          <cell r="DI41">
            <v>4.5865986424999106</v>
          </cell>
          <cell r="DJ41">
            <v>5.9483255572038534</v>
          </cell>
          <cell r="DK41">
            <v>0.86528644888161876</v>
          </cell>
          <cell r="DL41">
            <v>-1.2700824994242352</v>
          </cell>
          <cell r="DM41">
            <v>2.7344742689959842</v>
          </cell>
          <cell r="DN41" t="str">
            <v/>
          </cell>
          <cell r="DO41" t="str">
            <v/>
          </cell>
          <cell r="DP41">
            <v>22.021365583403252</v>
          </cell>
          <cell r="DQ41">
            <v>14.980456901517261</v>
          </cell>
          <cell r="DR41">
            <v>10.190743536238704</v>
          </cell>
          <cell r="DS41">
            <v>6.9324490236925014</v>
          </cell>
          <cell r="DT41">
            <v>4.7159315996125173</v>
          </cell>
          <cell r="DU41">
            <v>3.2081030493287277</v>
          </cell>
          <cell r="DV41">
            <v>2.1823737172010538</v>
          </cell>
          <cell r="DW41">
            <v>1.48460163788271</v>
          </cell>
          <cell r="DX41">
            <v>68.026920695633507</v>
          </cell>
        </row>
        <row r="42">
          <cell r="DE42">
            <v>23</v>
          </cell>
          <cell r="DF42">
            <v>0</v>
          </cell>
          <cell r="DG42">
            <v>4.4205754947423426</v>
          </cell>
          <cell r="DH42">
            <v>5.0387649875213487</v>
          </cell>
          <cell r="DI42">
            <v>4.8878488328821996</v>
          </cell>
          <cell r="DJ42">
            <v>6.2195687736437604</v>
          </cell>
          <cell r="DK42">
            <v>1.0942517404532057</v>
          </cell>
          <cell r="DL42">
            <v>-1.0845330845287346</v>
          </cell>
          <cell r="DM42">
            <v>2.8806660653412139</v>
          </cell>
          <cell r="DN42" t="str">
            <v/>
          </cell>
          <cell r="DO42" t="str">
            <v/>
          </cell>
          <cell r="DP42">
            <v>22.021365583403252</v>
          </cell>
          <cell r="DQ42">
            <v>14.760243245683229</v>
          </cell>
          <cell r="DR42">
            <v>9.8933365347666999</v>
          </cell>
          <cell r="DS42">
            <v>6.6311988333102123</v>
          </cell>
          <cell r="DT42">
            <v>4.4446883831726103</v>
          </cell>
          <cell r="DU42">
            <v>2.9791377577571407</v>
          </cell>
          <cell r="DV42">
            <v>1.996824302305553</v>
          </cell>
          <cell r="DW42">
            <v>1.3384098415374801</v>
          </cell>
          <cell r="DX42">
            <v>67.026920695633507</v>
          </cell>
        </row>
        <row r="43">
          <cell r="DE43">
            <v>25</v>
          </cell>
          <cell r="DF43">
            <v>0</v>
          </cell>
          <cell r="DG43">
            <v>4.6407891505763761</v>
          </cell>
          <cell r="DH43">
            <v>5.3317677158766745</v>
          </cell>
          <cell r="DI43">
            <v>5.1802428773170801</v>
          </cell>
          <cell r="DJ43">
            <v>6.4789395458146366</v>
          </cell>
          <cell r="DK43">
            <v>1.3099531583338488</v>
          </cell>
          <cell r="DL43">
            <v>-0.9123207028277539</v>
          </cell>
          <cell r="DM43">
            <v>3.0143408410580377</v>
          </cell>
          <cell r="DN43" t="str">
            <v/>
          </cell>
          <cell r="DO43" t="str">
            <v/>
          </cell>
          <cell r="DP43">
            <v>22.021365583403252</v>
          </cell>
          <cell r="DQ43">
            <v>14.540029589849196</v>
          </cell>
          <cell r="DR43">
            <v>9.6003338064113741</v>
          </cell>
          <cell r="DS43">
            <v>6.3388047888753318</v>
          </cell>
          <cell r="DT43">
            <v>4.1853176110017341</v>
          </cell>
          <cell r="DU43">
            <v>2.7634363398764976</v>
          </cell>
          <cell r="DV43">
            <v>1.8246119206045723</v>
          </cell>
          <cell r="DW43">
            <v>1.2047350658206564</v>
          </cell>
          <cell r="DX43">
            <v>66.026920695633507</v>
          </cell>
        </row>
        <row r="44">
          <cell r="DE44">
            <v>27</v>
          </cell>
          <cell r="DF44">
            <v>0</v>
          </cell>
          <cell r="DG44">
            <v>4.8610028064104078</v>
          </cell>
          <cell r="DH44">
            <v>5.6203661711153181</v>
          </cell>
          <cell r="DI44">
            <v>5.4639129039980503</v>
          </cell>
          <cell r="DJ44">
            <v>6.7267894769905068</v>
          </cell>
          <cell r="DK44">
            <v>1.5129755126337812</v>
          </cell>
          <cell r="DL44">
            <v>-0.7526671541039639</v>
          </cell>
          <cell r="DM44">
            <v>3.136404746780467</v>
          </cell>
          <cell r="DN44" t="str">
            <v/>
          </cell>
          <cell r="DO44" t="str">
            <v/>
          </cell>
          <cell r="DP44">
            <v>22.021365583403252</v>
          </cell>
          <cell r="DQ44">
            <v>14.319815934015164</v>
          </cell>
          <cell r="DR44">
            <v>9.3117353511727305</v>
          </cell>
          <cell r="DS44">
            <v>6.0551347621943616</v>
          </cell>
          <cell r="DT44">
            <v>3.9374676798258639</v>
          </cell>
          <cell r="DU44">
            <v>2.5604139855765653</v>
          </cell>
          <cell r="DV44">
            <v>1.6649583718807823</v>
          </cell>
          <cell r="DW44">
            <v>1.0826711600982271</v>
          </cell>
          <cell r="DX44">
            <v>65.026920695633507</v>
          </cell>
        </row>
        <row r="45">
          <cell r="DE45">
            <v>28</v>
          </cell>
          <cell r="DF45">
            <v>0</v>
          </cell>
          <cell r="DG45">
            <v>5.0812164622444413</v>
          </cell>
          <cell r="DH45">
            <v>5.9045603532372812</v>
          </cell>
          <cell r="DI45">
            <v>5.7389910411186111</v>
          </cell>
          <cell r="DJ45">
            <v>6.9634648853176575</v>
          </cell>
          <cell r="DK45">
            <v>1.7038861654277317</v>
          </cell>
          <cell r="DL45">
            <v>-0.60482880198429922</v>
          </cell>
          <cell r="DM45">
            <v>3.2477106749686637</v>
          </cell>
          <cell r="DN45" t="str">
            <v/>
          </cell>
          <cell r="DO45" t="str">
            <v/>
          </cell>
          <cell r="DP45">
            <v>22.021365583403252</v>
          </cell>
          <cell r="DQ45">
            <v>14.099602278181131</v>
          </cell>
          <cell r="DR45">
            <v>9.0275411690507674</v>
          </cell>
          <cell r="DS45">
            <v>5.7800566250738008</v>
          </cell>
          <cell r="DT45">
            <v>3.7007922714987127</v>
          </cell>
          <cell r="DU45">
            <v>2.3695033327826147</v>
          </cell>
          <cell r="DV45">
            <v>1.5171200197611177</v>
          </cell>
          <cell r="DW45">
            <v>0.9713652319100301</v>
          </cell>
          <cell r="DX45">
            <v>64.026920695633507</v>
          </cell>
        </row>
        <row r="47">
          <cell r="DE47">
            <v>29</v>
          </cell>
          <cell r="DF47">
            <v>0</v>
          </cell>
          <cell r="DG47">
            <v>5.3014301180784731</v>
          </cell>
          <cell r="DH47">
            <v>6.1843502622425639</v>
          </cell>
          <cell r="DI47">
            <v>6.0056094168722636</v>
          </cell>
          <cell r="DJ47">
            <v>7.1893068038146364</v>
          </cell>
          <cell r="DK47">
            <v>1.8832352950113069</v>
          </cell>
          <cell r="DL47">
            <v>-0.46809553498552414</v>
          </cell>
          <cell r="DM47">
            <v>3.3490606429221419</v>
          </cell>
          <cell r="DN47" t="str">
            <v/>
          </cell>
          <cell r="DO47" t="str">
            <v/>
          </cell>
          <cell r="DP47">
            <v>22.021365583403252</v>
          </cell>
          <cell r="DQ47">
            <v>13.879388622347099</v>
          </cell>
          <cell r="DR47">
            <v>8.7477512600454848</v>
          </cell>
          <cell r="DS47">
            <v>5.5134382493201484</v>
          </cell>
          <cell r="DT47">
            <v>3.4749503530017343</v>
          </cell>
          <cell r="DU47">
            <v>2.1901542031990395</v>
          </cell>
          <cell r="DV47">
            <v>1.3803867527623426</v>
          </cell>
          <cell r="DW47">
            <v>0.87001526395655215</v>
          </cell>
          <cell r="DX47">
            <v>63.026920695633507</v>
          </cell>
        </row>
        <row r="48">
          <cell r="DE48">
            <v>31</v>
          </cell>
          <cell r="DF48">
            <v>0</v>
          </cell>
          <cell r="DG48">
            <v>5.5216437739125066</v>
          </cell>
          <cell r="DH48">
            <v>6.4597358981311661</v>
          </cell>
          <cell r="DI48">
            <v>6.2639001594525077</v>
          </cell>
          <cell r="DJ48">
            <v>7.4046509803722493</v>
          </cell>
          <cell r="DK48">
            <v>2.0515561601573795</v>
          </cell>
          <cell r="DL48">
            <v>-0.34178974341517498</v>
          </cell>
          <cell r="DM48">
            <v>3.441208103621098</v>
          </cell>
          <cell r="DN48" t="str">
            <v/>
          </cell>
          <cell r="DO48" t="str">
            <v/>
          </cell>
          <cell r="DP48">
            <v>22.021365583403252</v>
          </cell>
          <cell r="DQ48">
            <v>13.659174966513065</v>
          </cell>
          <cell r="DR48">
            <v>8.4723656241568825</v>
          </cell>
          <cell r="DS48">
            <v>5.2551475067399043</v>
          </cell>
          <cell r="DT48">
            <v>3.2596061764441218</v>
          </cell>
          <cell r="DU48">
            <v>2.0218333380529669</v>
          </cell>
          <cell r="DV48">
            <v>1.2540809611919934</v>
          </cell>
          <cell r="DW48">
            <v>0.77786780325759608</v>
          </cell>
          <cell r="DX48">
            <v>62.026920695633507</v>
          </cell>
        </row>
        <row r="49">
          <cell r="DE49">
            <v>32</v>
          </cell>
          <cell r="DF49">
            <v>0</v>
          </cell>
          <cell r="DG49">
            <v>5.7418574297465401</v>
          </cell>
          <cell r="DH49">
            <v>6.7307172609030879</v>
          </cell>
          <cell r="DI49">
            <v>6.5139953970528444</v>
          </cell>
          <cell r="DJ49">
            <v>7.6098278777535615</v>
          </cell>
          <cell r="DK49">
            <v>2.2093653643724758</v>
          </cell>
          <cell r="DL49">
            <v>-0.22526531212788814</v>
          </cell>
          <cell r="DM49">
            <v>3.5248601855057484</v>
          </cell>
          <cell r="DN49" t="str">
            <v/>
          </cell>
          <cell r="DO49" t="str">
            <v/>
          </cell>
          <cell r="DP49">
            <v>22.021365583403252</v>
          </cell>
          <cell r="DQ49">
            <v>13.438961310679032</v>
          </cell>
          <cell r="DR49">
            <v>8.2013842613849608</v>
          </cell>
          <cell r="DS49">
            <v>5.0050522691395676</v>
          </cell>
          <cell r="DT49">
            <v>3.0544292790628091</v>
          </cell>
          <cell r="DU49">
            <v>1.8640241338378707</v>
          </cell>
          <cell r="DV49">
            <v>1.1375565299047066</v>
          </cell>
          <cell r="DW49">
            <v>0.69421572137294563</v>
          </cell>
          <cell r="DX49">
            <v>61.026920695633507</v>
          </cell>
        </row>
        <row r="50">
          <cell r="DE50">
            <v>33</v>
          </cell>
          <cell r="DF50">
            <v>0</v>
          </cell>
          <cell r="DG50">
            <v>5.9620710855805701</v>
          </cell>
          <cell r="DH50">
            <v>6.9972943505583247</v>
          </cell>
          <cell r="DI50">
            <v>6.7560272578667702</v>
          </cell>
          <cell r="DJ50">
            <v>7.8051626735938981</v>
          </cell>
          <cell r="DK50">
            <v>2.3571631201531602</v>
          </cell>
          <cell r="DL50">
            <v>-0.11790662913711214</v>
          </cell>
          <cell r="DM50">
            <v>3.600679862303545</v>
          </cell>
          <cell r="DN50" t="str">
            <v/>
          </cell>
          <cell r="DO50" t="str">
            <v/>
          </cell>
          <cell r="DP50">
            <v>22.021365583403252</v>
          </cell>
          <cell r="DQ50">
            <v>13.218747654845002</v>
          </cell>
          <cell r="DR50">
            <v>7.9348071717297239</v>
          </cell>
          <cell r="DS50">
            <v>4.7630204083256418</v>
          </cell>
          <cell r="DT50">
            <v>2.8590944832224725</v>
          </cell>
          <cell r="DU50">
            <v>1.7162263780571863</v>
          </cell>
          <cell r="DV50">
            <v>1.0301978469139306</v>
          </cell>
          <cell r="DW50">
            <v>0.61839604457514907</v>
          </cell>
          <cell r="DX50">
            <v>60.026920695633507</v>
          </cell>
        </row>
        <row r="51">
          <cell r="DE51">
            <v>35</v>
          </cell>
          <cell r="DF51">
            <v>0</v>
          </cell>
          <cell r="DG51">
            <v>6.1822847414146018</v>
          </cell>
          <cell r="DH51">
            <v>7.2594671670968838</v>
          </cell>
          <cell r="DI51">
            <v>6.9901278700877914</v>
          </cell>
          <cell r="DJ51">
            <v>7.9909752604008499</v>
          </cell>
          <cell r="DK51">
            <v>2.4954335132424292</v>
          </cell>
          <cell r="DL51">
            <v>-1.9127610082196767E-2</v>
          </cell>
          <cell r="DM51">
            <v>3.6692880540141539</v>
          </cell>
          <cell r="DN51" t="str">
            <v/>
          </cell>
          <cell r="DO51" t="str">
            <v/>
          </cell>
          <cell r="DP51">
            <v>22.021365583403252</v>
          </cell>
          <cell r="DQ51">
            <v>12.99853399901097</v>
          </cell>
          <cell r="DR51">
            <v>7.6726343551911649</v>
          </cell>
          <cell r="DS51">
            <v>4.5289197961046206</v>
          </cell>
          <cell r="DT51">
            <v>2.6732818964155212</v>
          </cell>
          <cell r="DU51">
            <v>1.5779559849679172</v>
          </cell>
          <cell r="DV51">
            <v>0.9314188278590152</v>
          </cell>
          <cell r="DW51">
            <v>0.54978785286454013</v>
          </cell>
          <cell r="DX51">
            <v>59.026920695633507</v>
          </cell>
        </row>
        <row r="52">
          <cell r="DE52">
            <v>36</v>
          </cell>
          <cell r="DF52">
            <v>0</v>
          </cell>
          <cell r="DG52">
            <v>6.4024983972486353</v>
          </cell>
          <cell r="DH52">
            <v>7.5172357105187642</v>
          </cell>
          <cell r="DI52">
            <v>7.2164293619094071</v>
          </cell>
          <cell r="DJ52">
            <v>8.1675802455542605</v>
          </cell>
          <cell r="DK52">
            <v>2.6246447668860893</v>
          </cell>
          <cell r="DL52">
            <v>7.1629261449122961E-2</v>
          </cell>
          <cell r="DM52">
            <v>3.7312656601620611</v>
          </cell>
          <cell r="DN52" t="str">
            <v/>
          </cell>
          <cell r="DO52" t="str">
            <v/>
          </cell>
          <cell r="DP52">
            <v>22.021365583403252</v>
          </cell>
          <cell r="DQ52">
            <v>12.778320343176937</v>
          </cell>
          <cell r="DR52">
            <v>7.4148658117692845</v>
          </cell>
          <cell r="DS52">
            <v>4.3026183042830048</v>
          </cell>
          <cell r="DT52">
            <v>2.4966769112621106</v>
          </cell>
          <cell r="DU52">
            <v>1.4487447313242572</v>
          </cell>
          <cell r="DV52">
            <v>0.84066195632769547</v>
          </cell>
          <cell r="DW52">
            <v>0.48781024671663309</v>
          </cell>
          <cell r="DX52">
            <v>58.026920695633507</v>
          </cell>
        </row>
        <row r="53">
          <cell r="DE53">
            <v>37</v>
          </cell>
          <cell r="DF53">
            <v>0</v>
          </cell>
          <cell r="DG53">
            <v>6.6227120530826671</v>
          </cell>
          <cell r="DH53">
            <v>7.7705999808239623</v>
          </cell>
          <cell r="DI53">
            <v>7.4350638615251157</v>
          </cell>
          <cell r="DJ53">
            <v>8.3352869513062355</v>
          </cell>
          <cell r="DK53">
            <v>2.7452495060891486</v>
          </cell>
          <cell r="DL53">
            <v>0.15489387774286989</v>
          </cell>
          <cell r="DM53">
            <v>3.7871555264266967</v>
          </cell>
          <cell r="DN53" t="str">
            <v/>
          </cell>
          <cell r="DO53" t="str">
            <v/>
          </cell>
          <cell r="DP53">
            <v>22.021365583403252</v>
          </cell>
          <cell r="DQ53">
            <v>12.558106687342905</v>
          </cell>
          <cell r="DR53">
            <v>7.1615015414640864</v>
          </cell>
          <cell r="DS53">
            <v>4.0839838046672963</v>
          </cell>
          <cell r="DT53">
            <v>2.3289702055101351</v>
          </cell>
          <cell r="DU53">
            <v>1.3281399921211976</v>
          </cell>
          <cell r="DV53">
            <v>0.75739734003394854</v>
          </cell>
          <cell r="DW53">
            <v>0.43192038045199749</v>
          </cell>
          <cell r="DX53">
            <v>57.026920695633507</v>
          </cell>
        </row>
        <row r="54">
          <cell r="DE54">
            <v>38</v>
          </cell>
          <cell r="DF54">
            <v>0</v>
          </cell>
          <cell r="DG54">
            <v>6.8429257089167006</v>
          </cell>
          <cell r="DH54">
            <v>8.0195599780124809</v>
          </cell>
          <cell r="DI54">
            <v>7.6461634971284198</v>
          </cell>
          <cell r="DJ54">
            <v>8.4943994147811424</v>
          </cell>
          <cell r="DK54">
            <v>2.8576850218722054</v>
          </cell>
          <cell r="DL54">
            <v>0.23116943492558151</v>
          </cell>
          <cell r="DM54">
            <v>3.8374643457599467</v>
          </cell>
          <cell r="DN54" t="str">
            <v/>
          </cell>
          <cell r="DO54" t="str">
            <v/>
          </cell>
          <cell r="DP54">
            <v>22.021365583403252</v>
          </cell>
          <cell r="DQ54">
            <v>12.337893031508871</v>
          </cell>
          <cell r="DR54">
            <v>6.9125415442755687</v>
          </cell>
          <cell r="DS54">
            <v>3.8728841690639926</v>
          </cell>
          <cell r="DT54">
            <v>2.1698577420352279</v>
          </cell>
          <cell r="DU54">
            <v>1.215704476338141</v>
          </cell>
          <cell r="DV54">
            <v>0.68112178285123692</v>
          </cell>
          <cell r="DW54">
            <v>0.38161156111874761</v>
          </cell>
          <cell r="DX54">
            <v>56.026920695633507</v>
          </cell>
        </row>
        <row r="55">
          <cell r="DE55">
            <v>39</v>
          </cell>
          <cell r="DF55">
            <v>0</v>
          </cell>
          <cell r="DG55">
            <v>7.0631393647507323</v>
          </cell>
          <cell r="DH55">
            <v>8.2641157020843181</v>
          </cell>
          <cell r="DI55">
            <v>7.8498603969128169</v>
          </cell>
          <cell r="DJ55">
            <v>8.6452163879756085</v>
          </cell>
          <cell r="DK55">
            <v>2.9623735355278304</v>
          </cell>
          <cell r="DL55">
            <v>0.30093334507568126</v>
          </cell>
          <cell r="DM55">
            <v>3.8826644951009275</v>
          </cell>
          <cell r="DN55" t="str">
            <v/>
          </cell>
          <cell r="DO55" t="str">
            <v/>
          </cell>
          <cell r="DP55">
            <v>22.021365583403252</v>
          </cell>
          <cell r="DQ55">
            <v>12.11767937567484</v>
          </cell>
          <cell r="DR55">
            <v>6.6679858202037314</v>
          </cell>
          <cell r="DS55">
            <v>3.6691872692795946</v>
          </cell>
          <cell r="DT55">
            <v>2.019040768840763</v>
          </cell>
          <cell r="DU55">
            <v>1.1110159626825158</v>
          </cell>
          <cell r="DV55">
            <v>0.61135787270113717</v>
          </cell>
          <cell r="DW55">
            <v>0.33641141177776679</v>
          </cell>
          <cell r="DX55">
            <v>55.026920695633507</v>
          </cell>
        </row>
        <row r="56">
          <cell r="DE56">
            <v>40</v>
          </cell>
          <cell r="DF56">
            <v>0</v>
          </cell>
          <cell r="DG56">
            <v>7.2833530205847659</v>
          </cell>
          <cell r="DH56">
            <v>8.5042671530394749</v>
          </cell>
          <cell r="DI56">
            <v>8.0462866890718097</v>
          </cell>
          <cell r="DJ56">
            <v>8.7880313377585164</v>
          </cell>
          <cell r="DK56">
            <v>3.0597224628769588</v>
          </cell>
          <cell r="DL56">
            <v>0.36463813247946997</v>
          </cell>
          <cell r="DM56">
            <v>3.9231958087979053</v>
          </cell>
          <cell r="DN56" t="str">
            <v/>
          </cell>
          <cell r="DO56" t="str">
            <v/>
          </cell>
          <cell r="DP56">
            <v>22.021365583403252</v>
          </cell>
          <cell r="DQ56">
            <v>11.897465719840806</v>
          </cell>
          <cell r="DR56">
            <v>6.4278343692485747</v>
          </cell>
          <cell r="DS56">
            <v>3.4727609771206018</v>
          </cell>
          <cell r="DT56">
            <v>1.8762258190578549</v>
          </cell>
          <cell r="DU56">
            <v>1.0136670353333874</v>
          </cell>
          <cell r="DV56">
            <v>0.54765308529734846</v>
          </cell>
          <cell r="DW56">
            <v>0.29588009808078858</v>
          </cell>
          <cell r="DX56">
            <v>54.026920695633507</v>
          </cell>
        </row>
        <row r="57">
          <cell r="DE57">
            <v>41</v>
          </cell>
          <cell r="DF57">
            <v>0</v>
          </cell>
          <cell r="DG57">
            <v>7.5035666764187994</v>
          </cell>
          <cell r="DH57">
            <v>8.7400143308779512</v>
          </cell>
          <cell r="DI57">
            <v>8.235574501798899</v>
          </cell>
          <cell r="DJ57">
            <v>8.9231324458710155</v>
          </cell>
          <cell r="DK57">
            <v>3.1501246785252746</v>
          </cell>
          <cell r="DL57">
            <v>0.4227123140317316</v>
          </cell>
          <cell r="DM57">
            <v>3.9594672898472352</v>
          </cell>
          <cell r="DN57" t="str">
            <v/>
          </cell>
          <cell r="DO57" t="str">
            <v/>
          </cell>
          <cell r="DP57">
            <v>22.021365583403252</v>
          </cell>
          <cell r="DQ57">
            <v>11.677252064006773</v>
          </cell>
          <cell r="DR57">
            <v>6.1920871914100983</v>
          </cell>
          <cell r="DS57">
            <v>3.2834731643935129</v>
          </cell>
          <cell r="DT57">
            <v>1.741124710945356</v>
          </cell>
          <cell r="DU57">
            <v>0.92326481968507201</v>
          </cell>
          <cell r="DV57">
            <v>0.48957890374508684</v>
          </cell>
          <cell r="DW57">
            <v>0.2596086170314591</v>
          </cell>
          <cell r="DX57">
            <v>53.026920695633507</v>
          </cell>
        </row>
        <row r="58">
          <cell r="DE58">
            <v>42</v>
          </cell>
          <cell r="DF58">
            <v>0</v>
          </cell>
          <cell r="DG58">
            <v>7.7237803322528311</v>
          </cell>
          <cell r="DH58">
            <v>8.9713572355997453</v>
          </cell>
          <cell r="DI58">
            <v>8.4178559632875825</v>
          </cell>
          <cell r="DJ58">
            <v>9.0508026089265101</v>
          </cell>
          <cell r="DK58">
            <v>3.2339587801195959</v>
          </cell>
          <cell r="DL58">
            <v>0.47556126378095692</v>
          </cell>
          <cell r="DM58">
            <v>3.9918587600591904</v>
          </cell>
          <cell r="DN58" t="str">
            <v/>
          </cell>
          <cell r="DO58" t="str">
            <v/>
          </cell>
          <cell r="DP58">
            <v>22.021365583403252</v>
          </cell>
          <cell r="DQ58">
            <v>11.457038408172741</v>
          </cell>
          <cell r="DR58">
            <v>5.9607442866883034</v>
          </cell>
          <cell r="DS58">
            <v>3.1011917029048286</v>
          </cell>
          <cell r="DT58">
            <v>1.6134545478898614</v>
          </cell>
          <cell r="DU58">
            <v>0.83943071809075032</v>
          </cell>
          <cell r="DV58">
            <v>0.43672995399586151</v>
          </cell>
          <cell r="DW58">
            <v>0.22721714681950356</v>
          </cell>
          <cell r="DX58">
            <v>52.026920695633507</v>
          </cell>
        </row>
        <row r="59">
          <cell r="DE59">
            <v>43</v>
          </cell>
          <cell r="DF59">
            <v>0</v>
          </cell>
          <cell r="DG59">
            <v>7.9439939880868646</v>
          </cell>
          <cell r="DH59">
            <v>9.1982958672048607</v>
          </cell>
          <cell r="DI59">
            <v>8.5932632017313644</v>
          </cell>
          <cell r="DJ59">
            <v>9.1713194384106664</v>
          </cell>
          <cell r="DK59">
            <v>3.3115893526042677</v>
          </cell>
          <cell r="DL59">
            <v>0.52356806161918401</v>
          </cell>
          <cell r="DM59">
            <v>4.0207224502605747</v>
          </cell>
          <cell r="DN59" t="str">
            <v/>
          </cell>
          <cell r="DO59" t="str">
            <v/>
          </cell>
          <cell r="DP59">
            <v>22.021365583403252</v>
          </cell>
          <cell r="DQ59">
            <v>11.236824752338707</v>
          </cell>
          <cell r="DR59">
            <v>5.733805655083188</v>
          </cell>
          <cell r="DS59">
            <v>2.9257844644610476</v>
          </cell>
          <cell r="DT59">
            <v>1.4929377184057042</v>
          </cell>
          <cell r="DU59">
            <v>0.76180014560607889</v>
          </cell>
          <cell r="DV59">
            <v>0.38872315615763442</v>
          </cell>
          <cell r="DW59">
            <v>0.19835345661811971</v>
          </cell>
          <cell r="DX59">
            <v>51.026920695633507</v>
          </cell>
        </row>
        <row r="60">
          <cell r="DE60">
            <v>44</v>
          </cell>
          <cell r="DF60">
            <v>0</v>
          </cell>
          <cell r="DG60">
            <v>8.1642076439208964</v>
          </cell>
          <cell r="DH60">
            <v>9.4208302256932939</v>
          </cell>
          <cell r="DI60">
            <v>8.7619283453237422</v>
          </cell>
          <cell r="DJ60">
            <v>9.2849552606814125</v>
          </cell>
          <cell r="DK60">
            <v>3.3833672324775415</v>
          </cell>
          <cell r="DL60">
            <v>0.56709432611645472</v>
          </cell>
          <cell r="DM60">
            <v>4.0463845316439722</v>
          </cell>
          <cell r="DN60" t="str">
            <v/>
          </cell>
          <cell r="DO60" t="str">
            <v/>
          </cell>
          <cell r="DP60">
            <v>22.021365583403252</v>
          </cell>
          <cell r="DQ60">
            <v>11.016611096504676</v>
          </cell>
          <cell r="DR60">
            <v>5.5112712965947548</v>
          </cell>
          <cell r="DS60">
            <v>2.7571193208686702</v>
          </cell>
          <cell r="DT60">
            <v>1.3793018961349586</v>
          </cell>
          <cell r="DU60">
            <v>0.6900222657328049</v>
          </cell>
          <cell r="DV60">
            <v>0.34519689166036377</v>
          </cell>
          <cell r="DW60">
            <v>0.17269137523472208</v>
          </cell>
          <cell r="DX60">
            <v>50.026920695633507</v>
          </cell>
        </row>
        <row r="61">
          <cell r="DE61">
            <v>50</v>
          </cell>
          <cell r="DF61">
            <v>51</v>
          </cell>
          <cell r="DG61">
            <v>52</v>
          </cell>
          <cell r="DH61">
            <v>53</v>
          </cell>
          <cell r="DI61">
            <v>54</v>
          </cell>
          <cell r="DJ61">
            <v>55</v>
          </cell>
          <cell r="DK61">
            <v>56</v>
          </cell>
          <cell r="DL61">
            <v>57</v>
          </cell>
          <cell r="DM61">
            <v>-62.780924093121307</v>
          </cell>
          <cell r="DN61">
            <v>58</v>
          </cell>
          <cell r="DO61">
            <v>59</v>
          </cell>
          <cell r="DP61">
            <v>60</v>
          </cell>
          <cell r="DQ61">
            <v>61</v>
          </cell>
          <cell r="DR61">
            <v>62</v>
          </cell>
          <cell r="DS61">
            <v>63</v>
          </cell>
          <cell r="DT61">
            <v>64</v>
          </cell>
          <cell r="DU61">
            <v>65</v>
          </cell>
          <cell r="DV61">
            <v>66</v>
          </cell>
          <cell r="DW61">
            <v>67</v>
          </cell>
          <cell r="DX61">
            <v>68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Info Screen"/>
      <sheetName val="Sample Login"/>
      <sheetName val="Daily Diary"/>
      <sheetName val="Gyratory"/>
      <sheetName val="Rice Sp. Gr."/>
      <sheetName val="Project Summary"/>
      <sheetName val="FORM 800242"/>
      <sheetName val="E820180"/>
      <sheetName val="IM 216 AC"/>
      <sheetName val="IM 216 QMA-2"/>
      <sheetName val="CF Test1"/>
      <sheetName val="CF Test2"/>
      <sheetName val="CF Test3"/>
      <sheetName val="CF Test4"/>
      <sheetName val="Correction Factor"/>
      <sheetName val="FORM 283"/>
      <sheetName val="ABD11-3012"/>
      <sheetName val="ABD11-3017 Surface"/>
      <sheetName val="Mix Changes 2"/>
      <sheetName val="Mix Changes 3"/>
      <sheetName val="Mix Changes 4"/>
      <sheetName val="Mix Changes 5"/>
      <sheetName val="% RAM Agg"/>
      <sheetName val="PG AC Report "/>
      <sheetName val="Emulsion-Cutback Report"/>
      <sheetName val="Cold-in-Place"/>
      <sheetName val="Sheet1"/>
    </sheetNames>
    <sheetDataSet>
      <sheetData sheetId="0"/>
      <sheetData sheetId="1">
        <row r="17">
          <cell r="E17" t="str">
            <v>ABD11-3012</v>
          </cell>
          <cell r="F17" t="str">
            <v xml:space="preserve">1M B 1/2 </v>
          </cell>
        </row>
        <row r="18">
          <cell r="E18" t="str">
            <v>ABD11-3016</v>
          </cell>
          <cell r="F18" t="str">
            <v>3M I 1/2</v>
          </cell>
        </row>
        <row r="19">
          <cell r="E19" t="str">
            <v>ABD11-3017</v>
          </cell>
          <cell r="F19" t="str">
            <v>3M S 1/2 L-3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BD99"/>
  <sheetViews>
    <sheetView showGridLines="0" tabSelected="1" zoomScale="85" zoomScaleNormal="85" workbookViewId="0">
      <selection activeCell="D6" sqref="D6"/>
    </sheetView>
  </sheetViews>
  <sheetFormatPr defaultColWidth="9.140625" defaultRowHeight="15" x14ac:dyDescent="0.2"/>
  <cols>
    <col min="1" max="1" width="22.140625" style="5" customWidth="1"/>
    <col min="2" max="8" width="8" style="5" customWidth="1"/>
    <col min="9" max="9" width="8.140625" style="5" customWidth="1"/>
    <col min="10" max="13" width="8" style="5" customWidth="1"/>
    <col min="14" max="14" width="13.28515625" style="5" customWidth="1"/>
    <col min="15" max="15" width="19.85546875" style="5" customWidth="1"/>
    <col min="16" max="16" width="10" style="5" customWidth="1"/>
    <col min="17" max="17" width="15" style="5" bestFit="1" customWidth="1"/>
    <col min="18" max="18" width="11.42578125" style="5" hidden="1" customWidth="1"/>
    <col min="19" max="26" width="9.140625" style="5" hidden="1" customWidth="1"/>
    <col min="27" max="27" width="10.85546875" style="5" hidden="1" customWidth="1"/>
    <col min="28" max="37" width="9.140625" style="5" hidden="1" customWidth="1"/>
    <col min="38" max="38" width="10.85546875" style="5" hidden="1" customWidth="1"/>
    <col min="39" max="43" width="9.140625" style="5" hidden="1" customWidth="1"/>
    <col min="44" max="44" width="9.140625" style="5" customWidth="1"/>
    <col min="45" max="16384" width="9.140625" style="5"/>
  </cols>
  <sheetData>
    <row r="1" spans="1:42" ht="15.75" customHeight="1" x14ac:dyDescent="0.25">
      <c r="A1" s="68" t="s">
        <v>227</v>
      </c>
      <c r="B1" s="4"/>
      <c r="C1" s="4"/>
      <c r="D1" s="4"/>
      <c r="E1" s="4"/>
      <c r="F1" s="4"/>
      <c r="I1" s="6" t="s">
        <v>2</v>
      </c>
      <c r="J1" s="4"/>
      <c r="K1" s="4"/>
      <c r="L1" s="4"/>
      <c r="M1" s="4"/>
      <c r="S1" s="5" t="s">
        <v>30</v>
      </c>
      <c r="T1" s="5">
        <v>1</v>
      </c>
      <c r="U1" s="106" t="s">
        <v>119</v>
      </c>
      <c r="Z1" s="26"/>
      <c r="AO1" s="5">
        <v>1</v>
      </c>
      <c r="AP1" s="24" t="s">
        <v>41</v>
      </c>
    </row>
    <row r="2" spans="1:42" ht="10.5" customHeight="1" x14ac:dyDescent="0.25">
      <c r="A2" s="7"/>
      <c r="B2" s="4"/>
      <c r="C2" s="4"/>
      <c r="D2" s="4"/>
      <c r="E2" s="4"/>
      <c r="F2" s="4"/>
      <c r="J2" s="4"/>
      <c r="K2" s="4"/>
      <c r="L2" s="4"/>
      <c r="M2" s="4"/>
      <c r="S2" s="5" t="s">
        <v>31</v>
      </c>
      <c r="T2" s="5">
        <v>2</v>
      </c>
      <c r="U2" s="106" t="s">
        <v>120</v>
      </c>
      <c r="AO2" s="5" t="s">
        <v>36</v>
      </c>
      <c r="AP2" s="5" t="s">
        <v>54</v>
      </c>
    </row>
    <row r="3" spans="1:42" ht="18" x14ac:dyDescent="0.25">
      <c r="A3" s="4"/>
      <c r="B3" s="4"/>
      <c r="C3" s="4"/>
      <c r="D3" s="4"/>
      <c r="E3" s="4"/>
      <c r="F3" s="4"/>
      <c r="I3" s="8" t="s">
        <v>220</v>
      </c>
      <c r="J3" s="4"/>
      <c r="K3" s="4"/>
      <c r="L3" s="4"/>
      <c r="M3" s="4"/>
      <c r="S3" s="5" t="s">
        <v>32</v>
      </c>
      <c r="T3" s="5">
        <v>3</v>
      </c>
      <c r="U3" s="106" t="s">
        <v>121</v>
      </c>
      <c r="Z3" s="116" t="s">
        <v>38</v>
      </c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O3" s="5">
        <v>1</v>
      </c>
      <c r="AP3" s="5" t="s">
        <v>42</v>
      </c>
    </row>
    <row r="4" spans="1:42" ht="18" x14ac:dyDescent="0.25">
      <c r="A4" s="9"/>
      <c r="B4" s="9"/>
      <c r="C4" s="9"/>
      <c r="I4" s="8" t="s">
        <v>217</v>
      </c>
      <c r="S4" s="5" t="s">
        <v>33</v>
      </c>
      <c r="T4" s="5">
        <v>4</v>
      </c>
      <c r="U4" s="106" t="s">
        <v>122</v>
      </c>
      <c r="Z4" s="63">
        <v>1</v>
      </c>
      <c r="AA4" s="64">
        <v>2</v>
      </c>
      <c r="AB4" s="64">
        <v>3</v>
      </c>
      <c r="AC4" s="64">
        <v>4</v>
      </c>
      <c r="AD4" s="64">
        <v>5</v>
      </c>
      <c r="AE4" s="64">
        <v>6</v>
      </c>
      <c r="AF4" s="64">
        <v>7</v>
      </c>
      <c r="AG4" s="64">
        <v>8</v>
      </c>
      <c r="AH4" s="64">
        <v>9</v>
      </c>
      <c r="AI4" s="64">
        <v>10</v>
      </c>
      <c r="AJ4" s="64">
        <v>11</v>
      </c>
      <c r="AK4" s="64">
        <v>12</v>
      </c>
      <c r="AL4" s="64">
        <v>13</v>
      </c>
      <c r="AM4" s="64">
        <v>14</v>
      </c>
      <c r="AN4" s="65">
        <v>15</v>
      </c>
      <c r="AO4" s="5" t="s">
        <v>36</v>
      </c>
      <c r="AP4" s="5" t="str">
        <f>AP2</f>
        <v>&lt;=1.8</v>
      </c>
    </row>
    <row r="5" spans="1:42" ht="15.75" x14ac:dyDescent="0.25">
      <c r="A5" s="257" t="s">
        <v>231</v>
      </c>
      <c r="R5" s="11"/>
      <c r="S5" s="5" t="s">
        <v>34</v>
      </c>
      <c r="T5" s="5">
        <v>5</v>
      </c>
      <c r="U5" s="106" t="s">
        <v>123</v>
      </c>
      <c r="AO5" s="5">
        <v>1</v>
      </c>
      <c r="AP5" s="5" t="s">
        <v>43</v>
      </c>
    </row>
    <row r="6" spans="1:42" x14ac:dyDescent="0.2">
      <c r="C6" s="30" t="s">
        <v>23</v>
      </c>
      <c r="D6" s="230"/>
      <c r="E6" s="32"/>
      <c r="F6" s="32"/>
      <c r="G6" s="32"/>
      <c r="H6" s="33"/>
      <c r="I6" s="12"/>
      <c r="J6" s="13"/>
      <c r="K6" s="14" t="s">
        <v>22</v>
      </c>
      <c r="L6" s="231"/>
      <c r="M6" s="231"/>
      <c r="N6" s="33"/>
      <c r="O6" s="45"/>
      <c r="P6" s="45"/>
      <c r="Q6" s="45"/>
      <c r="R6" s="15"/>
      <c r="T6" s="5">
        <v>6</v>
      </c>
      <c r="U6" s="106" t="s">
        <v>124</v>
      </c>
      <c r="Z6" s="5">
        <v>1</v>
      </c>
      <c r="AA6" s="24" t="s">
        <v>16</v>
      </c>
      <c r="AB6" s="24" t="s">
        <v>3</v>
      </c>
      <c r="AC6" s="24" t="s">
        <v>4</v>
      </c>
      <c r="AD6" s="24" t="s">
        <v>5</v>
      </c>
      <c r="AE6" s="24" t="s">
        <v>6</v>
      </c>
      <c r="AF6" s="24" t="s">
        <v>7</v>
      </c>
      <c r="AG6" s="24" t="s">
        <v>8</v>
      </c>
      <c r="AH6" s="24" t="s">
        <v>9</v>
      </c>
      <c r="AI6" s="24" t="s">
        <v>10</v>
      </c>
      <c r="AJ6" s="24" t="s">
        <v>11</v>
      </c>
      <c r="AK6" s="24" t="s">
        <v>12</v>
      </c>
      <c r="AL6" s="24" t="s">
        <v>13</v>
      </c>
      <c r="AM6" s="24" t="s">
        <v>37</v>
      </c>
      <c r="AO6" s="5" t="s">
        <v>36</v>
      </c>
      <c r="AP6" s="5" t="str">
        <f>AP4</f>
        <v>&lt;=1.8</v>
      </c>
    </row>
    <row r="7" spans="1:42" x14ac:dyDescent="0.2">
      <c r="C7" s="14" t="s">
        <v>24</v>
      </c>
      <c r="D7" s="228"/>
      <c r="E7" s="228"/>
      <c r="F7" s="228"/>
      <c r="G7" s="228"/>
      <c r="H7" s="228"/>
      <c r="I7" s="12"/>
      <c r="J7" s="12"/>
      <c r="K7" s="14" t="s">
        <v>26</v>
      </c>
      <c r="L7" s="228"/>
      <c r="M7" s="228"/>
      <c r="N7" s="228"/>
      <c r="O7" s="228"/>
      <c r="P7" s="228"/>
      <c r="Q7" s="115"/>
      <c r="R7" s="15"/>
      <c r="U7" s="106" t="s">
        <v>125</v>
      </c>
      <c r="Y7" s="5" t="s">
        <v>39</v>
      </c>
      <c r="Z7" s="5" t="s">
        <v>36</v>
      </c>
      <c r="AA7" s="58" t="str">
        <f t="shared" ref="AA7:AM7" si="0">IF(ISERROR(DSTDEV($A$16:$O$69,AA4,$Z$6:$Z$7)),"",DSTDEV($A$16:$O$69,AA4,$Z$6:$Z$7))</f>
        <v/>
      </c>
      <c r="AB7" s="58" t="str">
        <f t="shared" si="0"/>
        <v/>
      </c>
      <c r="AC7" s="58" t="str">
        <f t="shared" si="0"/>
        <v/>
      </c>
      <c r="AD7" s="58" t="str">
        <f t="shared" si="0"/>
        <v/>
      </c>
      <c r="AE7" s="58" t="str">
        <f t="shared" si="0"/>
        <v/>
      </c>
      <c r="AF7" s="58" t="str">
        <f t="shared" si="0"/>
        <v/>
      </c>
      <c r="AG7" s="58" t="str">
        <f t="shared" si="0"/>
        <v/>
      </c>
      <c r="AH7" s="58" t="str">
        <f t="shared" si="0"/>
        <v/>
      </c>
      <c r="AI7" s="58" t="str">
        <f t="shared" si="0"/>
        <v/>
      </c>
      <c r="AJ7" s="58" t="str">
        <f t="shared" si="0"/>
        <v/>
      </c>
      <c r="AK7" s="58" t="str">
        <f t="shared" si="0"/>
        <v/>
      </c>
      <c r="AL7" s="58" t="str">
        <f t="shared" si="0"/>
        <v/>
      </c>
      <c r="AM7" s="58" t="str">
        <f t="shared" si="0"/>
        <v/>
      </c>
      <c r="AO7" s="5">
        <v>1</v>
      </c>
      <c r="AP7" s="5" t="s">
        <v>44</v>
      </c>
    </row>
    <row r="8" spans="1:42" x14ac:dyDescent="0.2">
      <c r="C8" s="30" t="s">
        <v>25</v>
      </c>
      <c r="D8" s="229"/>
      <c r="E8" s="32"/>
      <c r="F8" s="2"/>
      <c r="G8" s="44"/>
      <c r="H8" s="44"/>
      <c r="I8" s="12"/>
      <c r="J8" s="12"/>
      <c r="K8" s="14" t="s">
        <v>118</v>
      </c>
      <c r="L8" s="232"/>
      <c r="M8" s="2"/>
      <c r="N8" s="2"/>
      <c r="O8" s="2"/>
      <c r="P8" s="2"/>
      <c r="Q8" s="2"/>
      <c r="R8" s="18"/>
      <c r="U8" s="106" t="s">
        <v>126</v>
      </c>
      <c r="Y8" s="5" t="s">
        <v>40</v>
      </c>
      <c r="AA8" s="59" t="str">
        <f>IF(ISERROR(DAVERAGE($A$16:$O$69,AA4,$Z$6:$Z$7)),"",DAVERAGE($A$16:$O$69,AA4,$Z$6:$Z$7))</f>
        <v/>
      </c>
      <c r="AB8" s="59" t="str">
        <f t="shared" ref="AB8:AM8" si="1">IF(ISERROR(DAVERAGE($A$16:$O$69,AB4,$Z$6:$Z$7)),"",DAVERAGE($A$16:$O$69,AB4,$Z$6:$Z$7))</f>
        <v/>
      </c>
      <c r="AC8" s="59" t="str">
        <f t="shared" si="1"/>
        <v/>
      </c>
      <c r="AD8" s="59" t="str">
        <f t="shared" si="1"/>
        <v/>
      </c>
      <c r="AE8" s="59" t="str">
        <f t="shared" si="1"/>
        <v/>
      </c>
      <c r="AF8" s="59" t="str">
        <f t="shared" si="1"/>
        <v/>
      </c>
      <c r="AG8" s="59" t="str">
        <f t="shared" si="1"/>
        <v/>
      </c>
      <c r="AH8" s="59" t="str">
        <f t="shared" si="1"/>
        <v/>
      </c>
      <c r="AI8" s="59" t="str">
        <f t="shared" si="1"/>
        <v/>
      </c>
      <c r="AJ8" s="59" t="str">
        <f t="shared" si="1"/>
        <v/>
      </c>
      <c r="AK8" s="59" t="str">
        <f t="shared" si="1"/>
        <v/>
      </c>
      <c r="AL8" s="59" t="str">
        <f t="shared" si="1"/>
        <v/>
      </c>
      <c r="AM8" s="59" t="str">
        <f t="shared" si="1"/>
        <v/>
      </c>
      <c r="AO8" s="5" t="s">
        <v>36</v>
      </c>
      <c r="AP8" s="5" t="str">
        <f>AP6</f>
        <v>&lt;=1.8</v>
      </c>
    </row>
    <row r="9" spans="1:42" x14ac:dyDescent="0.2">
      <c r="C9" s="30"/>
      <c r="D9" s="224"/>
      <c r="E9" s="225"/>
      <c r="F9" s="225"/>
      <c r="G9" s="226"/>
      <c r="H9" s="226"/>
      <c r="I9" s="12"/>
      <c r="J9" s="12"/>
      <c r="K9" s="17" t="s">
        <v>21</v>
      </c>
      <c r="L9" s="44"/>
      <c r="M9" s="2"/>
      <c r="N9" s="2"/>
      <c r="O9" s="2"/>
      <c r="P9" s="2"/>
      <c r="Q9" s="2"/>
      <c r="R9" s="18"/>
      <c r="U9" s="106" t="s">
        <v>127</v>
      </c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</row>
    <row r="10" spans="1:42" ht="18" customHeight="1" x14ac:dyDescent="0.25">
      <c r="B10" s="28"/>
      <c r="E10" s="227" t="str">
        <f>IF(D8&gt;0,CONCATENATE("*Minimum  ",TEXT(ROUNDUP(D8/1000,0),"0")," tests required"),"")</f>
        <v/>
      </c>
      <c r="G10" s="19"/>
      <c r="I10" s="19"/>
      <c r="J10" s="19"/>
      <c r="K10" s="17" t="s">
        <v>20</v>
      </c>
      <c r="L10" s="40" t="str">
        <f>IF(COUNT(B20:N20)=0,"",IF(COUNTIF(B15:N15,"Fail")&gt;0,"Unclassified RAP",IF(COUNTIF(B77:M77,"Out")&gt;0,"Unclassified RAP",IF(OR(G70="",G71=""),"DOT Verification Missing","Certified RAP"))))</f>
        <v/>
      </c>
      <c r="M10" s="31"/>
      <c r="N10" s="16"/>
      <c r="O10" s="16"/>
      <c r="P10" s="16"/>
      <c r="Q10" s="16"/>
      <c r="R10" s="20"/>
      <c r="U10" s="106" t="s">
        <v>128</v>
      </c>
      <c r="Z10" s="2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7"/>
      <c r="AO10" s="5">
        <v>1</v>
      </c>
      <c r="AP10" s="5" t="s">
        <v>45</v>
      </c>
    </row>
    <row r="11" spans="1:42" ht="15.75" x14ac:dyDescent="0.25">
      <c r="A11" s="28" t="s">
        <v>15</v>
      </c>
      <c r="B11" s="28"/>
      <c r="C11" s="23"/>
      <c r="D11" s="23"/>
      <c r="E11" s="23"/>
      <c r="F11" s="23"/>
      <c r="G11" s="46" t="s">
        <v>18</v>
      </c>
      <c r="H11" s="23"/>
      <c r="I11" s="23"/>
      <c r="J11" s="23"/>
      <c r="K11" s="23"/>
      <c r="L11" s="41" t="str">
        <f>IF(L10="Unclassified RAP",IF(COUNTIF(B15:N15,"Fail")&gt;0,"Standard deviation limits exceeded",IF(COUNTIF(B77:N77,"Out")&gt;0,"Results cannot be verified","")),"")</f>
        <v/>
      </c>
      <c r="M11" s="23"/>
      <c r="N11" s="23"/>
      <c r="O11" s="23"/>
      <c r="P11" s="23"/>
      <c r="Q11" s="23"/>
      <c r="R11" s="23"/>
      <c r="U11" s="106" t="s">
        <v>129</v>
      </c>
      <c r="AO11" s="5" t="s">
        <v>36</v>
      </c>
      <c r="AP11" s="5" t="str">
        <f>AP8</f>
        <v>&lt;=1.8</v>
      </c>
    </row>
    <row r="12" spans="1:42" ht="30.75" customHeight="1" thickBot="1" x14ac:dyDescent="0.25">
      <c r="B12" s="24" t="s">
        <v>16</v>
      </c>
      <c r="C12" s="24" t="s">
        <v>3</v>
      </c>
      <c r="D12" s="24" t="s">
        <v>4</v>
      </c>
      <c r="E12" s="24" t="s">
        <v>5</v>
      </c>
      <c r="F12" s="24" t="s">
        <v>6</v>
      </c>
      <c r="G12" s="24" t="s">
        <v>55</v>
      </c>
      <c r="H12" s="24" t="s">
        <v>56</v>
      </c>
      <c r="I12" s="24" t="s">
        <v>57</v>
      </c>
      <c r="J12" s="24" t="s">
        <v>58</v>
      </c>
      <c r="K12" s="24" t="s">
        <v>59</v>
      </c>
      <c r="L12" s="24" t="s">
        <v>60</v>
      </c>
      <c r="M12" s="24" t="s">
        <v>61</v>
      </c>
      <c r="N12" s="29" t="s">
        <v>17</v>
      </c>
      <c r="O12" s="24"/>
      <c r="P12" s="24"/>
      <c r="Q12" s="24"/>
      <c r="U12" s="106" t="s">
        <v>130</v>
      </c>
      <c r="AA12" s="61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O12" s="5">
        <v>1</v>
      </c>
      <c r="AP12" s="5" t="s">
        <v>46</v>
      </c>
    </row>
    <row r="13" spans="1:42" ht="16.5" thickTop="1" x14ac:dyDescent="0.2">
      <c r="A13" s="243" t="s">
        <v>0</v>
      </c>
      <c r="B13" s="246" t="e">
        <f t="array" aca="1" ref="B13" ca="1">STDEV(IF($A20:$A69&lt;&gt;AA17,IF(B20:B69&lt;&gt;"",B20:B69)))</f>
        <v>#NUM!</v>
      </c>
      <c r="C13" s="247" t="e">
        <f t="array" aca="1" ref="C13" ca="1">STDEV(IF($A20:$A69&lt;&gt;AB17,IF(C20:C69&lt;&gt;"",C20:C69)))</f>
        <v>#NUM!</v>
      </c>
      <c r="D13" s="247" t="e">
        <f t="array" aca="1" ref="D13" ca="1">STDEV(IF($A20:$A69&lt;&gt;AC17,IF(D20:D69&lt;&gt;"",D20:D69)))</f>
        <v>#NUM!</v>
      </c>
      <c r="E13" s="247" t="e">
        <f t="array" aca="1" ref="E13" ca="1">STDEV(IF($A20:$A69&lt;&gt;AD17,IF(E20:E69&lt;&gt;"",E20:E69)))</f>
        <v>#NUM!</v>
      </c>
      <c r="F13" s="247" t="e">
        <f t="array" aca="1" ref="F13" ca="1">STDEV(IF($A20:$A69&lt;&gt;AE17,IF(F20:F69&lt;&gt;"",F20:F69)))</f>
        <v>#NUM!</v>
      </c>
      <c r="G13" s="247" t="e">
        <f t="array" aca="1" ref="G13" ca="1">STDEV(IF($A20:$A69&lt;&gt;AF17,IF(G20:G69&lt;&gt;"",G20:G69)))</f>
        <v>#NUM!</v>
      </c>
      <c r="H13" s="247" t="e">
        <f t="array" aca="1" ref="H13" ca="1">STDEV(IF($A20:$A69&lt;&gt;AG17,IF(H20:H69&lt;&gt;"",H20:H69)))</f>
        <v>#NUM!</v>
      </c>
      <c r="I13" s="247" t="e">
        <f t="array" aca="1" ref="I13" ca="1">STDEV(IF($A20:$A69&lt;&gt;AH17,IF(I20:I69&lt;&gt;"",I20:I69)))</f>
        <v>#NUM!</v>
      </c>
      <c r="J13" s="247" t="e">
        <f t="array" aca="1" ref="J13" ca="1">STDEV(IF($A20:$A69&lt;&gt;AI17,IF(J20:J69&lt;&gt;"",J20:J69)))</f>
        <v>#NUM!</v>
      </c>
      <c r="K13" s="247" t="e">
        <f t="array" aca="1" ref="K13" ca="1">STDEV(IF($A20:$A69&lt;&gt;AJ17,IF(K20:K69&lt;&gt;"",K20:K69)))</f>
        <v>#NUM!</v>
      </c>
      <c r="L13" s="247" t="e">
        <f t="array" aca="1" ref="L13" ca="1">STDEV(IF($A20:$A69&lt;&gt;AK17,IF(L20:L69&lt;&gt;"",L20:L69)))</f>
        <v>#NUM!</v>
      </c>
      <c r="M13" s="247" t="e">
        <f t="array" aca="1" ref="M13" ca="1">STDEV(IF($A20:$A69&lt;&gt;AL17,IF(M20:M69&lt;&gt;"",M20:M69)))</f>
        <v>#NUM!</v>
      </c>
      <c r="N13" s="248" t="e">
        <f t="array" aca="1" ref="N13" ca="1">STDEV(IF($A20:$A69&lt;&gt;AM17,IF(N20:N69&lt;&gt;"",N20:N69)))</f>
        <v>#NUM!</v>
      </c>
      <c r="O13" s="24"/>
      <c r="P13" s="24"/>
      <c r="Q13" s="24"/>
      <c r="U13" s="106" t="s">
        <v>131</v>
      </c>
      <c r="AA13" s="61" t="e">
        <f>TINV(0.05,COUNT(B20:B69)-1)</f>
        <v>#NUM!</v>
      </c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O13" s="5" t="s">
        <v>36</v>
      </c>
      <c r="AP13" s="5" t="str">
        <f>AP11</f>
        <v>&lt;=1.8</v>
      </c>
    </row>
    <row r="14" spans="1:42" ht="15.75" customHeight="1" x14ac:dyDescent="0.2">
      <c r="A14" s="243" t="s">
        <v>19</v>
      </c>
      <c r="B14" s="255">
        <v>5</v>
      </c>
      <c r="C14" s="256">
        <v>5</v>
      </c>
      <c r="D14" s="256">
        <v>5</v>
      </c>
      <c r="E14" s="256"/>
      <c r="F14" s="256">
        <v>5</v>
      </c>
      <c r="G14" s="256">
        <v>5</v>
      </c>
      <c r="H14" s="256">
        <v>5</v>
      </c>
      <c r="I14" s="256"/>
      <c r="J14" s="256">
        <v>5</v>
      </c>
      <c r="K14" s="256"/>
      <c r="L14" s="256"/>
      <c r="M14" s="256">
        <v>1.5</v>
      </c>
      <c r="N14" s="236">
        <v>0.5</v>
      </c>
      <c r="O14" s="24"/>
      <c r="P14" s="24"/>
      <c r="Q14" s="24"/>
      <c r="U14" s="106" t="s">
        <v>132</v>
      </c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O14" s="5">
        <v>1</v>
      </c>
      <c r="AP14" s="5" t="s">
        <v>47</v>
      </c>
    </row>
    <row r="15" spans="1:42" ht="16.5" thickBot="1" x14ac:dyDescent="0.25">
      <c r="A15" s="243" t="s">
        <v>228</v>
      </c>
      <c r="B15" s="237" t="e">
        <f ca="1">IF(OR(B14="",B13=""),"",IF(ROUND(B13,99)&lt;B14,"Pass","Fail"))</f>
        <v>#NUM!</v>
      </c>
      <c r="C15" s="238" t="e">
        <f t="shared" ref="C15:N15" ca="1" si="2">IF(OR(C14="",C13=""),"",IF(ROUND(C13,99)&lt;C14,"Pass","Fail"))</f>
        <v>#NUM!</v>
      </c>
      <c r="D15" s="238" t="e">
        <f t="shared" ca="1" si="2"/>
        <v>#NUM!</v>
      </c>
      <c r="E15" s="238" t="e">
        <f t="shared" ca="1" si="2"/>
        <v>#NUM!</v>
      </c>
      <c r="F15" s="238" t="e">
        <f t="shared" ca="1" si="2"/>
        <v>#NUM!</v>
      </c>
      <c r="G15" s="238" t="e">
        <f t="shared" ca="1" si="2"/>
        <v>#NUM!</v>
      </c>
      <c r="H15" s="238" t="e">
        <f t="shared" ca="1" si="2"/>
        <v>#NUM!</v>
      </c>
      <c r="I15" s="238" t="e">
        <f t="shared" ca="1" si="2"/>
        <v>#NUM!</v>
      </c>
      <c r="J15" s="238" t="e">
        <f t="shared" ca="1" si="2"/>
        <v>#NUM!</v>
      </c>
      <c r="K15" s="238" t="e">
        <f t="shared" ca="1" si="2"/>
        <v>#NUM!</v>
      </c>
      <c r="L15" s="238" t="e">
        <f t="shared" ca="1" si="2"/>
        <v>#NUM!</v>
      </c>
      <c r="M15" s="238" t="e">
        <f t="shared" ca="1" si="2"/>
        <v>#NUM!</v>
      </c>
      <c r="N15" s="239" t="e">
        <f t="shared" ca="1" si="2"/>
        <v>#NUM!</v>
      </c>
      <c r="O15" s="24"/>
      <c r="P15" s="24"/>
      <c r="Q15" s="24"/>
      <c r="U15" s="106" t="s">
        <v>133</v>
      </c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O15" s="5" t="s">
        <v>36</v>
      </c>
      <c r="AP15" s="5" t="str">
        <f>AP13</f>
        <v>&lt;=1.8</v>
      </c>
    </row>
    <row r="16" spans="1:42" ht="17.25" thickTop="1" thickBot="1" x14ac:dyDescent="0.25">
      <c r="A16" s="244">
        <v>1</v>
      </c>
      <c r="B16" s="66">
        <v>2</v>
      </c>
      <c r="C16" s="66">
        <v>3</v>
      </c>
      <c r="D16" s="66">
        <v>4</v>
      </c>
      <c r="E16" s="66">
        <v>5</v>
      </c>
      <c r="F16" s="66">
        <v>6</v>
      </c>
      <c r="G16" s="66">
        <v>7</v>
      </c>
      <c r="H16" s="66">
        <v>8</v>
      </c>
      <c r="I16" s="66">
        <v>9</v>
      </c>
      <c r="J16" s="66">
        <v>10</v>
      </c>
      <c r="K16" s="66">
        <v>11</v>
      </c>
      <c r="L16" s="66">
        <v>12</v>
      </c>
      <c r="M16" s="66">
        <v>13</v>
      </c>
      <c r="N16" s="66">
        <v>14</v>
      </c>
      <c r="O16" s="67">
        <v>15</v>
      </c>
      <c r="P16" s="67"/>
      <c r="Q16" s="67"/>
      <c r="U16" s="106" t="s">
        <v>134</v>
      </c>
      <c r="AA16" s="24" t="str">
        <f t="shared" ref="AA16" si="3">"QI" &amp;B16</f>
        <v>QI2</v>
      </c>
      <c r="AB16" s="24" t="str">
        <f t="shared" ref="AB16" si="4">"QI" &amp;C16</f>
        <v>QI3</v>
      </c>
      <c r="AC16" s="24" t="str">
        <f t="shared" ref="AC16" si="5">"QI" &amp;D16</f>
        <v>QI4</v>
      </c>
      <c r="AD16" s="24" t="str">
        <f t="shared" ref="AD16" si="6">"QI" &amp;E16</f>
        <v>QI5</v>
      </c>
      <c r="AE16" s="24" t="str">
        <f t="shared" ref="AE16" si="7">"QI" &amp;F16</f>
        <v>QI6</v>
      </c>
      <c r="AF16" s="24" t="str">
        <f t="shared" ref="AF16" si="8">"QI" &amp;G16</f>
        <v>QI7</v>
      </c>
      <c r="AG16" s="24" t="str">
        <f t="shared" ref="AG16" si="9">"QI" &amp;H16</f>
        <v>QI8</v>
      </c>
      <c r="AH16" s="24" t="str">
        <f t="shared" ref="AH16" si="10">"QI" &amp;I16</f>
        <v>QI9</v>
      </c>
      <c r="AI16" s="24" t="str">
        <f t="shared" ref="AI16" si="11">"QI" &amp;J16</f>
        <v>QI10</v>
      </c>
      <c r="AJ16" s="24" t="str">
        <f t="shared" ref="AJ16" si="12">"QI" &amp;K16</f>
        <v>QI11</v>
      </c>
      <c r="AK16" s="24" t="str">
        <f t="shared" ref="AK16" si="13">"QI" &amp;L16</f>
        <v>QI12</v>
      </c>
      <c r="AL16" s="24" t="str">
        <f t="shared" ref="AL16" si="14">"QI" &amp;M16</f>
        <v>QI13</v>
      </c>
      <c r="AM16" s="24" t="str">
        <f t="shared" ref="AM16" si="15">"QI" &amp;N16</f>
        <v>QI14</v>
      </c>
      <c r="AO16" s="5">
        <v>1</v>
      </c>
      <c r="AP16" s="5" t="s">
        <v>48</v>
      </c>
    </row>
    <row r="17" spans="1:56" ht="17.25" customHeight="1" thickTop="1" x14ac:dyDescent="0.2">
      <c r="A17" s="243" t="s">
        <v>1</v>
      </c>
      <c r="B17" s="49" t="e">
        <f ca="1">AVERAGEIFS(B20:B69,$A20:$A69,AA19)</f>
        <v>#DIV/0!</v>
      </c>
      <c r="C17" s="50" t="e">
        <f t="shared" ref="C17:N17" ca="1" si="16">AVERAGEIFS(C20:C69,$A20:$A69,AB19)</f>
        <v>#DIV/0!</v>
      </c>
      <c r="D17" s="50" t="e">
        <f t="shared" ca="1" si="16"/>
        <v>#DIV/0!</v>
      </c>
      <c r="E17" s="50" t="e">
        <f ca="1">AVERAGEIFS(E20:E69,$A20:$A69,AD19)</f>
        <v>#DIV/0!</v>
      </c>
      <c r="F17" s="50" t="e">
        <f t="shared" ca="1" si="16"/>
        <v>#DIV/0!</v>
      </c>
      <c r="G17" s="50" t="e">
        <f t="shared" ca="1" si="16"/>
        <v>#DIV/0!</v>
      </c>
      <c r="H17" s="50" t="e">
        <f ca="1">AVERAGEIFS(H20:H69,$A20:$A69,AG19)</f>
        <v>#DIV/0!</v>
      </c>
      <c r="I17" s="50" t="e">
        <f t="shared" ca="1" si="16"/>
        <v>#DIV/0!</v>
      </c>
      <c r="J17" s="50" t="e">
        <f t="shared" ca="1" si="16"/>
        <v>#DIV/0!</v>
      </c>
      <c r="K17" s="50" t="e">
        <f t="shared" ca="1" si="16"/>
        <v>#DIV/0!</v>
      </c>
      <c r="L17" s="50" t="e">
        <f t="shared" ca="1" si="16"/>
        <v>#DIV/0!</v>
      </c>
      <c r="M17" s="50" t="e">
        <f t="shared" ca="1" si="16"/>
        <v>#DIV/0!</v>
      </c>
      <c r="N17" s="62" t="e">
        <f t="shared" ca="1" si="16"/>
        <v>#DIV/0!</v>
      </c>
      <c r="O17" s="117" t="s">
        <v>35</v>
      </c>
      <c r="P17" s="117" t="s">
        <v>218</v>
      </c>
      <c r="Q17" s="117" t="s">
        <v>219</v>
      </c>
      <c r="U17" s="106" t="s">
        <v>135</v>
      </c>
      <c r="AA17" s="24" t="e">
        <f ca="1">IF(MAX(AA20:AA69)&gt;$AA$13,OFFSET($A$19,MATCH(MAX(AA20:AA69),AA20:AA69,0),0),0)</f>
        <v>#NUM!</v>
      </c>
      <c r="AB17" s="24" t="e">
        <f t="shared" ref="AB17:AM17" ca="1" si="17">IF(MAX(AB20:AB69)&gt;$AA$13,OFFSET($A$19,MATCH(MAX(AB20:AB69),AB20:AB69,0),0),0)</f>
        <v>#NUM!</v>
      </c>
      <c r="AC17" s="24" t="e">
        <f t="shared" ca="1" si="17"/>
        <v>#NUM!</v>
      </c>
      <c r="AD17" s="24" t="e">
        <f t="shared" ca="1" si="17"/>
        <v>#NUM!</v>
      </c>
      <c r="AE17" s="24" t="e">
        <f t="shared" ca="1" si="17"/>
        <v>#NUM!</v>
      </c>
      <c r="AF17" s="24" t="e">
        <f t="shared" ca="1" si="17"/>
        <v>#NUM!</v>
      </c>
      <c r="AG17" s="24" t="e">
        <f t="shared" ca="1" si="17"/>
        <v>#NUM!</v>
      </c>
      <c r="AH17" s="24" t="e">
        <f t="shared" ca="1" si="17"/>
        <v>#NUM!</v>
      </c>
      <c r="AI17" s="24" t="e">
        <f t="shared" ca="1" si="17"/>
        <v>#NUM!</v>
      </c>
      <c r="AJ17" s="24" t="e">
        <f t="shared" ca="1" si="17"/>
        <v>#NUM!</v>
      </c>
      <c r="AK17" s="24" t="e">
        <f t="shared" ca="1" si="17"/>
        <v>#NUM!</v>
      </c>
      <c r="AL17" s="24" t="e">
        <f t="shared" ca="1" si="17"/>
        <v>#NUM!</v>
      </c>
      <c r="AM17" s="24" t="e">
        <f t="shared" ca="1" si="17"/>
        <v>#NUM!</v>
      </c>
      <c r="AO17" s="5" t="s">
        <v>36</v>
      </c>
      <c r="AP17" s="5" t="str">
        <f>AP15</f>
        <v>&lt;=1.8</v>
      </c>
    </row>
    <row r="18" spans="1:56" ht="15" customHeight="1" x14ac:dyDescent="0.2">
      <c r="A18" s="243" t="s">
        <v>229</v>
      </c>
      <c r="B18" s="51">
        <f t="shared" ref="B18:N18" si="18">MIN(B20:B69)</f>
        <v>0</v>
      </c>
      <c r="C18" s="48">
        <f t="shared" si="18"/>
        <v>0</v>
      </c>
      <c r="D18" s="48">
        <f t="shared" si="18"/>
        <v>0</v>
      </c>
      <c r="E18" s="48">
        <f t="shared" si="18"/>
        <v>0</v>
      </c>
      <c r="F18" s="48">
        <f t="shared" si="18"/>
        <v>0</v>
      </c>
      <c r="G18" s="48">
        <f t="shared" si="18"/>
        <v>0</v>
      </c>
      <c r="H18" s="48">
        <f t="shared" si="18"/>
        <v>0</v>
      </c>
      <c r="I18" s="48">
        <f t="shared" si="18"/>
        <v>0</v>
      </c>
      <c r="J18" s="48">
        <f t="shared" si="18"/>
        <v>0</v>
      </c>
      <c r="K18" s="48">
        <f t="shared" si="18"/>
        <v>0</v>
      </c>
      <c r="L18" s="48">
        <f t="shared" si="18"/>
        <v>0</v>
      </c>
      <c r="M18" s="48">
        <f t="shared" si="18"/>
        <v>0</v>
      </c>
      <c r="N18" s="54">
        <f t="shared" si="18"/>
        <v>0</v>
      </c>
      <c r="O18" s="118"/>
      <c r="P18" s="118"/>
      <c r="Q18" s="118"/>
      <c r="U18" s="106" t="s">
        <v>136</v>
      </c>
      <c r="AA18" s="24">
        <v>1</v>
      </c>
      <c r="AB18" s="24">
        <v>1</v>
      </c>
      <c r="AC18" s="24">
        <v>1</v>
      </c>
      <c r="AD18" s="24">
        <v>1</v>
      </c>
      <c r="AE18" s="24">
        <v>1</v>
      </c>
      <c r="AF18" s="24">
        <v>1</v>
      </c>
      <c r="AG18" s="24">
        <v>1</v>
      </c>
      <c r="AH18" s="24">
        <v>1</v>
      </c>
      <c r="AI18" s="24">
        <v>1</v>
      </c>
      <c r="AJ18" s="24">
        <v>1</v>
      </c>
      <c r="AK18" s="24">
        <v>1</v>
      </c>
      <c r="AL18" s="24">
        <v>1</v>
      </c>
      <c r="AM18" s="24">
        <v>1</v>
      </c>
      <c r="AO18" s="5">
        <v>1</v>
      </c>
      <c r="AP18" s="5" t="s">
        <v>49</v>
      </c>
    </row>
    <row r="19" spans="1:56" ht="15" customHeight="1" thickBot="1" x14ac:dyDescent="0.25">
      <c r="A19" s="243" t="s">
        <v>230</v>
      </c>
      <c r="B19" s="52">
        <f t="shared" ref="B19:N19" si="19">MAX(B20:B69)</f>
        <v>0</v>
      </c>
      <c r="C19" s="53">
        <f t="shared" si="19"/>
        <v>0</v>
      </c>
      <c r="D19" s="53">
        <f t="shared" si="19"/>
        <v>0</v>
      </c>
      <c r="E19" s="53">
        <f t="shared" si="19"/>
        <v>0</v>
      </c>
      <c r="F19" s="53">
        <f t="shared" si="19"/>
        <v>0</v>
      </c>
      <c r="G19" s="53">
        <f t="shared" si="19"/>
        <v>0</v>
      </c>
      <c r="H19" s="53">
        <f t="shared" si="19"/>
        <v>0</v>
      </c>
      <c r="I19" s="53">
        <f t="shared" si="19"/>
        <v>0</v>
      </c>
      <c r="J19" s="53">
        <f t="shared" si="19"/>
        <v>0</v>
      </c>
      <c r="K19" s="53">
        <f t="shared" si="19"/>
        <v>0</v>
      </c>
      <c r="L19" s="53">
        <f t="shared" si="19"/>
        <v>0</v>
      </c>
      <c r="M19" s="53">
        <f t="shared" si="19"/>
        <v>0</v>
      </c>
      <c r="N19" s="55">
        <f t="shared" si="19"/>
        <v>0</v>
      </c>
      <c r="O19" s="119"/>
      <c r="P19" s="119"/>
      <c r="Q19" s="119"/>
      <c r="U19" s="106" t="s">
        <v>137</v>
      </c>
      <c r="AA19" s="5" t="e">
        <f ca="1">CONCATENATE("&lt;&gt;",AA17)</f>
        <v>#NUM!</v>
      </c>
      <c r="AB19" s="5" t="e">
        <f t="shared" ref="AB19:AM19" ca="1" si="20">CONCATENATE("&lt;&gt;",AB17)</f>
        <v>#NUM!</v>
      </c>
      <c r="AC19" s="5" t="e">
        <f t="shared" ca="1" si="20"/>
        <v>#NUM!</v>
      </c>
      <c r="AD19" s="5" t="e">
        <f t="shared" ca="1" si="20"/>
        <v>#NUM!</v>
      </c>
      <c r="AE19" s="5" t="e">
        <f t="shared" ca="1" si="20"/>
        <v>#NUM!</v>
      </c>
      <c r="AF19" s="5" t="e">
        <f t="shared" ca="1" si="20"/>
        <v>#NUM!</v>
      </c>
      <c r="AG19" s="5" t="e">
        <f t="shared" ca="1" si="20"/>
        <v>#NUM!</v>
      </c>
      <c r="AH19" s="5" t="e">
        <f t="shared" ca="1" si="20"/>
        <v>#NUM!</v>
      </c>
      <c r="AI19" s="5" t="e">
        <f t="shared" ca="1" si="20"/>
        <v>#NUM!</v>
      </c>
      <c r="AJ19" s="5" t="e">
        <f t="shared" ca="1" si="20"/>
        <v>#NUM!</v>
      </c>
      <c r="AK19" s="5" t="e">
        <f t="shared" ca="1" si="20"/>
        <v>#NUM!</v>
      </c>
      <c r="AL19" s="5" t="e">
        <f t="shared" ca="1" si="20"/>
        <v>#NUM!</v>
      </c>
      <c r="AM19" s="5" t="e">
        <f t="shared" ca="1" si="20"/>
        <v>#NUM!</v>
      </c>
      <c r="AO19" s="5" t="s">
        <v>36</v>
      </c>
      <c r="AP19" s="5" t="str">
        <f>AP17</f>
        <v>&lt;=1.8</v>
      </c>
    </row>
    <row r="20" spans="1:56" ht="15" customHeight="1" thickTop="1" x14ac:dyDescent="0.25">
      <c r="A20" s="245">
        <v>1</v>
      </c>
      <c r="B20" s="249"/>
      <c r="C20" s="249"/>
      <c r="D20" s="249"/>
      <c r="E20" s="249"/>
      <c r="F20" s="249"/>
      <c r="G20" s="249"/>
      <c r="H20" s="249"/>
      <c r="I20" s="250"/>
      <c r="J20" s="250"/>
      <c r="K20" s="250"/>
      <c r="L20" s="250"/>
      <c r="M20" s="250"/>
      <c r="N20" s="251"/>
      <c r="O20" s="108"/>
      <c r="P20" s="109"/>
      <c r="Q20" s="112"/>
      <c r="R20" s="13"/>
      <c r="U20" s="106" t="s">
        <v>138</v>
      </c>
      <c r="Z20" s="5">
        <f t="shared" ref="Z20:Z51" si="21">A20</f>
        <v>1</v>
      </c>
      <c r="AA20" s="60">
        <f>IF(B20="",0,IF(ISERROR(ABS(B20-AA$8)/AA$7),0,ABS(B20-AA$8)/AA$7))</f>
        <v>0</v>
      </c>
      <c r="AB20" s="60">
        <f t="shared" ref="AB20:AM20" si="22">IF(C20="",0,IF(ISERROR(ABS(C20-AB$8)/AB$7),0,ABS(C20-AB$8)/AB$7))</f>
        <v>0</v>
      </c>
      <c r="AC20" s="60">
        <f t="shared" si="22"/>
        <v>0</v>
      </c>
      <c r="AD20" s="60">
        <f t="shared" si="22"/>
        <v>0</v>
      </c>
      <c r="AE20" s="60">
        <f t="shared" si="22"/>
        <v>0</v>
      </c>
      <c r="AF20" s="60">
        <f t="shared" si="22"/>
        <v>0</v>
      </c>
      <c r="AG20" s="60">
        <f t="shared" si="22"/>
        <v>0</v>
      </c>
      <c r="AH20" s="60">
        <f t="shared" si="22"/>
        <v>0</v>
      </c>
      <c r="AI20" s="60">
        <f t="shared" si="22"/>
        <v>0</v>
      </c>
      <c r="AJ20" s="60">
        <f t="shared" si="22"/>
        <v>0</v>
      </c>
      <c r="AK20" s="60">
        <f t="shared" si="22"/>
        <v>0</v>
      </c>
      <c r="AL20" s="60">
        <f t="shared" si="22"/>
        <v>0</v>
      </c>
      <c r="AM20" s="60">
        <f t="shared" si="22"/>
        <v>0</v>
      </c>
      <c r="AO20" s="5">
        <v>1</v>
      </c>
      <c r="AP20" s="5" t="s">
        <v>50</v>
      </c>
    </row>
    <row r="21" spans="1:56" ht="15" customHeight="1" x14ac:dyDescent="0.25">
      <c r="A21" s="245">
        <f>1+A20</f>
        <v>2</v>
      </c>
      <c r="B21" s="249"/>
      <c r="C21" s="249"/>
      <c r="D21" s="249"/>
      <c r="E21" s="34"/>
      <c r="F21" s="34"/>
      <c r="G21" s="34"/>
      <c r="H21" s="34"/>
      <c r="I21" s="34"/>
      <c r="J21" s="35"/>
      <c r="K21" s="35"/>
      <c r="L21" s="35"/>
      <c r="M21" s="35"/>
      <c r="N21" s="36"/>
      <c r="O21" s="69"/>
      <c r="P21" s="110"/>
      <c r="Q21" s="113"/>
      <c r="R21" s="13"/>
      <c r="U21" s="106" t="s">
        <v>139</v>
      </c>
      <c r="Z21" s="5">
        <f t="shared" si="21"/>
        <v>2</v>
      </c>
      <c r="AA21" s="60">
        <f t="shared" ref="AA21:AA69" si="23">IF(B21="",0,IF(ISERROR(ABS(B21-AA$8)/AA$7),0,ABS(B21-AA$8)/AA$7))</f>
        <v>0</v>
      </c>
      <c r="AB21" s="60">
        <f t="shared" ref="AB21:AB69" si="24">IF(C21="",0,IF(ISERROR(ABS(C21-AB$8)/AB$7),0,ABS(C21-AB$8)/AB$7))</f>
        <v>0</v>
      </c>
      <c r="AC21" s="60">
        <f t="shared" ref="AC21:AC69" si="25">IF(D21="",0,IF(ISERROR(ABS(D21-AC$8)/AC$7),0,ABS(D21-AC$8)/AC$7))</f>
        <v>0</v>
      </c>
      <c r="AD21" s="60">
        <f t="shared" ref="AD21:AD69" si="26">IF(E21="",0,IF(ISERROR(ABS(E21-AD$8)/AD$7),0,ABS(E21-AD$8)/AD$7))</f>
        <v>0</v>
      </c>
      <c r="AE21" s="60">
        <f t="shared" ref="AE21:AE69" si="27">IF(F21="",0,IF(ISERROR(ABS(F21-AE$8)/AE$7),0,ABS(F21-AE$8)/AE$7))</f>
        <v>0</v>
      </c>
      <c r="AF21" s="60">
        <f t="shared" ref="AF21:AF69" si="28">IF(G21="",0,IF(ISERROR(ABS(G21-AF$8)/AF$7),0,ABS(G21-AF$8)/AF$7))</f>
        <v>0</v>
      </c>
      <c r="AG21" s="60">
        <f t="shared" ref="AG21:AG69" si="29">IF(H21="",0,IF(ISERROR(ABS(H21-AG$8)/AG$7),0,ABS(H21-AG$8)/AG$7))</f>
        <v>0</v>
      </c>
      <c r="AH21" s="60">
        <f t="shared" ref="AH21:AH69" si="30">IF(I21="",0,IF(ISERROR(ABS(I21-AH$8)/AH$7),0,ABS(I21-AH$8)/AH$7))</f>
        <v>0</v>
      </c>
      <c r="AI21" s="60">
        <f t="shared" ref="AI21:AI69" si="31">IF(J21="",0,IF(ISERROR(ABS(J21-AI$8)/AI$7),0,ABS(J21-AI$8)/AI$7))</f>
        <v>0</v>
      </c>
      <c r="AJ21" s="60">
        <f t="shared" ref="AJ21:AJ69" si="32">IF(K21="",0,IF(ISERROR(ABS(K21-AJ$8)/AJ$7),0,ABS(K21-AJ$8)/AJ$7))</f>
        <v>0</v>
      </c>
      <c r="AK21" s="60">
        <f t="shared" ref="AK21:AK69" si="33">IF(L21="",0,IF(ISERROR(ABS(L21-AK$8)/AK$7),0,ABS(L21-AK$8)/AK$7))</f>
        <v>0</v>
      </c>
      <c r="AL21" s="60">
        <f t="shared" ref="AL21:AL69" si="34">IF(M21="",0,IF(ISERROR(ABS(M21-AL$8)/AL$7),0,ABS(M21-AL$8)/AL$7))</f>
        <v>0</v>
      </c>
      <c r="AM21" s="60">
        <f t="shared" ref="AM21:AM69" si="35">IF(N21="",0,IF(ISERROR(ABS(N21-AM$8)/AM$7),0,ABS(N21-AM$8)/AM$7))</f>
        <v>0</v>
      </c>
      <c r="AO21" s="5" t="s">
        <v>36</v>
      </c>
      <c r="AP21" s="5" t="str">
        <f>AP19</f>
        <v>&lt;=1.8</v>
      </c>
    </row>
    <row r="22" spans="1:56" ht="15" customHeight="1" x14ac:dyDescent="0.25">
      <c r="A22" s="245">
        <f t="shared" ref="A22:A69" si="36">1+A21</f>
        <v>3</v>
      </c>
      <c r="B22" s="249"/>
      <c r="C22" s="249"/>
      <c r="D22" s="249"/>
      <c r="E22" s="34"/>
      <c r="F22" s="34"/>
      <c r="G22" s="34"/>
      <c r="H22" s="34"/>
      <c r="I22" s="34"/>
      <c r="J22" s="35"/>
      <c r="K22" s="35"/>
      <c r="L22" s="35"/>
      <c r="M22" s="35"/>
      <c r="N22" s="36"/>
      <c r="O22" s="69"/>
      <c r="P22" s="110"/>
      <c r="Q22" s="113"/>
      <c r="R22" s="13"/>
      <c r="U22" s="106" t="s">
        <v>140</v>
      </c>
      <c r="Z22" s="5">
        <f t="shared" si="21"/>
        <v>3</v>
      </c>
      <c r="AA22" s="60">
        <f t="shared" si="23"/>
        <v>0</v>
      </c>
      <c r="AB22" s="60">
        <f t="shared" si="24"/>
        <v>0</v>
      </c>
      <c r="AC22" s="60">
        <f t="shared" si="25"/>
        <v>0</v>
      </c>
      <c r="AD22" s="60">
        <f t="shared" si="26"/>
        <v>0</v>
      </c>
      <c r="AE22" s="60">
        <f t="shared" si="27"/>
        <v>0</v>
      </c>
      <c r="AF22" s="60">
        <f t="shared" si="28"/>
        <v>0</v>
      </c>
      <c r="AG22" s="60">
        <f t="shared" si="29"/>
        <v>0</v>
      </c>
      <c r="AH22" s="60">
        <f t="shared" si="30"/>
        <v>0</v>
      </c>
      <c r="AI22" s="60">
        <f t="shared" si="31"/>
        <v>0</v>
      </c>
      <c r="AJ22" s="60">
        <f t="shared" si="32"/>
        <v>0</v>
      </c>
      <c r="AK22" s="60">
        <f t="shared" si="33"/>
        <v>0</v>
      </c>
      <c r="AL22" s="60">
        <f t="shared" si="34"/>
        <v>0</v>
      </c>
      <c r="AM22" s="60">
        <f t="shared" si="35"/>
        <v>0</v>
      </c>
      <c r="AO22" s="5">
        <v>1</v>
      </c>
      <c r="AP22" s="5" t="s">
        <v>51</v>
      </c>
    </row>
    <row r="23" spans="1:56" ht="15" customHeight="1" x14ac:dyDescent="0.25">
      <c r="A23" s="245">
        <f t="shared" si="36"/>
        <v>4</v>
      </c>
      <c r="B23" s="249"/>
      <c r="C23" s="249"/>
      <c r="D23" s="249"/>
      <c r="E23" s="34"/>
      <c r="F23" s="34"/>
      <c r="G23" s="34"/>
      <c r="H23" s="34"/>
      <c r="I23" s="34"/>
      <c r="J23" s="34"/>
      <c r="K23" s="34"/>
      <c r="L23" s="34"/>
      <c r="M23" s="35"/>
      <c r="N23" s="36"/>
      <c r="O23" s="69"/>
      <c r="P23" s="110"/>
      <c r="Q23" s="113"/>
      <c r="R23" s="25"/>
      <c r="U23" s="106" t="s">
        <v>141</v>
      </c>
      <c r="Z23" s="5">
        <f t="shared" si="21"/>
        <v>4</v>
      </c>
      <c r="AA23" s="60">
        <f t="shared" si="23"/>
        <v>0</v>
      </c>
      <c r="AB23" s="60">
        <f t="shared" si="24"/>
        <v>0</v>
      </c>
      <c r="AC23" s="60">
        <f t="shared" si="25"/>
        <v>0</v>
      </c>
      <c r="AD23" s="60">
        <f t="shared" si="26"/>
        <v>0</v>
      </c>
      <c r="AE23" s="60">
        <f t="shared" si="27"/>
        <v>0</v>
      </c>
      <c r="AF23" s="60">
        <f t="shared" si="28"/>
        <v>0</v>
      </c>
      <c r="AG23" s="60">
        <f t="shared" si="29"/>
        <v>0</v>
      </c>
      <c r="AH23" s="60">
        <f t="shared" si="30"/>
        <v>0</v>
      </c>
      <c r="AI23" s="60">
        <f t="shared" si="31"/>
        <v>0</v>
      </c>
      <c r="AJ23" s="60">
        <f t="shared" si="32"/>
        <v>0</v>
      </c>
      <c r="AK23" s="60">
        <f t="shared" si="33"/>
        <v>0</v>
      </c>
      <c r="AL23" s="60">
        <f t="shared" si="34"/>
        <v>0</v>
      </c>
      <c r="AM23" s="60">
        <f t="shared" si="35"/>
        <v>0</v>
      </c>
      <c r="AO23" s="5" t="s">
        <v>36</v>
      </c>
      <c r="AP23" s="5" t="str">
        <f>AP21</f>
        <v>&lt;=1.8</v>
      </c>
    </row>
    <row r="24" spans="1:56" ht="15" customHeight="1" x14ac:dyDescent="0.25">
      <c r="A24" s="245">
        <f t="shared" si="36"/>
        <v>5</v>
      </c>
      <c r="B24" s="249"/>
      <c r="C24" s="249"/>
      <c r="D24" s="249"/>
      <c r="E24" s="34"/>
      <c r="F24" s="34"/>
      <c r="G24" s="34"/>
      <c r="H24" s="34"/>
      <c r="I24" s="34"/>
      <c r="J24" s="34"/>
      <c r="K24" s="34"/>
      <c r="L24" s="34"/>
      <c r="M24" s="35"/>
      <c r="N24" s="36"/>
      <c r="O24" s="69"/>
      <c r="P24" s="110"/>
      <c r="Q24" s="113"/>
      <c r="R24" s="13"/>
      <c r="U24" s="106" t="s">
        <v>142</v>
      </c>
      <c r="Z24" s="5">
        <f t="shared" si="21"/>
        <v>5</v>
      </c>
      <c r="AA24" s="60">
        <f t="shared" si="23"/>
        <v>0</v>
      </c>
      <c r="AB24" s="60">
        <f t="shared" si="24"/>
        <v>0</v>
      </c>
      <c r="AC24" s="60">
        <f t="shared" si="25"/>
        <v>0</v>
      </c>
      <c r="AD24" s="60">
        <f t="shared" si="26"/>
        <v>0</v>
      </c>
      <c r="AE24" s="60">
        <f t="shared" si="27"/>
        <v>0</v>
      </c>
      <c r="AF24" s="60">
        <f t="shared" si="28"/>
        <v>0</v>
      </c>
      <c r="AG24" s="60">
        <f t="shared" si="29"/>
        <v>0</v>
      </c>
      <c r="AH24" s="60">
        <f t="shared" si="30"/>
        <v>0</v>
      </c>
      <c r="AI24" s="60">
        <f t="shared" si="31"/>
        <v>0</v>
      </c>
      <c r="AJ24" s="60">
        <f t="shared" si="32"/>
        <v>0</v>
      </c>
      <c r="AK24" s="60">
        <f t="shared" si="33"/>
        <v>0</v>
      </c>
      <c r="AL24" s="60">
        <f t="shared" si="34"/>
        <v>0</v>
      </c>
      <c r="AM24" s="60">
        <f t="shared" si="35"/>
        <v>0</v>
      </c>
      <c r="AO24" s="5">
        <v>1</v>
      </c>
      <c r="AP24" s="5" t="s">
        <v>52</v>
      </c>
    </row>
    <row r="25" spans="1:56" ht="15" customHeight="1" x14ac:dyDescent="0.25">
      <c r="A25" s="245">
        <f t="shared" si="36"/>
        <v>6</v>
      </c>
      <c r="B25" s="249"/>
      <c r="C25" s="249"/>
      <c r="D25" s="249"/>
      <c r="E25" s="34"/>
      <c r="F25" s="34"/>
      <c r="G25" s="34"/>
      <c r="H25" s="34"/>
      <c r="I25" s="34"/>
      <c r="J25" s="34"/>
      <c r="K25" s="34"/>
      <c r="L25" s="34"/>
      <c r="M25" s="34"/>
      <c r="N25" s="252"/>
      <c r="O25" s="69"/>
      <c r="P25" s="110"/>
      <c r="Q25" s="113"/>
      <c r="R25" s="13"/>
      <c r="U25" s="106" t="s">
        <v>143</v>
      </c>
      <c r="Z25" s="5">
        <f t="shared" si="21"/>
        <v>6</v>
      </c>
      <c r="AA25" s="60">
        <f t="shared" si="23"/>
        <v>0</v>
      </c>
      <c r="AB25" s="60">
        <f t="shared" si="24"/>
        <v>0</v>
      </c>
      <c r="AC25" s="60">
        <f t="shared" si="25"/>
        <v>0</v>
      </c>
      <c r="AD25" s="60">
        <f t="shared" si="26"/>
        <v>0</v>
      </c>
      <c r="AE25" s="60">
        <f t="shared" si="27"/>
        <v>0</v>
      </c>
      <c r="AF25" s="60">
        <f t="shared" si="28"/>
        <v>0</v>
      </c>
      <c r="AG25" s="60">
        <f t="shared" si="29"/>
        <v>0</v>
      </c>
      <c r="AH25" s="60">
        <f>IF(I25="",0,IF(ISERROR(ABS(I25-AH$8)/AH$7),0,ABS(I25-AH$8)/AH$7))</f>
        <v>0</v>
      </c>
      <c r="AI25" s="60">
        <f t="shared" si="31"/>
        <v>0</v>
      </c>
      <c r="AJ25" s="60">
        <f t="shared" si="32"/>
        <v>0</v>
      </c>
      <c r="AK25" s="60">
        <f t="shared" si="33"/>
        <v>0</v>
      </c>
      <c r="AL25" s="60">
        <f t="shared" si="34"/>
        <v>0</v>
      </c>
      <c r="AM25" s="60">
        <f t="shared" si="35"/>
        <v>0</v>
      </c>
      <c r="AO25" s="5" t="s">
        <v>36</v>
      </c>
      <c r="AP25" s="5" t="str">
        <f>AP23</f>
        <v>&lt;=1.8</v>
      </c>
    </row>
    <row r="26" spans="1:56" ht="15" customHeight="1" x14ac:dyDescent="0.25">
      <c r="A26" s="245">
        <f t="shared" si="36"/>
        <v>7</v>
      </c>
      <c r="B26" s="249"/>
      <c r="C26" s="249"/>
      <c r="D26" s="249"/>
      <c r="E26" s="34"/>
      <c r="F26" s="34"/>
      <c r="G26" s="34"/>
      <c r="H26" s="34"/>
      <c r="I26" s="34"/>
      <c r="J26" s="34"/>
      <c r="K26" s="34"/>
      <c r="L26" s="34"/>
      <c r="M26" s="34"/>
      <c r="N26" s="252"/>
      <c r="O26" s="69"/>
      <c r="P26" s="110"/>
      <c r="Q26" s="113"/>
      <c r="R26" s="13"/>
      <c r="U26" s="106" t="s">
        <v>144</v>
      </c>
      <c r="Z26" s="5">
        <f t="shared" si="21"/>
        <v>7</v>
      </c>
      <c r="AA26" s="60">
        <f t="shared" si="23"/>
        <v>0</v>
      </c>
      <c r="AB26" s="60">
        <f t="shared" si="24"/>
        <v>0</v>
      </c>
      <c r="AC26" s="60">
        <f t="shared" si="25"/>
        <v>0</v>
      </c>
      <c r="AD26" s="60">
        <f t="shared" si="26"/>
        <v>0</v>
      </c>
      <c r="AE26" s="60">
        <f t="shared" si="27"/>
        <v>0</v>
      </c>
      <c r="AF26" s="60">
        <f t="shared" si="28"/>
        <v>0</v>
      </c>
      <c r="AG26" s="60">
        <f t="shared" si="29"/>
        <v>0</v>
      </c>
      <c r="AH26" s="60">
        <f t="shared" si="30"/>
        <v>0</v>
      </c>
      <c r="AI26" s="60">
        <f t="shared" si="31"/>
        <v>0</v>
      </c>
      <c r="AJ26" s="60">
        <f t="shared" si="32"/>
        <v>0</v>
      </c>
      <c r="AK26" s="60">
        <f t="shared" si="33"/>
        <v>0</v>
      </c>
      <c r="AL26" s="60">
        <f t="shared" si="34"/>
        <v>0</v>
      </c>
      <c r="AM26" s="60">
        <f t="shared" si="35"/>
        <v>0</v>
      </c>
      <c r="AO26" s="5">
        <v>1</v>
      </c>
      <c r="AP26" s="5" t="s">
        <v>53</v>
      </c>
    </row>
    <row r="27" spans="1:56" ht="15" customHeight="1" x14ac:dyDescent="0.25">
      <c r="A27" s="245">
        <f t="shared" si="36"/>
        <v>8</v>
      </c>
      <c r="B27" s="249"/>
      <c r="C27" s="249"/>
      <c r="D27" s="249"/>
      <c r="E27" s="34"/>
      <c r="F27" s="34"/>
      <c r="G27" s="34"/>
      <c r="H27" s="34"/>
      <c r="I27" s="34"/>
      <c r="J27" s="34"/>
      <c r="K27" s="34"/>
      <c r="L27" s="34"/>
      <c r="M27" s="34"/>
      <c r="N27" s="252"/>
      <c r="O27" s="69"/>
      <c r="P27" s="110"/>
      <c r="Q27" s="113"/>
      <c r="R27" s="13"/>
      <c r="U27" s="106" t="s">
        <v>145</v>
      </c>
      <c r="Z27" s="5">
        <f t="shared" si="21"/>
        <v>8</v>
      </c>
      <c r="AA27" s="60">
        <f t="shared" si="23"/>
        <v>0</v>
      </c>
      <c r="AB27" s="60">
        <f t="shared" si="24"/>
        <v>0</v>
      </c>
      <c r="AC27" s="60">
        <f t="shared" si="25"/>
        <v>0</v>
      </c>
      <c r="AD27" s="60">
        <f t="shared" si="26"/>
        <v>0</v>
      </c>
      <c r="AE27" s="60">
        <f t="shared" si="27"/>
        <v>0</v>
      </c>
      <c r="AF27" s="60">
        <f t="shared" si="28"/>
        <v>0</v>
      </c>
      <c r="AG27" s="60">
        <f t="shared" si="29"/>
        <v>0</v>
      </c>
      <c r="AH27" s="60">
        <f t="shared" si="30"/>
        <v>0</v>
      </c>
      <c r="AI27" s="60">
        <f t="shared" si="31"/>
        <v>0</v>
      </c>
      <c r="AJ27" s="60">
        <f t="shared" si="32"/>
        <v>0</v>
      </c>
      <c r="AK27" s="60">
        <f t="shared" si="33"/>
        <v>0</v>
      </c>
      <c r="AL27" s="60">
        <f t="shared" si="34"/>
        <v>0</v>
      </c>
      <c r="AM27" s="60">
        <f t="shared" si="35"/>
        <v>0</v>
      </c>
      <c r="AO27" s="5" t="s">
        <v>36</v>
      </c>
      <c r="AP27" s="5" t="str">
        <f>AP25</f>
        <v>&lt;=1.8</v>
      </c>
    </row>
    <row r="28" spans="1:56" ht="15" customHeight="1" x14ac:dyDescent="0.25">
      <c r="A28" s="245">
        <f t="shared" si="36"/>
        <v>9</v>
      </c>
      <c r="B28" s="249"/>
      <c r="C28" s="249"/>
      <c r="D28" s="249"/>
      <c r="E28" s="34"/>
      <c r="F28" s="34"/>
      <c r="G28" s="34"/>
      <c r="H28" s="34"/>
      <c r="I28" s="34"/>
      <c r="J28" s="34"/>
      <c r="K28" s="34"/>
      <c r="L28" s="34"/>
      <c r="M28" s="34"/>
      <c r="N28" s="252"/>
      <c r="O28" s="69"/>
      <c r="P28" s="110"/>
      <c r="Q28" s="113"/>
      <c r="R28" s="13"/>
      <c r="U28" s="106" t="s">
        <v>146</v>
      </c>
      <c r="Z28" s="5">
        <f t="shared" si="21"/>
        <v>9</v>
      </c>
      <c r="AA28" s="60">
        <f t="shared" si="23"/>
        <v>0</v>
      </c>
      <c r="AB28" s="60">
        <f t="shared" si="24"/>
        <v>0</v>
      </c>
      <c r="AC28" s="60">
        <f t="shared" si="25"/>
        <v>0</v>
      </c>
      <c r="AD28" s="60">
        <f t="shared" si="26"/>
        <v>0</v>
      </c>
      <c r="AE28" s="60">
        <f t="shared" si="27"/>
        <v>0</v>
      </c>
      <c r="AF28" s="60">
        <f t="shared" si="28"/>
        <v>0</v>
      </c>
      <c r="AG28" s="60">
        <f t="shared" si="29"/>
        <v>0</v>
      </c>
      <c r="AH28" s="60">
        <f t="shared" si="30"/>
        <v>0</v>
      </c>
      <c r="AI28" s="60">
        <f t="shared" si="31"/>
        <v>0</v>
      </c>
      <c r="AJ28" s="60">
        <f t="shared" si="32"/>
        <v>0</v>
      </c>
      <c r="AK28" s="60">
        <f t="shared" si="33"/>
        <v>0</v>
      </c>
      <c r="AL28" s="60">
        <f t="shared" si="34"/>
        <v>0</v>
      </c>
      <c r="AM28" s="60">
        <f t="shared" si="35"/>
        <v>0</v>
      </c>
    </row>
    <row r="29" spans="1:56" ht="15" customHeight="1" x14ac:dyDescent="0.25">
      <c r="A29" s="245">
        <f t="shared" si="36"/>
        <v>10</v>
      </c>
      <c r="B29" s="249"/>
      <c r="C29" s="249"/>
      <c r="D29" s="249"/>
      <c r="E29" s="34"/>
      <c r="F29" s="34"/>
      <c r="G29" s="34"/>
      <c r="H29" s="34"/>
      <c r="I29" s="34"/>
      <c r="J29" s="34"/>
      <c r="K29" s="34"/>
      <c r="L29" s="34"/>
      <c r="M29" s="34"/>
      <c r="N29" s="252"/>
      <c r="O29" s="69"/>
      <c r="P29" s="110"/>
      <c r="Q29" s="113"/>
      <c r="R29" s="13"/>
      <c r="U29" s="106" t="s">
        <v>147</v>
      </c>
      <c r="Z29" s="5">
        <f t="shared" si="21"/>
        <v>10</v>
      </c>
      <c r="AA29" s="60">
        <f t="shared" si="23"/>
        <v>0</v>
      </c>
      <c r="AB29" s="60">
        <f t="shared" si="24"/>
        <v>0</v>
      </c>
      <c r="AC29" s="60">
        <f t="shared" si="25"/>
        <v>0</v>
      </c>
      <c r="AD29" s="60">
        <f t="shared" si="26"/>
        <v>0</v>
      </c>
      <c r="AE29" s="60">
        <f t="shared" si="27"/>
        <v>0</v>
      </c>
      <c r="AF29" s="60">
        <f t="shared" si="28"/>
        <v>0</v>
      </c>
      <c r="AG29" s="60">
        <f t="shared" si="29"/>
        <v>0</v>
      </c>
      <c r="AH29" s="60">
        <f t="shared" si="30"/>
        <v>0</v>
      </c>
      <c r="AI29" s="60">
        <f t="shared" si="31"/>
        <v>0</v>
      </c>
      <c r="AJ29" s="60">
        <f t="shared" si="32"/>
        <v>0</v>
      </c>
      <c r="AK29" s="60">
        <f t="shared" si="33"/>
        <v>0</v>
      </c>
      <c r="AL29" s="60">
        <f t="shared" si="34"/>
        <v>0</v>
      </c>
      <c r="AM29" s="60">
        <f t="shared" si="35"/>
        <v>0</v>
      </c>
    </row>
    <row r="30" spans="1:56" ht="15" customHeight="1" x14ac:dyDescent="0.25">
      <c r="A30" s="245">
        <f t="shared" si="36"/>
        <v>11</v>
      </c>
      <c r="B30" s="249"/>
      <c r="C30" s="249"/>
      <c r="D30" s="249"/>
      <c r="E30" s="34"/>
      <c r="F30" s="34"/>
      <c r="G30" s="34"/>
      <c r="H30" s="34"/>
      <c r="I30" s="34"/>
      <c r="J30" s="34"/>
      <c r="K30" s="34"/>
      <c r="L30" s="34"/>
      <c r="M30" s="34"/>
      <c r="N30" s="252"/>
      <c r="O30" s="69"/>
      <c r="P30" s="110"/>
      <c r="Q30" s="113"/>
      <c r="R30" s="13"/>
      <c r="U30" s="106" t="s">
        <v>148</v>
      </c>
      <c r="Z30" s="5">
        <f t="shared" si="21"/>
        <v>11</v>
      </c>
      <c r="AA30" s="60">
        <f t="shared" si="23"/>
        <v>0</v>
      </c>
      <c r="AB30" s="60">
        <f t="shared" si="24"/>
        <v>0</v>
      </c>
      <c r="AC30" s="60">
        <f t="shared" si="25"/>
        <v>0</v>
      </c>
      <c r="AD30" s="60">
        <f t="shared" si="26"/>
        <v>0</v>
      </c>
      <c r="AE30" s="60">
        <f t="shared" si="27"/>
        <v>0</v>
      </c>
      <c r="AF30" s="60">
        <f t="shared" si="28"/>
        <v>0</v>
      </c>
      <c r="AG30" s="60">
        <f t="shared" si="29"/>
        <v>0</v>
      </c>
      <c r="AH30" s="60">
        <f t="shared" si="30"/>
        <v>0</v>
      </c>
      <c r="AI30" s="60">
        <f t="shared" si="31"/>
        <v>0</v>
      </c>
      <c r="AJ30" s="60">
        <f t="shared" si="32"/>
        <v>0</v>
      </c>
      <c r="AK30" s="60">
        <f t="shared" si="33"/>
        <v>0</v>
      </c>
      <c r="AL30" s="60">
        <f t="shared" si="34"/>
        <v>0</v>
      </c>
      <c r="AM30" s="60">
        <f t="shared" si="35"/>
        <v>0</v>
      </c>
    </row>
    <row r="31" spans="1:56" ht="15" customHeight="1" x14ac:dyDescent="0.25">
      <c r="A31" s="245">
        <f t="shared" si="36"/>
        <v>12</v>
      </c>
      <c r="B31" s="249"/>
      <c r="C31" s="249"/>
      <c r="D31" s="249"/>
      <c r="E31" s="34"/>
      <c r="F31" s="34"/>
      <c r="G31" s="34"/>
      <c r="H31" s="34"/>
      <c r="I31" s="34"/>
      <c r="J31" s="34"/>
      <c r="K31" s="34"/>
      <c r="L31" s="34"/>
      <c r="M31" s="34"/>
      <c r="N31" s="252"/>
      <c r="O31" s="69"/>
      <c r="P31" s="110"/>
      <c r="Q31" s="113"/>
      <c r="R31" s="13"/>
      <c r="U31" s="106" t="s">
        <v>149</v>
      </c>
      <c r="Z31" s="5">
        <f t="shared" si="21"/>
        <v>12</v>
      </c>
      <c r="AA31" s="60">
        <f t="shared" si="23"/>
        <v>0</v>
      </c>
      <c r="AB31" s="60">
        <f t="shared" si="24"/>
        <v>0</v>
      </c>
      <c r="AC31" s="60">
        <f t="shared" si="25"/>
        <v>0</v>
      </c>
      <c r="AD31" s="60">
        <f t="shared" si="26"/>
        <v>0</v>
      </c>
      <c r="AE31" s="60">
        <f t="shared" si="27"/>
        <v>0</v>
      </c>
      <c r="AF31" s="60">
        <f t="shared" si="28"/>
        <v>0</v>
      </c>
      <c r="AG31" s="60">
        <f t="shared" si="29"/>
        <v>0</v>
      </c>
      <c r="AH31" s="60">
        <f t="shared" si="30"/>
        <v>0</v>
      </c>
      <c r="AI31" s="60">
        <f t="shared" si="31"/>
        <v>0</v>
      </c>
      <c r="AJ31" s="60">
        <f t="shared" si="32"/>
        <v>0</v>
      </c>
      <c r="AK31" s="60">
        <f t="shared" si="33"/>
        <v>0</v>
      </c>
      <c r="AL31" s="60">
        <f t="shared" si="34"/>
        <v>0</v>
      </c>
      <c r="AM31" s="60">
        <f t="shared" si="35"/>
        <v>0</v>
      </c>
    </row>
    <row r="32" spans="1:56" ht="15" customHeight="1" x14ac:dyDescent="0.25">
      <c r="A32" s="245">
        <f t="shared" si="36"/>
        <v>13</v>
      </c>
      <c r="B32" s="249"/>
      <c r="C32" s="249"/>
      <c r="D32" s="249"/>
      <c r="E32" s="34"/>
      <c r="F32" s="34"/>
      <c r="G32" s="34"/>
      <c r="H32" s="34"/>
      <c r="I32" s="34"/>
      <c r="J32" s="34"/>
      <c r="K32" s="34"/>
      <c r="L32" s="34"/>
      <c r="M32" s="34"/>
      <c r="N32" s="252"/>
      <c r="O32" s="69"/>
      <c r="P32" s="110"/>
      <c r="Q32" s="113"/>
      <c r="R32" s="13"/>
      <c r="U32" s="106" t="s">
        <v>150</v>
      </c>
      <c r="Z32" s="5">
        <f t="shared" si="21"/>
        <v>13</v>
      </c>
      <c r="AA32" s="60">
        <f t="shared" si="23"/>
        <v>0</v>
      </c>
      <c r="AB32" s="60">
        <f t="shared" si="24"/>
        <v>0</v>
      </c>
      <c r="AC32" s="60">
        <f t="shared" si="25"/>
        <v>0</v>
      </c>
      <c r="AD32" s="60">
        <f t="shared" si="26"/>
        <v>0</v>
      </c>
      <c r="AE32" s="60">
        <f t="shared" si="27"/>
        <v>0</v>
      </c>
      <c r="AF32" s="60">
        <f t="shared" si="28"/>
        <v>0</v>
      </c>
      <c r="AG32" s="60">
        <f t="shared" si="29"/>
        <v>0</v>
      </c>
      <c r="AH32" s="60">
        <f t="shared" si="30"/>
        <v>0</v>
      </c>
      <c r="AI32" s="60">
        <f t="shared" si="31"/>
        <v>0</v>
      </c>
      <c r="AJ32" s="60">
        <f t="shared" si="32"/>
        <v>0</v>
      </c>
      <c r="AK32" s="60">
        <f t="shared" si="33"/>
        <v>0</v>
      </c>
      <c r="AL32" s="60">
        <f t="shared" si="34"/>
        <v>0</v>
      </c>
      <c r="AM32" s="60">
        <f t="shared" si="35"/>
        <v>0</v>
      </c>
      <c r="BD32" s="59"/>
    </row>
    <row r="33" spans="1:39" ht="15" customHeight="1" x14ac:dyDescent="0.25">
      <c r="A33" s="245">
        <f t="shared" si="36"/>
        <v>14</v>
      </c>
      <c r="B33" s="249"/>
      <c r="C33" s="249"/>
      <c r="D33" s="249"/>
      <c r="E33" s="34"/>
      <c r="F33" s="34"/>
      <c r="G33" s="34"/>
      <c r="H33" s="34"/>
      <c r="I33" s="34"/>
      <c r="J33" s="34"/>
      <c r="K33" s="34"/>
      <c r="L33" s="34"/>
      <c r="M33" s="34"/>
      <c r="N33" s="252"/>
      <c r="O33" s="69"/>
      <c r="P33" s="110"/>
      <c r="Q33" s="113"/>
      <c r="R33" s="13"/>
      <c r="U33" s="106" t="s">
        <v>151</v>
      </c>
      <c r="Z33" s="5">
        <f t="shared" si="21"/>
        <v>14</v>
      </c>
      <c r="AA33" s="60">
        <f t="shared" si="23"/>
        <v>0</v>
      </c>
      <c r="AB33" s="60">
        <f t="shared" si="24"/>
        <v>0</v>
      </c>
      <c r="AC33" s="60">
        <f t="shared" si="25"/>
        <v>0</v>
      </c>
      <c r="AD33" s="60">
        <f t="shared" si="26"/>
        <v>0</v>
      </c>
      <c r="AE33" s="60">
        <f t="shared" si="27"/>
        <v>0</v>
      </c>
      <c r="AF33" s="60">
        <f t="shared" si="28"/>
        <v>0</v>
      </c>
      <c r="AG33" s="60">
        <f t="shared" si="29"/>
        <v>0</v>
      </c>
      <c r="AH33" s="60">
        <f t="shared" si="30"/>
        <v>0</v>
      </c>
      <c r="AI33" s="60">
        <f t="shared" si="31"/>
        <v>0</v>
      </c>
      <c r="AJ33" s="60">
        <f t="shared" si="32"/>
        <v>0</v>
      </c>
      <c r="AK33" s="60">
        <f t="shared" si="33"/>
        <v>0</v>
      </c>
      <c r="AL33" s="60">
        <f t="shared" si="34"/>
        <v>0</v>
      </c>
      <c r="AM33" s="60">
        <f t="shared" si="35"/>
        <v>0</v>
      </c>
    </row>
    <row r="34" spans="1:39" ht="15" customHeight="1" x14ac:dyDescent="0.25">
      <c r="A34" s="245">
        <f t="shared" si="36"/>
        <v>15</v>
      </c>
      <c r="B34" s="249"/>
      <c r="C34" s="249"/>
      <c r="D34" s="249"/>
      <c r="E34" s="34"/>
      <c r="F34" s="34"/>
      <c r="G34" s="34"/>
      <c r="H34" s="34"/>
      <c r="I34" s="34"/>
      <c r="J34" s="34"/>
      <c r="K34" s="34"/>
      <c r="L34" s="34"/>
      <c r="M34" s="34"/>
      <c r="N34" s="252"/>
      <c r="O34" s="69"/>
      <c r="P34" s="110"/>
      <c r="Q34" s="113"/>
      <c r="R34" s="13"/>
      <c r="U34" s="106" t="s">
        <v>29</v>
      </c>
      <c r="Z34" s="5">
        <f t="shared" si="21"/>
        <v>15</v>
      </c>
      <c r="AA34" s="60">
        <f t="shared" si="23"/>
        <v>0</v>
      </c>
      <c r="AB34" s="60">
        <f t="shared" si="24"/>
        <v>0</v>
      </c>
      <c r="AC34" s="60">
        <f t="shared" si="25"/>
        <v>0</v>
      </c>
      <c r="AD34" s="60">
        <f t="shared" si="26"/>
        <v>0</v>
      </c>
      <c r="AE34" s="60">
        <f t="shared" si="27"/>
        <v>0</v>
      </c>
      <c r="AF34" s="60">
        <f t="shared" si="28"/>
        <v>0</v>
      </c>
      <c r="AG34" s="60">
        <f t="shared" si="29"/>
        <v>0</v>
      </c>
      <c r="AH34" s="60">
        <f t="shared" si="30"/>
        <v>0</v>
      </c>
      <c r="AI34" s="60">
        <f t="shared" si="31"/>
        <v>0</v>
      </c>
      <c r="AJ34" s="60">
        <f t="shared" si="32"/>
        <v>0</v>
      </c>
      <c r="AK34" s="60">
        <f t="shared" si="33"/>
        <v>0</v>
      </c>
      <c r="AL34" s="60">
        <f t="shared" si="34"/>
        <v>0</v>
      </c>
      <c r="AM34" s="60">
        <f t="shared" si="35"/>
        <v>0</v>
      </c>
    </row>
    <row r="35" spans="1:39" ht="15" customHeight="1" x14ac:dyDescent="0.25">
      <c r="A35" s="245">
        <f t="shared" si="36"/>
        <v>16</v>
      </c>
      <c r="B35" s="249"/>
      <c r="C35" s="249"/>
      <c r="D35" s="249"/>
      <c r="E35" s="34"/>
      <c r="F35" s="34"/>
      <c r="G35" s="34"/>
      <c r="H35" s="34"/>
      <c r="I35" s="34"/>
      <c r="J35" s="34"/>
      <c r="K35" s="34"/>
      <c r="L35" s="34"/>
      <c r="M35" s="34"/>
      <c r="N35" s="252"/>
      <c r="O35" s="69"/>
      <c r="P35" s="110"/>
      <c r="Q35" s="113"/>
      <c r="R35" s="13"/>
      <c r="U35" s="106" t="s">
        <v>152</v>
      </c>
      <c r="Z35" s="5">
        <f t="shared" si="21"/>
        <v>16</v>
      </c>
      <c r="AA35" s="60">
        <f t="shared" si="23"/>
        <v>0</v>
      </c>
      <c r="AB35" s="60">
        <f t="shared" si="24"/>
        <v>0</v>
      </c>
      <c r="AC35" s="60">
        <f t="shared" si="25"/>
        <v>0</v>
      </c>
      <c r="AD35" s="60">
        <f t="shared" si="26"/>
        <v>0</v>
      </c>
      <c r="AE35" s="60">
        <f t="shared" si="27"/>
        <v>0</v>
      </c>
      <c r="AF35" s="60">
        <f t="shared" si="28"/>
        <v>0</v>
      </c>
      <c r="AG35" s="60">
        <f t="shared" si="29"/>
        <v>0</v>
      </c>
      <c r="AH35" s="60">
        <f t="shared" si="30"/>
        <v>0</v>
      </c>
      <c r="AI35" s="60">
        <f t="shared" si="31"/>
        <v>0</v>
      </c>
      <c r="AJ35" s="60">
        <f t="shared" si="32"/>
        <v>0</v>
      </c>
      <c r="AK35" s="60">
        <f t="shared" si="33"/>
        <v>0</v>
      </c>
      <c r="AL35" s="60">
        <f t="shared" si="34"/>
        <v>0</v>
      </c>
      <c r="AM35" s="60">
        <f t="shared" si="35"/>
        <v>0</v>
      </c>
    </row>
    <row r="36" spans="1:39" ht="15" customHeight="1" x14ac:dyDescent="0.25">
      <c r="A36" s="245">
        <f t="shared" si="36"/>
        <v>17</v>
      </c>
      <c r="B36" s="249"/>
      <c r="C36" s="249"/>
      <c r="D36" s="249"/>
      <c r="E36" s="34"/>
      <c r="F36" s="34"/>
      <c r="G36" s="34"/>
      <c r="H36" s="34"/>
      <c r="I36" s="34"/>
      <c r="J36" s="34"/>
      <c r="K36" s="34"/>
      <c r="L36" s="34"/>
      <c r="M36" s="34"/>
      <c r="N36" s="252"/>
      <c r="O36" s="69"/>
      <c r="P36" s="110"/>
      <c r="Q36" s="113"/>
      <c r="R36" s="13"/>
      <c r="U36" s="106" t="s">
        <v>153</v>
      </c>
      <c r="Z36" s="5">
        <f t="shared" si="21"/>
        <v>17</v>
      </c>
      <c r="AA36" s="60">
        <f t="shared" si="23"/>
        <v>0</v>
      </c>
      <c r="AB36" s="60">
        <f t="shared" si="24"/>
        <v>0</v>
      </c>
      <c r="AC36" s="60">
        <f t="shared" si="25"/>
        <v>0</v>
      </c>
      <c r="AD36" s="60">
        <f t="shared" si="26"/>
        <v>0</v>
      </c>
      <c r="AE36" s="60">
        <f t="shared" si="27"/>
        <v>0</v>
      </c>
      <c r="AF36" s="60">
        <f t="shared" si="28"/>
        <v>0</v>
      </c>
      <c r="AG36" s="60">
        <f t="shared" si="29"/>
        <v>0</v>
      </c>
      <c r="AH36" s="60">
        <f t="shared" si="30"/>
        <v>0</v>
      </c>
      <c r="AI36" s="60">
        <f t="shared" si="31"/>
        <v>0</v>
      </c>
      <c r="AJ36" s="60">
        <f t="shared" si="32"/>
        <v>0</v>
      </c>
      <c r="AK36" s="60">
        <f t="shared" si="33"/>
        <v>0</v>
      </c>
      <c r="AL36" s="60">
        <f t="shared" si="34"/>
        <v>0</v>
      </c>
      <c r="AM36" s="60">
        <f t="shared" si="35"/>
        <v>0</v>
      </c>
    </row>
    <row r="37" spans="1:39" ht="15" customHeight="1" x14ac:dyDescent="0.25">
      <c r="A37" s="245">
        <f t="shared" si="36"/>
        <v>18</v>
      </c>
      <c r="B37" s="249"/>
      <c r="C37" s="249"/>
      <c r="D37" s="249"/>
      <c r="E37" s="34"/>
      <c r="F37" s="34"/>
      <c r="G37" s="34"/>
      <c r="H37" s="34"/>
      <c r="I37" s="34"/>
      <c r="J37" s="34"/>
      <c r="K37" s="34"/>
      <c r="L37" s="34"/>
      <c r="M37" s="34"/>
      <c r="N37" s="252"/>
      <c r="O37" s="69"/>
      <c r="P37" s="110"/>
      <c r="Q37" s="113"/>
      <c r="R37" s="13"/>
      <c r="U37" s="106" t="s">
        <v>154</v>
      </c>
      <c r="Z37" s="5">
        <f t="shared" si="21"/>
        <v>18</v>
      </c>
      <c r="AA37" s="60">
        <f t="shared" si="23"/>
        <v>0</v>
      </c>
      <c r="AB37" s="60">
        <f t="shared" si="24"/>
        <v>0</v>
      </c>
      <c r="AC37" s="60">
        <f t="shared" si="25"/>
        <v>0</v>
      </c>
      <c r="AD37" s="60">
        <f t="shared" si="26"/>
        <v>0</v>
      </c>
      <c r="AE37" s="60">
        <f t="shared" si="27"/>
        <v>0</v>
      </c>
      <c r="AF37" s="60">
        <f t="shared" si="28"/>
        <v>0</v>
      </c>
      <c r="AG37" s="60">
        <f t="shared" si="29"/>
        <v>0</v>
      </c>
      <c r="AH37" s="60">
        <f t="shared" si="30"/>
        <v>0</v>
      </c>
      <c r="AI37" s="60">
        <f t="shared" si="31"/>
        <v>0</v>
      </c>
      <c r="AJ37" s="60">
        <f t="shared" si="32"/>
        <v>0</v>
      </c>
      <c r="AK37" s="60">
        <f t="shared" si="33"/>
        <v>0</v>
      </c>
      <c r="AL37" s="60">
        <f t="shared" si="34"/>
        <v>0</v>
      </c>
      <c r="AM37" s="60">
        <f t="shared" si="35"/>
        <v>0</v>
      </c>
    </row>
    <row r="38" spans="1:39" ht="15" customHeight="1" x14ac:dyDescent="0.25">
      <c r="A38" s="245">
        <f t="shared" si="36"/>
        <v>19</v>
      </c>
      <c r="B38" s="249"/>
      <c r="C38" s="249"/>
      <c r="D38" s="249"/>
      <c r="E38" s="34"/>
      <c r="F38" s="34"/>
      <c r="G38" s="34"/>
      <c r="H38" s="34"/>
      <c r="I38" s="34"/>
      <c r="J38" s="34"/>
      <c r="K38" s="34"/>
      <c r="L38" s="34"/>
      <c r="M38" s="34"/>
      <c r="N38" s="252"/>
      <c r="O38" s="69"/>
      <c r="P38" s="110"/>
      <c r="Q38" s="113"/>
      <c r="R38" s="13"/>
      <c r="U38" s="106" t="s">
        <v>155</v>
      </c>
      <c r="Z38" s="5">
        <f t="shared" si="21"/>
        <v>19</v>
      </c>
      <c r="AA38" s="60">
        <f t="shared" si="23"/>
        <v>0</v>
      </c>
      <c r="AB38" s="60">
        <f t="shared" si="24"/>
        <v>0</v>
      </c>
      <c r="AC38" s="60">
        <f t="shared" si="25"/>
        <v>0</v>
      </c>
      <c r="AD38" s="60">
        <f t="shared" si="26"/>
        <v>0</v>
      </c>
      <c r="AE38" s="60">
        <f t="shared" si="27"/>
        <v>0</v>
      </c>
      <c r="AF38" s="60">
        <f t="shared" si="28"/>
        <v>0</v>
      </c>
      <c r="AG38" s="60">
        <f t="shared" si="29"/>
        <v>0</v>
      </c>
      <c r="AH38" s="60">
        <f t="shared" si="30"/>
        <v>0</v>
      </c>
      <c r="AI38" s="60">
        <f t="shared" si="31"/>
        <v>0</v>
      </c>
      <c r="AJ38" s="60">
        <f t="shared" si="32"/>
        <v>0</v>
      </c>
      <c r="AK38" s="60">
        <f t="shared" si="33"/>
        <v>0</v>
      </c>
      <c r="AL38" s="60">
        <f t="shared" si="34"/>
        <v>0</v>
      </c>
      <c r="AM38" s="60">
        <f t="shared" si="35"/>
        <v>0</v>
      </c>
    </row>
    <row r="39" spans="1:39" ht="15" customHeight="1" x14ac:dyDescent="0.25">
      <c r="A39" s="245">
        <f t="shared" si="36"/>
        <v>20</v>
      </c>
      <c r="B39" s="249"/>
      <c r="C39" s="249"/>
      <c r="D39" s="249"/>
      <c r="E39" s="34"/>
      <c r="F39" s="34"/>
      <c r="G39" s="34"/>
      <c r="H39" s="34"/>
      <c r="I39" s="34"/>
      <c r="J39" s="34"/>
      <c r="K39" s="34"/>
      <c r="L39" s="34"/>
      <c r="M39" s="34"/>
      <c r="N39" s="252"/>
      <c r="O39" s="69"/>
      <c r="P39" s="110"/>
      <c r="Q39" s="113"/>
      <c r="R39" s="13"/>
      <c r="U39" s="106" t="s">
        <v>156</v>
      </c>
      <c r="Z39" s="5">
        <f t="shared" si="21"/>
        <v>20</v>
      </c>
      <c r="AA39" s="60">
        <f t="shared" si="23"/>
        <v>0</v>
      </c>
      <c r="AB39" s="60">
        <f t="shared" si="24"/>
        <v>0</v>
      </c>
      <c r="AC39" s="60">
        <f t="shared" si="25"/>
        <v>0</v>
      </c>
      <c r="AD39" s="60">
        <f t="shared" si="26"/>
        <v>0</v>
      </c>
      <c r="AE39" s="60">
        <f t="shared" si="27"/>
        <v>0</v>
      </c>
      <c r="AF39" s="60">
        <f t="shared" si="28"/>
        <v>0</v>
      </c>
      <c r="AG39" s="60">
        <f t="shared" si="29"/>
        <v>0</v>
      </c>
      <c r="AH39" s="60">
        <f t="shared" si="30"/>
        <v>0</v>
      </c>
      <c r="AI39" s="60">
        <f t="shared" si="31"/>
        <v>0</v>
      </c>
      <c r="AJ39" s="60">
        <f t="shared" si="32"/>
        <v>0</v>
      </c>
      <c r="AK39" s="60">
        <f t="shared" si="33"/>
        <v>0</v>
      </c>
      <c r="AL39" s="60">
        <f t="shared" si="34"/>
        <v>0</v>
      </c>
      <c r="AM39" s="60">
        <f t="shared" si="35"/>
        <v>0</v>
      </c>
    </row>
    <row r="40" spans="1:39" ht="15" customHeight="1" x14ac:dyDescent="0.25">
      <c r="A40" s="245">
        <f t="shared" si="36"/>
        <v>21</v>
      </c>
      <c r="B40" s="249"/>
      <c r="C40" s="249"/>
      <c r="D40" s="249"/>
      <c r="E40" s="34"/>
      <c r="F40" s="34"/>
      <c r="G40" s="34"/>
      <c r="H40" s="34"/>
      <c r="I40" s="34"/>
      <c r="J40" s="34"/>
      <c r="K40" s="34"/>
      <c r="L40" s="34"/>
      <c r="M40" s="34"/>
      <c r="N40" s="252"/>
      <c r="O40" s="69"/>
      <c r="P40" s="110"/>
      <c r="Q40" s="113"/>
      <c r="R40" s="13"/>
      <c r="U40" s="106" t="s">
        <v>157</v>
      </c>
      <c r="Z40" s="5">
        <f t="shared" si="21"/>
        <v>21</v>
      </c>
      <c r="AA40" s="60">
        <f t="shared" si="23"/>
        <v>0</v>
      </c>
      <c r="AB40" s="60">
        <f t="shared" si="24"/>
        <v>0</v>
      </c>
      <c r="AC40" s="60">
        <f t="shared" si="25"/>
        <v>0</v>
      </c>
      <c r="AD40" s="60">
        <f t="shared" si="26"/>
        <v>0</v>
      </c>
      <c r="AE40" s="60">
        <f t="shared" si="27"/>
        <v>0</v>
      </c>
      <c r="AF40" s="60">
        <f t="shared" si="28"/>
        <v>0</v>
      </c>
      <c r="AG40" s="60">
        <f t="shared" si="29"/>
        <v>0</v>
      </c>
      <c r="AH40" s="60">
        <f t="shared" si="30"/>
        <v>0</v>
      </c>
      <c r="AI40" s="60">
        <f t="shared" si="31"/>
        <v>0</v>
      </c>
      <c r="AJ40" s="60">
        <f t="shared" si="32"/>
        <v>0</v>
      </c>
      <c r="AK40" s="60">
        <f t="shared" si="33"/>
        <v>0</v>
      </c>
      <c r="AL40" s="60">
        <f t="shared" si="34"/>
        <v>0</v>
      </c>
      <c r="AM40" s="60">
        <f t="shared" si="35"/>
        <v>0</v>
      </c>
    </row>
    <row r="41" spans="1:39" ht="15" customHeight="1" x14ac:dyDescent="0.25">
      <c r="A41" s="245">
        <f t="shared" si="36"/>
        <v>22</v>
      </c>
      <c r="B41" s="249"/>
      <c r="C41" s="249"/>
      <c r="D41" s="249"/>
      <c r="E41" s="34"/>
      <c r="F41" s="34"/>
      <c r="G41" s="34"/>
      <c r="H41" s="34"/>
      <c r="I41" s="34"/>
      <c r="J41" s="34"/>
      <c r="K41" s="34"/>
      <c r="L41" s="34"/>
      <c r="M41" s="34"/>
      <c r="N41" s="252"/>
      <c r="O41" s="69"/>
      <c r="P41" s="110"/>
      <c r="Q41" s="113"/>
      <c r="R41" s="13"/>
      <c r="U41" s="106" t="s">
        <v>158</v>
      </c>
      <c r="Z41" s="5">
        <f t="shared" si="21"/>
        <v>22</v>
      </c>
      <c r="AA41" s="60">
        <f t="shared" si="23"/>
        <v>0</v>
      </c>
      <c r="AB41" s="60">
        <f t="shared" si="24"/>
        <v>0</v>
      </c>
      <c r="AC41" s="60">
        <f t="shared" si="25"/>
        <v>0</v>
      </c>
      <c r="AD41" s="60">
        <f t="shared" si="26"/>
        <v>0</v>
      </c>
      <c r="AE41" s="60">
        <f t="shared" si="27"/>
        <v>0</v>
      </c>
      <c r="AF41" s="60">
        <f t="shared" si="28"/>
        <v>0</v>
      </c>
      <c r="AG41" s="60">
        <f t="shared" si="29"/>
        <v>0</v>
      </c>
      <c r="AH41" s="60">
        <f t="shared" si="30"/>
        <v>0</v>
      </c>
      <c r="AI41" s="60">
        <f t="shared" si="31"/>
        <v>0</v>
      </c>
      <c r="AJ41" s="60">
        <f t="shared" si="32"/>
        <v>0</v>
      </c>
      <c r="AK41" s="60">
        <f t="shared" si="33"/>
        <v>0</v>
      </c>
      <c r="AL41" s="60">
        <f t="shared" si="34"/>
        <v>0</v>
      </c>
      <c r="AM41" s="60">
        <f t="shared" si="35"/>
        <v>0</v>
      </c>
    </row>
    <row r="42" spans="1:39" ht="15" customHeight="1" x14ac:dyDescent="0.25">
      <c r="A42" s="245">
        <f t="shared" si="36"/>
        <v>23</v>
      </c>
      <c r="B42" s="249"/>
      <c r="C42" s="249"/>
      <c r="D42" s="249"/>
      <c r="E42" s="34"/>
      <c r="F42" s="34"/>
      <c r="G42" s="34"/>
      <c r="H42" s="34"/>
      <c r="I42" s="34"/>
      <c r="J42" s="34"/>
      <c r="K42" s="34"/>
      <c r="L42" s="34"/>
      <c r="M42" s="34"/>
      <c r="N42" s="252"/>
      <c r="O42" s="69"/>
      <c r="P42" s="110"/>
      <c r="Q42" s="113"/>
      <c r="R42" s="13"/>
      <c r="U42" s="106" t="s">
        <v>159</v>
      </c>
      <c r="Z42" s="5">
        <f t="shared" si="21"/>
        <v>23</v>
      </c>
      <c r="AA42" s="60">
        <f t="shared" si="23"/>
        <v>0</v>
      </c>
      <c r="AB42" s="60">
        <f t="shared" si="24"/>
        <v>0</v>
      </c>
      <c r="AC42" s="60">
        <f t="shared" si="25"/>
        <v>0</v>
      </c>
      <c r="AD42" s="60">
        <f t="shared" si="26"/>
        <v>0</v>
      </c>
      <c r="AE42" s="60">
        <f t="shared" si="27"/>
        <v>0</v>
      </c>
      <c r="AF42" s="60">
        <f t="shared" si="28"/>
        <v>0</v>
      </c>
      <c r="AG42" s="60">
        <f t="shared" si="29"/>
        <v>0</v>
      </c>
      <c r="AH42" s="60">
        <f t="shared" si="30"/>
        <v>0</v>
      </c>
      <c r="AI42" s="60">
        <f t="shared" si="31"/>
        <v>0</v>
      </c>
      <c r="AJ42" s="60">
        <f t="shared" si="32"/>
        <v>0</v>
      </c>
      <c r="AK42" s="60">
        <f t="shared" si="33"/>
        <v>0</v>
      </c>
      <c r="AL42" s="60">
        <f t="shared" si="34"/>
        <v>0</v>
      </c>
      <c r="AM42" s="60">
        <f t="shared" si="35"/>
        <v>0</v>
      </c>
    </row>
    <row r="43" spans="1:39" ht="15" customHeight="1" x14ac:dyDescent="0.25">
      <c r="A43" s="245">
        <f t="shared" si="36"/>
        <v>24</v>
      </c>
      <c r="B43" s="249"/>
      <c r="C43" s="249"/>
      <c r="D43" s="249"/>
      <c r="E43" s="34"/>
      <c r="F43" s="34"/>
      <c r="G43" s="34"/>
      <c r="H43" s="34"/>
      <c r="I43" s="34"/>
      <c r="J43" s="34"/>
      <c r="K43" s="34"/>
      <c r="L43" s="34"/>
      <c r="M43" s="34"/>
      <c r="N43" s="252"/>
      <c r="O43" s="69"/>
      <c r="P43" s="110"/>
      <c r="Q43" s="113"/>
      <c r="R43" s="13"/>
      <c r="U43" s="106" t="s">
        <v>160</v>
      </c>
      <c r="Z43" s="5">
        <f t="shared" si="21"/>
        <v>24</v>
      </c>
      <c r="AA43" s="60">
        <f t="shared" si="23"/>
        <v>0</v>
      </c>
      <c r="AB43" s="60">
        <f t="shared" si="24"/>
        <v>0</v>
      </c>
      <c r="AC43" s="60">
        <f t="shared" si="25"/>
        <v>0</v>
      </c>
      <c r="AD43" s="60">
        <f t="shared" si="26"/>
        <v>0</v>
      </c>
      <c r="AE43" s="60">
        <f t="shared" si="27"/>
        <v>0</v>
      </c>
      <c r="AF43" s="60">
        <f t="shared" si="28"/>
        <v>0</v>
      </c>
      <c r="AG43" s="60">
        <f t="shared" si="29"/>
        <v>0</v>
      </c>
      <c r="AH43" s="60">
        <f t="shared" si="30"/>
        <v>0</v>
      </c>
      <c r="AI43" s="60">
        <f t="shared" si="31"/>
        <v>0</v>
      </c>
      <c r="AJ43" s="60">
        <f t="shared" si="32"/>
        <v>0</v>
      </c>
      <c r="AK43" s="60">
        <f t="shared" si="33"/>
        <v>0</v>
      </c>
      <c r="AL43" s="60">
        <f t="shared" si="34"/>
        <v>0</v>
      </c>
      <c r="AM43" s="60">
        <f t="shared" si="35"/>
        <v>0</v>
      </c>
    </row>
    <row r="44" spans="1:39" ht="15" customHeight="1" x14ac:dyDescent="0.25">
      <c r="A44" s="245">
        <f t="shared" si="36"/>
        <v>25</v>
      </c>
      <c r="B44" s="249"/>
      <c r="C44" s="249"/>
      <c r="D44" s="249"/>
      <c r="E44" s="34"/>
      <c r="F44" s="34"/>
      <c r="G44" s="34"/>
      <c r="H44" s="34"/>
      <c r="I44" s="34"/>
      <c r="J44" s="34"/>
      <c r="K44" s="34"/>
      <c r="L44" s="34"/>
      <c r="M44" s="34"/>
      <c r="N44" s="252"/>
      <c r="O44" s="69"/>
      <c r="P44" s="110"/>
      <c r="Q44" s="113"/>
      <c r="R44" s="13"/>
      <c r="U44" s="106" t="s">
        <v>161</v>
      </c>
      <c r="Z44" s="5">
        <f t="shared" si="21"/>
        <v>25</v>
      </c>
      <c r="AA44" s="60">
        <f t="shared" si="23"/>
        <v>0</v>
      </c>
      <c r="AB44" s="60">
        <f t="shared" si="24"/>
        <v>0</v>
      </c>
      <c r="AC44" s="60">
        <f t="shared" si="25"/>
        <v>0</v>
      </c>
      <c r="AD44" s="60">
        <f t="shared" si="26"/>
        <v>0</v>
      </c>
      <c r="AE44" s="60">
        <f t="shared" si="27"/>
        <v>0</v>
      </c>
      <c r="AF44" s="60">
        <f t="shared" si="28"/>
        <v>0</v>
      </c>
      <c r="AG44" s="60">
        <f t="shared" si="29"/>
        <v>0</v>
      </c>
      <c r="AH44" s="60">
        <f t="shared" si="30"/>
        <v>0</v>
      </c>
      <c r="AI44" s="60">
        <f t="shared" si="31"/>
        <v>0</v>
      </c>
      <c r="AJ44" s="60">
        <f t="shared" si="32"/>
        <v>0</v>
      </c>
      <c r="AK44" s="60">
        <f t="shared" si="33"/>
        <v>0</v>
      </c>
      <c r="AL44" s="60">
        <f t="shared" si="34"/>
        <v>0</v>
      </c>
      <c r="AM44" s="60">
        <f t="shared" si="35"/>
        <v>0</v>
      </c>
    </row>
    <row r="45" spans="1:39" ht="15" customHeight="1" x14ac:dyDescent="0.25">
      <c r="A45" s="245">
        <f t="shared" si="36"/>
        <v>26</v>
      </c>
      <c r="B45" s="34"/>
      <c r="C45" s="34"/>
      <c r="D45" s="34"/>
      <c r="E45" s="34"/>
      <c r="F45" s="34"/>
      <c r="G45" s="34"/>
      <c r="H45" s="34"/>
      <c r="I45" s="34"/>
      <c r="J45" s="35"/>
      <c r="K45" s="35"/>
      <c r="L45" s="35"/>
      <c r="M45" s="35"/>
      <c r="N45" s="36"/>
      <c r="O45" s="69"/>
      <c r="P45" s="110"/>
      <c r="Q45" s="113"/>
      <c r="R45" s="13"/>
      <c r="U45" s="106" t="s">
        <v>162</v>
      </c>
      <c r="Z45" s="5">
        <f t="shared" si="21"/>
        <v>26</v>
      </c>
      <c r="AA45" s="60">
        <f t="shared" si="23"/>
        <v>0</v>
      </c>
      <c r="AB45" s="60">
        <f t="shared" si="24"/>
        <v>0</v>
      </c>
      <c r="AC45" s="60">
        <f t="shared" si="25"/>
        <v>0</v>
      </c>
      <c r="AD45" s="60">
        <f t="shared" si="26"/>
        <v>0</v>
      </c>
      <c r="AE45" s="60">
        <f t="shared" si="27"/>
        <v>0</v>
      </c>
      <c r="AF45" s="60">
        <f t="shared" si="28"/>
        <v>0</v>
      </c>
      <c r="AG45" s="60">
        <f t="shared" si="29"/>
        <v>0</v>
      </c>
      <c r="AH45" s="60">
        <f t="shared" si="30"/>
        <v>0</v>
      </c>
      <c r="AI45" s="60">
        <f t="shared" si="31"/>
        <v>0</v>
      </c>
      <c r="AJ45" s="60">
        <f t="shared" si="32"/>
        <v>0</v>
      </c>
      <c r="AK45" s="60">
        <f t="shared" si="33"/>
        <v>0</v>
      </c>
      <c r="AL45" s="60">
        <f t="shared" si="34"/>
        <v>0</v>
      </c>
      <c r="AM45" s="60">
        <f t="shared" si="35"/>
        <v>0</v>
      </c>
    </row>
    <row r="46" spans="1:39" ht="15" customHeight="1" x14ac:dyDescent="0.25">
      <c r="A46" s="245">
        <f t="shared" si="36"/>
        <v>27</v>
      </c>
      <c r="B46" s="34"/>
      <c r="C46" s="34"/>
      <c r="D46" s="34"/>
      <c r="E46" s="34"/>
      <c r="F46" s="34"/>
      <c r="G46" s="34"/>
      <c r="H46" s="34"/>
      <c r="I46" s="34"/>
      <c r="J46" s="35"/>
      <c r="K46" s="35"/>
      <c r="L46" s="35"/>
      <c r="M46" s="35"/>
      <c r="N46" s="36"/>
      <c r="O46" s="69"/>
      <c r="P46" s="110"/>
      <c r="Q46" s="113"/>
      <c r="R46" s="13"/>
      <c r="U46" s="106" t="s">
        <v>163</v>
      </c>
      <c r="Z46" s="5">
        <f t="shared" si="21"/>
        <v>27</v>
      </c>
      <c r="AA46" s="60">
        <f t="shared" si="23"/>
        <v>0</v>
      </c>
      <c r="AB46" s="60">
        <f t="shared" si="24"/>
        <v>0</v>
      </c>
      <c r="AC46" s="60">
        <f t="shared" si="25"/>
        <v>0</v>
      </c>
      <c r="AD46" s="60">
        <f t="shared" si="26"/>
        <v>0</v>
      </c>
      <c r="AE46" s="60">
        <f t="shared" si="27"/>
        <v>0</v>
      </c>
      <c r="AF46" s="60">
        <f t="shared" si="28"/>
        <v>0</v>
      </c>
      <c r="AG46" s="60">
        <f t="shared" si="29"/>
        <v>0</v>
      </c>
      <c r="AH46" s="60">
        <f t="shared" si="30"/>
        <v>0</v>
      </c>
      <c r="AI46" s="60">
        <f t="shared" si="31"/>
        <v>0</v>
      </c>
      <c r="AJ46" s="60">
        <f t="shared" si="32"/>
        <v>0</v>
      </c>
      <c r="AK46" s="60">
        <f t="shared" si="33"/>
        <v>0</v>
      </c>
      <c r="AL46" s="60">
        <f t="shared" si="34"/>
        <v>0</v>
      </c>
      <c r="AM46" s="60">
        <f t="shared" si="35"/>
        <v>0</v>
      </c>
    </row>
    <row r="47" spans="1:39" ht="15" customHeight="1" x14ac:dyDescent="0.25">
      <c r="A47" s="245">
        <f t="shared" si="36"/>
        <v>28</v>
      </c>
      <c r="B47" s="34"/>
      <c r="C47" s="34"/>
      <c r="D47" s="34"/>
      <c r="E47" s="34"/>
      <c r="F47" s="34"/>
      <c r="G47" s="34"/>
      <c r="H47" s="34"/>
      <c r="I47" s="34"/>
      <c r="J47" s="35"/>
      <c r="K47" s="35"/>
      <c r="L47" s="35"/>
      <c r="M47" s="35"/>
      <c r="N47" s="36"/>
      <c r="O47" s="69"/>
      <c r="P47" s="110"/>
      <c r="Q47" s="113"/>
      <c r="R47" s="13"/>
      <c r="U47" s="106" t="s">
        <v>164</v>
      </c>
      <c r="Z47" s="5">
        <f t="shared" si="21"/>
        <v>28</v>
      </c>
      <c r="AA47" s="60">
        <f t="shared" si="23"/>
        <v>0</v>
      </c>
      <c r="AB47" s="60">
        <f t="shared" si="24"/>
        <v>0</v>
      </c>
      <c r="AC47" s="60">
        <f t="shared" si="25"/>
        <v>0</v>
      </c>
      <c r="AD47" s="60">
        <f t="shared" si="26"/>
        <v>0</v>
      </c>
      <c r="AE47" s="60">
        <f t="shared" si="27"/>
        <v>0</v>
      </c>
      <c r="AF47" s="60">
        <f t="shared" si="28"/>
        <v>0</v>
      </c>
      <c r="AG47" s="60">
        <f t="shared" si="29"/>
        <v>0</v>
      </c>
      <c r="AH47" s="60">
        <f t="shared" si="30"/>
        <v>0</v>
      </c>
      <c r="AI47" s="60">
        <f t="shared" si="31"/>
        <v>0</v>
      </c>
      <c r="AJ47" s="60">
        <f t="shared" si="32"/>
        <v>0</v>
      </c>
      <c r="AK47" s="60">
        <f t="shared" si="33"/>
        <v>0</v>
      </c>
      <c r="AL47" s="60">
        <f t="shared" si="34"/>
        <v>0</v>
      </c>
      <c r="AM47" s="60">
        <f t="shared" si="35"/>
        <v>0</v>
      </c>
    </row>
    <row r="48" spans="1:39" ht="15" customHeight="1" x14ac:dyDescent="0.25">
      <c r="A48" s="245">
        <f t="shared" si="36"/>
        <v>29</v>
      </c>
      <c r="B48" s="34"/>
      <c r="C48" s="34"/>
      <c r="D48" s="34"/>
      <c r="E48" s="34"/>
      <c r="F48" s="34"/>
      <c r="G48" s="34"/>
      <c r="H48" s="34"/>
      <c r="I48" s="34"/>
      <c r="J48" s="35"/>
      <c r="K48" s="35"/>
      <c r="L48" s="35"/>
      <c r="M48" s="35"/>
      <c r="N48" s="36"/>
      <c r="O48" s="69"/>
      <c r="P48" s="110"/>
      <c r="Q48" s="113"/>
      <c r="R48" s="13"/>
      <c r="U48" s="106" t="s">
        <v>165</v>
      </c>
      <c r="Z48" s="5">
        <f t="shared" si="21"/>
        <v>29</v>
      </c>
      <c r="AA48" s="60">
        <f t="shared" si="23"/>
        <v>0</v>
      </c>
      <c r="AB48" s="60">
        <f t="shared" si="24"/>
        <v>0</v>
      </c>
      <c r="AC48" s="60">
        <f t="shared" si="25"/>
        <v>0</v>
      </c>
      <c r="AD48" s="60">
        <f t="shared" si="26"/>
        <v>0</v>
      </c>
      <c r="AE48" s="60">
        <f t="shared" si="27"/>
        <v>0</v>
      </c>
      <c r="AF48" s="60">
        <f t="shared" si="28"/>
        <v>0</v>
      </c>
      <c r="AG48" s="60">
        <f t="shared" si="29"/>
        <v>0</v>
      </c>
      <c r="AH48" s="60">
        <f t="shared" si="30"/>
        <v>0</v>
      </c>
      <c r="AI48" s="60">
        <f t="shared" si="31"/>
        <v>0</v>
      </c>
      <c r="AJ48" s="60">
        <f t="shared" si="32"/>
        <v>0</v>
      </c>
      <c r="AK48" s="60">
        <f t="shared" si="33"/>
        <v>0</v>
      </c>
      <c r="AL48" s="60">
        <f t="shared" si="34"/>
        <v>0</v>
      </c>
      <c r="AM48" s="60">
        <f t="shared" si="35"/>
        <v>0</v>
      </c>
    </row>
    <row r="49" spans="1:39" ht="15" customHeight="1" x14ac:dyDescent="0.25">
      <c r="A49" s="245">
        <f t="shared" si="36"/>
        <v>30</v>
      </c>
      <c r="B49" s="34"/>
      <c r="C49" s="34"/>
      <c r="D49" s="34"/>
      <c r="E49" s="34"/>
      <c r="F49" s="34"/>
      <c r="G49" s="34"/>
      <c r="H49" s="34"/>
      <c r="I49" s="34"/>
      <c r="J49" s="35"/>
      <c r="K49" s="35"/>
      <c r="L49" s="35"/>
      <c r="M49" s="35"/>
      <c r="N49" s="36"/>
      <c r="O49" s="69"/>
      <c r="P49" s="110"/>
      <c r="Q49" s="113"/>
      <c r="R49" s="13"/>
      <c r="U49" s="106" t="s">
        <v>166</v>
      </c>
      <c r="Z49" s="5">
        <f t="shared" si="21"/>
        <v>30</v>
      </c>
      <c r="AA49" s="60">
        <f t="shared" si="23"/>
        <v>0</v>
      </c>
      <c r="AB49" s="60">
        <f t="shared" si="24"/>
        <v>0</v>
      </c>
      <c r="AC49" s="60">
        <f t="shared" si="25"/>
        <v>0</v>
      </c>
      <c r="AD49" s="60">
        <f t="shared" si="26"/>
        <v>0</v>
      </c>
      <c r="AE49" s="60">
        <f t="shared" si="27"/>
        <v>0</v>
      </c>
      <c r="AF49" s="60">
        <f t="shared" si="28"/>
        <v>0</v>
      </c>
      <c r="AG49" s="60">
        <f t="shared" si="29"/>
        <v>0</v>
      </c>
      <c r="AH49" s="60">
        <f t="shared" si="30"/>
        <v>0</v>
      </c>
      <c r="AI49" s="60">
        <f t="shared" si="31"/>
        <v>0</v>
      </c>
      <c r="AJ49" s="60">
        <f t="shared" si="32"/>
        <v>0</v>
      </c>
      <c r="AK49" s="60">
        <f t="shared" si="33"/>
        <v>0</v>
      </c>
      <c r="AL49" s="60">
        <f t="shared" si="34"/>
        <v>0</v>
      </c>
      <c r="AM49" s="60">
        <f t="shared" si="35"/>
        <v>0</v>
      </c>
    </row>
    <row r="50" spans="1:39" ht="15" customHeight="1" x14ac:dyDescent="0.25">
      <c r="A50" s="245">
        <f t="shared" si="36"/>
        <v>31</v>
      </c>
      <c r="B50" s="34"/>
      <c r="C50" s="34"/>
      <c r="D50" s="34"/>
      <c r="E50" s="34"/>
      <c r="F50" s="34"/>
      <c r="G50" s="34"/>
      <c r="H50" s="34"/>
      <c r="I50" s="34"/>
      <c r="J50" s="35"/>
      <c r="K50" s="35"/>
      <c r="L50" s="35"/>
      <c r="M50" s="35"/>
      <c r="N50" s="36"/>
      <c r="O50" s="69"/>
      <c r="P50" s="110"/>
      <c r="Q50" s="113"/>
      <c r="R50" s="13"/>
      <c r="U50" s="106" t="s">
        <v>167</v>
      </c>
      <c r="Z50" s="5">
        <f t="shared" si="21"/>
        <v>31</v>
      </c>
      <c r="AA50" s="60">
        <f t="shared" si="23"/>
        <v>0</v>
      </c>
      <c r="AB50" s="60">
        <f t="shared" si="24"/>
        <v>0</v>
      </c>
      <c r="AC50" s="60">
        <f t="shared" si="25"/>
        <v>0</v>
      </c>
      <c r="AD50" s="60">
        <f t="shared" si="26"/>
        <v>0</v>
      </c>
      <c r="AE50" s="60">
        <f t="shared" si="27"/>
        <v>0</v>
      </c>
      <c r="AF50" s="60">
        <f t="shared" si="28"/>
        <v>0</v>
      </c>
      <c r="AG50" s="60">
        <f t="shared" si="29"/>
        <v>0</v>
      </c>
      <c r="AH50" s="60">
        <f t="shared" si="30"/>
        <v>0</v>
      </c>
      <c r="AI50" s="60">
        <f t="shared" si="31"/>
        <v>0</v>
      </c>
      <c r="AJ50" s="60">
        <f t="shared" si="32"/>
        <v>0</v>
      </c>
      <c r="AK50" s="60">
        <f t="shared" si="33"/>
        <v>0</v>
      </c>
      <c r="AL50" s="60">
        <f t="shared" si="34"/>
        <v>0</v>
      </c>
      <c r="AM50" s="60">
        <f t="shared" si="35"/>
        <v>0</v>
      </c>
    </row>
    <row r="51" spans="1:39" ht="15" customHeight="1" x14ac:dyDescent="0.25">
      <c r="A51" s="245">
        <f t="shared" si="36"/>
        <v>32</v>
      </c>
      <c r="B51" s="34"/>
      <c r="C51" s="34"/>
      <c r="D51" s="34"/>
      <c r="E51" s="34"/>
      <c r="F51" s="34"/>
      <c r="G51" s="34"/>
      <c r="H51" s="34"/>
      <c r="I51" s="34"/>
      <c r="J51" s="35"/>
      <c r="K51" s="35"/>
      <c r="L51" s="35"/>
      <c r="M51" s="35"/>
      <c r="N51" s="36"/>
      <c r="O51" s="69"/>
      <c r="P51" s="110"/>
      <c r="Q51" s="113"/>
      <c r="R51" s="13"/>
      <c r="U51" s="106" t="s">
        <v>168</v>
      </c>
      <c r="Z51" s="5">
        <f t="shared" si="21"/>
        <v>32</v>
      </c>
      <c r="AA51" s="60">
        <f t="shared" si="23"/>
        <v>0</v>
      </c>
      <c r="AB51" s="60">
        <f t="shared" si="24"/>
        <v>0</v>
      </c>
      <c r="AC51" s="60">
        <f t="shared" si="25"/>
        <v>0</v>
      </c>
      <c r="AD51" s="60">
        <f t="shared" si="26"/>
        <v>0</v>
      </c>
      <c r="AE51" s="60">
        <f t="shared" si="27"/>
        <v>0</v>
      </c>
      <c r="AF51" s="60">
        <f t="shared" si="28"/>
        <v>0</v>
      </c>
      <c r="AG51" s="60">
        <f t="shared" si="29"/>
        <v>0</v>
      </c>
      <c r="AH51" s="60">
        <f t="shared" si="30"/>
        <v>0</v>
      </c>
      <c r="AI51" s="60">
        <f t="shared" si="31"/>
        <v>0</v>
      </c>
      <c r="AJ51" s="60">
        <f t="shared" si="32"/>
        <v>0</v>
      </c>
      <c r="AK51" s="60">
        <f t="shared" si="33"/>
        <v>0</v>
      </c>
      <c r="AL51" s="60">
        <f t="shared" si="34"/>
        <v>0</v>
      </c>
      <c r="AM51" s="60">
        <f t="shared" si="35"/>
        <v>0</v>
      </c>
    </row>
    <row r="52" spans="1:39" ht="15" customHeight="1" x14ac:dyDescent="0.25">
      <c r="A52" s="245">
        <f t="shared" si="36"/>
        <v>33</v>
      </c>
      <c r="B52" s="34"/>
      <c r="C52" s="34"/>
      <c r="D52" s="34"/>
      <c r="E52" s="34"/>
      <c r="F52" s="34"/>
      <c r="G52" s="34"/>
      <c r="H52" s="34"/>
      <c r="I52" s="34"/>
      <c r="J52" s="35"/>
      <c r="K52" s="35"/>
      <c r="L52" s="35"/>
      <c r="M52" s="35"/>
      <c r="N52" s="36"/>
      <c r="O52" s="69"/>
      <c r="P52" s="110"/>
      <c r="Q52" s="113"/>
      <c r="R52" s="13"/>
      <c r="U52" s="106" t="s">
        <v>169</v>
      </c>
      <c r="Z52" s="5">
        <f t="shared" ref="Z52:Z69" si="37">A52</f>
        <v>33</v>
      </c>
      <c r="AA52" s="60">
        <f t="shared" si="23"/>
        <v>0</v>
      </c>
      <c r="AB52" s="60">
        <f t="shared" si="24"/>
        <v>0</v>
      </c>
      <c r="AC52" s="60">
        <f t="shared" si="25"/>
        <v>0</v>
      </c>
      <c r="AD52" s="60">
        <f t="shared" si="26"/>
        <v>0</v>
      </c>
      <c r="AE52" s="60">
        <f t="shared" si="27"/>
        <v>0</v>
      </c>
      <c r="AF52" s="60">
        <f t="shared" si="28"/>
        <v>0</v>
      </c>
      <c r="AG52" s="60">
        <f t="shared" si="29"/>
        <v>0</v>
      </c>
      <c r="AH52" s="60">
        <f t="shared" si="30"/>
        <v>0</v>
      </c>
      <c r="AI52" s="60">
        <f t="shared" si="31"/>
        <v>0</v>
      </c>
      <c r="AJ52" s="60">
        <f t="shared" si="32"/>
        <v>0</v>
      </c>
      <c r="AK52" s="60">
        <f t="shared" si="33"/>
        <v>0</v>
      </c>
      <c r="AL52" s="60">
        <f t="shared" si="34"/>
        <v>0</v>
      </c>
      <c r="AM52" s="60">
        <f t="shared" si="35"/>
        <v>0</v>
      </c>
    </row>
    <row r="53" spans="1:39" ht="15" customHeight="1" x14ac:dyDescent="0.25">
      <c r="A53" s="245">
        <f t="shared" si="36"/>
        <v>34</v>
      </c>
      <c r="B53" s="34"/>
      <c r="C53" s="34"/>
      <c r="D53" s="34"/>
      <c r="E53" s="34"/>
      <c r="F53" s="34"/>
      <c r="G53" s="34"/>
      <c r="H53" s="34"/>
      <c r="I53" s="34"/>
      <c r="J53" s="35"/>
      <c r="K53" s="35"/>
      <c r="L53" s="35"/>
      <c r="M53" s="35"/>
      <c r="N53" s="36"/>
      <c r="O53" s="69"/>
      <c r="P53" s="110"/>
      <c r="Q53" s="113"/>
      <c r="R53" s="13"/>
      <c r="U53" s="106" t="s">
        <v>170</v>
      </c>
      <c r="Z53" s="5">
        <f t="shared" si="37"/>
        <v>34</v>
      </c>
      <c r="AA53" s="60">
        <f t="shared" si="23"/>
        <v>0</v>
      </c>
      <c r="AB53" s="60">
        <f t="shared" si="24"/>
        <v>0</v>
      </c>
      <c r="AC53" s="60">
        <f t="shared" si="25"/>
        <v>0</v>
      </c>
      <c r="AD53" s="60">
        <f t="shared" si="26"/>
        <v>0</v>
      </c>
      <c r="AE53" s="60">
        <f t="shared" si="27"/>
        <v>0</v>
      </c>
      <c r="AF53" s="60">
        <f t="shared" si="28"/>
        <v>0</v>
      </c>
      <c r="AG53" s="60">
        <f t="shared" si="29"/>
        <v>0</v>
      </c>
      <c r="AH53" s="60">
        <f t="shared" si="30"/>
        <v>0</v>
      </c>
      <c r="AI53" s="60">
        <f t="shared" si="31"/>
        <v>0</v>
      </c>
      <c r="AJ53" s="60">
        <f t="shared" si="32"/>
        <v>0</v>
      </c>
      <c r="AK53" s="60">
        <f t="shared" si="33"/>
        <v>0</v>
      </c>
      <c r="AL53" s="60">
        <f t="shared" si="34"/>
        <v>0</v>
      </c>
      <c r="AM53" s="60">
        <f t="shared" si="35"/>
        <v>0</v>
      </c>
    </row>
    <row r="54" spans="1:39" ht="15" customHeight="1" x14ac:dyDescent="0.25">
      <c r="A54" s="245">
        <f t="shared" si="36"/>
        <v>35</v>
      </c>
      <c r="B54" s="34"/>
      <c r="C54" s="34"/>
      <c r="D54" s="34"/>
      <c r="E54" s="34"/>
      <c r="F54" s="34"/>
      <c r="G54" s="34"/>
      <c r="H54" s="34"/>
      <c r="I54" s="34"/>
      <c r="J54" s="35"/>
      <c r="K54" s="35"/>
      <c r="L54" s="35"/>
      <c r="M54" s="35"/>
      <c r="N54" s="36"/>
      <c r="O54" s="69"/>
      <c r="P54" s="110"/>
      <c r="Q54" s="113"/>
      <c r="R54" s="13"/>
      <c r="U54" s="106" t="s">
        <v>171</v>
      </c>
      <c r="Z54" s="5">
        <f t="shared" si="37"/>
        <v>35</v>
      </c>
      <c r="AA54" s="60">
        <f t="shared" si="23"/>
        <v>0</v>
      </c>
      <c r="AB54" s="60">
        <f t="shared" si="24"/>
        <v>0</v>
      </c>
      <c r="AC54" s="60">
        <f t="shared" si="25"/>
        <v>0</v>
      </c>
      <c r="AD54" s="60">
        <f t="shared" si="26"/>
        <v>0</v>
      </c>
      <c r="AE54" s="60">
        <f t="shared" si="27"/>
        <v>0</v>
      </c>
      <c r="AF54" s="60">
        <f t="shared" si="28"/>
        <v>0</v>
      </c>
      <c r="AG54" s="60">
        <f t="shared" si="29"/>
        <v>0</v>
      </c>
      <c r="AH54" s="60">
        <f t="shared" si="30"/>
        <v>0</v>
      </c>
      <c r="AI54" s="60">
        <f t="shared" si="31"/>
        <v>0</v>
      </c>
      <c r="AJ54" s="60">
        <f t="shared" si="32"/>
        <v>0</v>
      </c>
      <c r="AK54" s="60">
        <f t="shared" si="33"/>
        <v>0</v>
      </c>
      <c r="AL54" s="60">
        <f t="shared" si="34"/>
        <v>0</v>
      </c>
      <c r="AM54" s="60">
        <f t="shared" si="35"/>
        <v>0</v>
      </c>
    </row>
    <row r="55" spans="1:39" ht="15" customHeight="1" x14ac:dyDescent="0.25">
      <c r="A55" s="245">
        <f t="shared" si="36"/>
        <v>36</v>
      </c>
      <c r="B55" s="34"/>
      <c r="C55" s="34"/>
      <c r="D55" s="34"/>
      <c r="E55" s="34"/>
      <c r="F55" s="34"/>
      <c r="G55" s="34"/>
      <c r="H55" s="34"/>
      <c r="I55" s="34"/>
      <c r="J55" s="35"/>
      <c r="K55" s="35"/>
      <c r="L55" s="35"/>
      <c r="M55" s="35"/>
      <c r="N55" s="36"/>
      <c r="O55" s="69"/>
      <c r="P55" s="110"/>
      <c r="Q55" s="113"/>
      <c r="R55" s="13"/>
      <c r="U55" s="106" t="s">
        <v>172</v>
      </c>
      <c r="Z55" s="5">
        <f t="shared" si="37"/>
        <v>36</v>
      </c>
      <c r="AA55" s="60">
        <f t="shared" si="23"/>
        <v>0</v>
      </c>
      <c r="AB55" s="60">
        <f t="shared" si="24"/>
        <v>0</v>
      </c>
      <c r="AC55" s="60">
        <f t="shared" si="25"/>
        <v>0</v>
      </c>
      <c r="AD55" s="60">
        <f t="shared" si="26"/>
        <v>0</v>
      </c>
      <c r="AE55" s="60">
        <f t="shared" si="27"/>
        <v>0</v>
      </c>
      <c r="AF55" s="60">
        <f t="shared" si="28"/>
        <v>0</v>
      </c>
      <c r="AG55" s="60">
        <f t="shared" si="29"/>
        <v>0</v>
      </c>
      <c r="AH55" s="60">
        <f t="shared" si="30"/>
        <v>0</v>
      </c>
      <c r="AI55" s="60">
        <f t="shared" si="31"/>
        <v>0</v>
      </c>
      <c r="AJ55" s="60">
        <f t="shared" si="32"/>
        <v>0</v>
      </c>
      <c r="AK55" s="60">
        <f t="shared" si="33"/>
        <v>0</v>
      </c>
      <c r="AL55" s="60">
        <f t="shared" si="34"/>
        <v>0</v>
      </c>
      <c r="AM55" s="60">
        <f t="shared" si="35"/>
        <v>0</v>
      </c>
    </row>
    <row r="56" spans="1:39" ht="15" customHeight="1" x14ac:dyDescent="0.25">
      <c r="A56" s="245">
        <f t="shared" si="36"/>
        <v>37</v>
      </c>
      <c r="B56" s="34"/>
      <c r="C56" s="34"/>
      <c r="D56" s="34"/>
      <c r="E56" s="34"/>
      <c r="F56" s="34"/>
      <c r="G56" s="34"/>
      <c r="H56" s="34"/>
      <c r="I56" s="34"/>
      <c r="J56" s="35"/>
      <c r="K56" s="35"/>
      <c r="L56" s="35"/>
      <c r="M56" s="35"/>
      <c r="N56" s="36"/>
      <c r="O56" s="69"/>
      <c r="P56" s="110"/>
      <c r="Q56" s="113"/>
      <c r="R56" s="13"/>
      <c r="U56" s="106" t="s">
        <v>173</v>
      </c>
      <c r="Z56" s="5">
        <f t="shared" si="37"/>
        <v>37</v>
      </c>
      <c r="AA56" s="60">
        <f t="shared" si="23"/>
        <v>0</v>
      </c>
      <c r="AB56" s="60">
        <f t="shared" si="24"/>
        <v>0</v>
      </c>
      <c r="AC56" s="60">
        <f t="shared" si="25"/>
        <v>0</v>
      </c>
      <c r="AD56" s="60">
        <f t="shared" si="26"/>
        <v>0</v>
      </c>
      <c r="AE56" s="60">
        <f t="shared" si="27"/>
        <v>0</v>
      </c>
      <c r="AF56" s="60">
        <f t="shared" si="28"/>
        <v>0</v>
      </c>
      <c r="AG56" s="60">
        <f t="shared" si="29"/>
        <v>0</v>
      </c>
      <c r="AH56" s="60">
        <f t="shared" si="30"/>
        <v>0</v>
      </c>
      <c r="AI56" s="60">
        <f t="shared" si="31"/>
        <v>0</v>
      </c>
      <c r="AJ56" s="60">
        <f t="shared" si="32"/>
        <v>0</v>
      </c>
      <c r="AK56" s="60">
        <f t="shared" si="33"/>
        <v>0</v>
      </c>
      <c r="AL56" s="60">
        <f t="shared" si="34"/>
        <v>0</v>
      </c>
      <c r="AM56" s="60">
        <f t="shared" si="35"/>
        <v>0</v>
      </c>
    </row>
    <row r="57" spans="1:39" ht="15" customHeight="1" x14ac:dyDescent="0.25">
      <c r="A57" s="245">
        <f t="shared" si="36"/>
        <v>38</v>
      </c>
      <c r="B57" s="34"/>
      <c r="C57" s="34"/>
      <c r="D57" s="34"/>
      <c r="E57" s="34"/>
      <c r="F57" s="34"/>
      <c r="G57" s="34"/>
      <c r="H57" s="34"/>
      <c r="I57" s="34"/>
      <c r="J57" s="35"/>
      <c r="K57" s="35"/>
      <c r="L57" s="35"/>
      <c r="M57" s="35"/>
      <c r="N57" s="36"/>
      <c r="O57" s="69"/>
      <c r="P57" s="110"/>
      <c r="Q57" s="113"/>
      <c r="R57" s="13"/>
      <c r="U57" s="106" t="s">
        <v>174</v>
      </c>
      <c r="Z57" s="5">
        <f t="shared" si="37"/>
        <v>38</v>
      </c>
      <c r="AA57" s="60">
        <f t="shared" si="23"/>
        <v>0</v>
      </c>
      <c r="AB57" s="60">
        <f t="shared" si="24"/>
        <v>0</v>
      </c>
      <c r="AC57" s="60">
        <f t="shared" si="25"/>
        <v>0</v>
      </c>
      <c r="AD57" s="60">
        <f t="shared" si="26"/>
        <v>0</v>
      </c>
      <c r="AE57" s="60">
        <f t="shared" si="27"/>
        <v>0</v>
      </c>
      <c r="AF57" s="60">
        <f t="shared" si="28"/>
        <v>0</v>
      </c>
      <c r="AG57" s="60">
        <f t="shared" si="29"/>
        <v>0</v>
      </c>
      <c r="AH57" s="60">
        <f t="shared" si="30"/>
        <v>0</v>
      </c>
      <c r="AI57" s="60">
        <f t="shared" si="31"/>
        <v>0</v>
      </c>
      <c r="AJ57" s="60">
        <f t="shared" si="32"/>
        <v>0</v>
      </c>
      <c r="AK57" s="60">
        <f t="shared" si="33"/>
        <v>0</v>
      </c>
      <c r="AL57" s="60">
        <f t="shared" si="34"/>
        <v>0</v>
      </c>
      <c r="AM57" s="60">
        <f t="shared" si="35"/>
        <v>0</v>
      </c>
    </row>
    <row r="58" spans="1:39" ht="15" customHeight="1" x14ac:dyDescent="0.25">
      <c r="A58" s="245">
        <f t="shared" si="36"/>
        <v>39</v>
      </c>
      <c r="B58" s="34"/>
      <c r="C58" s="34"/>
      <c r="D58" s="34"/>
      <c r="E58" s="34"/>
      <c r="F58" s="34"/>
      <c r="G58" s="34"/>
      <c r="H58" s="34"/>
      <c r="I58" s="34"/>
      <c r="J58" s="35"/>
      <c r="K58" s="35"/>
      <c r="L58" s="35"/>
      <c r="M58" s="35"/>
      <c r="N58" s="36"/>
      <c r="O58" s="69"/>
      <c r="P58" s="110"/>
      <c r="Q58" s="113"/>
      <c r="R58" s="13"/>
      <c r="U58" s="106" t="s">
        <v>175</v>
      </c>
      <c r="Z58" s="5">
        <f t="shared" si="37"/>
        <v>39</v>
      </c>
      <c r="AA58" s="60">
        <f t="shared" si="23"/>
        <v>0</v>
      </c>
      <c r="AB58" s="60">
        <f t="shared" si="24"/>
        <v>0</v>
      </c>
      <c r="AC58" s="60">
        <f t="shared" si="25"/>
        <v>0</v>
      </c>
      <c r="AD58" s="60">
        <f t="shared" si="26"/>
        <v>0</v>
      </c>
      <c r="AE58" s="60">
        <f t="shared" si="27"/>
        <v>0</v>
      </c>
      <c r="AF58" s="60">
        <f t="shared" si="28"/>
        <v>0</v>
      </c>
      <c r="AG58" s="60">
        <f t="shared" si="29"/>
        <v>0</v>
      </c>
      <c r="AH58" s="60">
        <f t="shared" si="30"/>
        <v>0</v>
      </c>
      <c r="AI58" s="60">
        <f t="shared" si="31"/>
        <v>0</v>
      </c>
      <c r="AJ58" s="60">
        <f t="shared" si="32"/>
        <v>0</v>
      </c>
      <c r="AK58" s="60">
        <f t="shared" si="33"/>
        <v>0</v>
      </c>
      <c r="AL58" s="60">
        <f t="shared" si="34"/>
        <v>0</v>
      </c>
      <c r="AM58" s="60">
        <f t="shared" si="35"/>
        <v>0</v>
      </c>
    </row>
    <row r="59" spans="1:39" ht="15" customHeight="1" x14ac:dyDescent="0.25">
      <c r="A59" s="245">
        <f t="shared" si="36"/>
        <v>40</v>
      </c>
      <c r="B59" s="34"/>
      <c r="C59" s="34"/>
      <c r="D59" s="34"/>
      <c r="E59" s="34"/>
      <c r="F59" s="34"/>
      <c r="G59" s="34"/>
      <c r="H59" s="34"/>
      <c r="I59" s="34"/>
      <c r="J59" s="35"/>
      <c r="K59" s="35"/>
      <c r="L59" s="35"/>
      <c r="M59" s="35"/>
      <c r="N59" s="36"/>
      <c r="O59" s="69"/>
      <c r="P59" s="110"/>
      <c r="Q59" s="113"/>
      <c r="R59" s="13"/>
      <c r="U59" s="106" t="s">
        <v>176</v>
      </c>
      <c r="Z59" s="5">
        <f t="shared" si="37"/>
        <v>40</v>
      </c>
      <c r="AA59" s="60">
        <f t="shared" si="23"/>
        <v>0</v>
      </c>
      <c r="AB59" s="60">
        <f t="shared" si="24"/>
        <v>0</v>
      </c>
      <c r="AC59" s="60">
        <f t="shared" si="25"/>
        <v>0</v>
      </c>
      <c r="AD59" s="60">
        <f t="shared" si="26"/>
        <v>0</v>
      </c>
      <c r="AE59" s="60">
        <f t="shared" si="27"/>
        <v>0</v>
      </c>
      <c r="AF59" s="60">
        <f t="shared" si="28"/>
        <v>0</v>
      </c>
      <c r="AG59" s="60">
        <f t="shared" si="29"/>
        <v>0</v>
      </c>
      <c r="AH59" s="60">
        <f t="shared" si="30"/>
        <v>0</v>
      </c>
      <c r="AI59" s="60">
        <f t="shared" si="31"/>
        <v>0</v>
      </c>
      <c r="AJ59" s="60">
        <f t="shared" si="32"/>
        <v>0</v>
      </c>
      <c r="AK59" s="60">
        <f t="shared" si="33"/>
        <v>0</v>
      </c>
      <c r="AL59" s="60">
        <f t="shared" si="34"/>
        <v>0</v>
      </c>
      <c r="AM59" s="60">
        <f t="shared" si="35"/>
        <v>0</v>
      </c>
    </row>
    <row r="60" spans="1:39" ht="15" customHeight="1" x14ac:dyDescent="0.25">
      <c r="A60" s="245">
        <f t="shared" si="36"/>
        <v>41</v>
      </c>
      <c r="B60" s="34"/>
      <c r="C60" s="34"/>
      <c r="D60" s="34"/>
      <c r="E60" s="34"/>
      <c r="F60" s="34"/>
      <c r="G60" s="34"/>
      <c r="H60" s="34"/>
      <c r="I60" s="34"/>
      <c r="J60" s="35"/>
      <c r="K60" s="35"/>
      <c r="L60" s="35"/>
      <c r="M60" s="35"/>
      <c r="N60" s="36"/>
      <c r="O60" s="69"/>
      <c r="P60" s="110"/>
      <c r="Q60" s="113"/>
      <c r="R60" s="13"/>
      <c r="U60" s="106" t="s">
        <v>177</v>
      </c>
      <c r="Z60" s="5">
        <f t="shared" si="37"/>
        <v>41</v>
      </c>
      <c r="AA60" s="60">
        <f t="shared" si="23"/>
        <v>0</v>
      </c>
      <c r="AB60" s="60">
        <f t="shared" si="24"/>
        <v>0</v>
      </c>
      <c r="AC60" s="60">
        <f t="shared" si="25"/>
        <v>0</v>
      </c>
      <c r="AD60" s="60">
        <f t="shared" si="26"/>
        <v>0</v>
      </c>
      <c r="AE60" s="60">
        <f t="shared" si="27"/>
        <v>0</v>
      </c>
      <c r="AF60" s="60">
        <f t="shared" si="28"/>
        <v>0</v>
      </c>
      <c r="AG60" s="60">
        <f t="shared" si="29"/>
        <v>0</v>
      </c>
      <c r="AH60" s="60">
        <f t="shared" si="30"/>
        <v>0</v>
      </c>
      <c r="AI60" s="60">
        <f t="shared" si="31"/>
        <v>0</v>
      </c>
      <c r="AJ60" s="60">
        <f t="shared" si="32"/>
        <v>0</v>
      </c>
      <c r="AK60" s="60">
        <f t="shared" si="33"/>
        <v>0</v>
      </c>
      <c r="AL60" s="60">
        <f t="shared" si="34"/>
        <v>0</v>
      </c>
      <c r="AM60" s="60">
        <f t="shared" si="35"/>
        <v>0</v>
      </c>
    </row>
    <row r="61" spans="1:39" ht="15" customHeight="1" x14ac:dyDescent="0.25">
      <c r="A61" s="245">
        <f t="shared" si="36"/>
        <v>42</v>
      </c>
      <c r="B61" s="34"/>
      <c r="C61" s="34"/>
      <c r="D61" s="34"/>
      <c r="E61" s="34"/>
      <c r="F61" s="34"/>
      <c r="G61" s="34"/>
      <c r="H61" s="34"/>
      <c r="I61" s="34"/>
      <c r="J61" s="35"/>
      <c r="K61" s="35"/>
      <c r="L61" s="35"/>
      <c r="M61" s="35"/>
      <c r="N61" s="36"/>
      <c r="O61" s="69"/>
      <c r="P61" s="110"/>
      <c r="Q61" s="113"/>
      <c r="R61" s="13"/>
      <c r="U61" s="106" t="s">
        <v>178</v>
      </c>
      <c r="Z61" s="5">
        <f t="shared" si="37"/>
        <v>42</v>
      </c>
      <c r="AA61" s="60">
        <f t="shared" si="23"/>
        <v>0</v>
      </c>
      <c r="AB61" s="60">
        <f t="shared" si="24"/>
        <v>0</v>
      </c>
      <c r="AC61" s="60">
        <f t="shared" si="25"/>
        <v>0</v>
      </c>
      <c r="AD61" s="60">
        <f t="shared" si="26"/>
        <v>0</v>
      </c>
      <c r="AE61" s="60">
        <f t="shared" si="27"/>
        <v>0</v>
      </c>
      <c r="AF61" s="60">
        <f t="shared" si="28"/>
        <v>0</v>
      </c>
      <c r="AG61" s="60">
        <f t="shared" si="29"/>
        <v>0</v>
      </c>
      <c r="AH61" s="60">
        <f t="shared" si="30"/>
        <v>0</v>
      </c>
      <c r="AI61" s="60">
        <f t="shared" si="31"/>
        <v>0</v>
      </c>
      <c r="AJ61" s="60">
        <f t="shared" si="32"/>
        <v>0</v>
      </c>
      <c r="AK61" s="60">
        <f t="shared" si="33"/>
        <v>0</v>
      </c>
      <c r="AL61" s="60">
        <f t="shared" si="34"/>
        <v>0</v>
      </c>
      <c r="AM61" s="60">
        <f t="shared" si="35"/>
        <v>0</v>
      </c>
    </row>
    <row r="62" spans="1:39" ht="15" customHeight="1" x14ac:dyDescent="0.25">
      <c r="A62" s="245">
        <f t="shared" si="36"/>
        <v>43</v>
      </c>
      <c r="B62" s="34"/>
      <c r="C62" s="34"/>
      <c r="D62" s="34"/>
      <c r="E62" s="34"/>
      <c r="F62" s="34"/>
      <c r="G62" s="34"/>
      <c r="H62" s="34"/>
      <c r="I62" s="34"/>
      <c r="J62" s="35"/>
      <c r="K62" s="35"/>
      <c r="L62" s="35"/>
      <c r="M62" s="35"/>
      <c r="N62" s="36"/>
      <c r="O62" s="69"/>
      <c r="P62" s="110"/>
      <c r="Q62" s="113"/>
      <c r="R62" s="13"/>
      <c r="U62" s="106" t="s">
        <v>179</v>
      </c>
      <c r="Z62" s="5">
        <f t="shared" si="37"/>
        <v>43</v>
      </c>
      <c r="AA62" s="60">
        <f t="shared" si="23"/>
        <v>0</v>
      </c>
      <c r="AB62" s="60">
        <f t="shared" si="24"/>
        <v>0</v>
      </c>
      <c r="AC62" s="60">
        <f t="shared" si="25"/>
        <v>0</v>
      </c>
      <c r="AD62" s="60">
        <f t="shared" si="26"/>
        <v>0</v>
      </c>
      <c r="AE62" s="60">
        <f t="shared" si="27"/>
        <v>0</v>
      </c>
      <c r="AF62" s="60">
        <f t="shared" si="28"/>
        <v>0</v>
      </c>
      <c r="AG62" s="60">
        <f t="shared" si="29"/>
        <v>0</v>
      </c>
      <c r="AH62" s="60">
        <f t="shared" si="30"/>
        <v>0</v>
      </c>
      <c r="AI62" s="60">
        <f t="shared" si="31"/>
        <v>0</v>
      </c>
      <c r="AJ62" s="60">
        <f t="shared" si="32"/>
        <v>0</v>
      </c>
      <c r="AK62" s="60">
        <f t="shared" si="33"/>
        <v>0</v>
      </c>
      <c r="AL62" s="60">
        <f t="shared" si="34"/>
        <v>0</v>
      </c>
      <c r="AM62" s="60">
        <f t="shared" si="35"/>
        <v>0</v>
      </c>
    </row>
    <row r="63" spans="1:39" ht="15" customHeight="1" x14ac:dyDescent="0.25">
      <c r="A63" s="245">
        <f t="shared" si="36"/>
        <v>44</v>
      </c>
      <c r="B63" s="34"/>
      <c r="C63" s="34"/>
      <c r="D63" s="34"/>
      <c r="E63" s="34"/>
      <c r="F63" s="34"/>
      <c r="G63" s="34"/>
      <c r="H63" s="34"/>
      <c r="I63" s="34"/>
      <c r="J63" s="35"/>
      <c r="K63" s="35"/>
      <c r="L63" s="35"/>
      <c r="M63" s="35"/>
      <c r="N63" s="36"/>
      <c r="O63" s="69"/>
      <c r="P63" s="110"/>
      <c r="Q63" s="113"/>
      <c r="R63" s="13"/>
      <c r="U63" s="106" t="s">
        <v>180</v>
      </c>
      <c r="Z63" s="5">
        <f t="shared" si="37"/>
        <v>44</v>
      </c>
      <c r="AA63" s="60">
        <f t="shared" si="23"/>
        <v>0</v>
      </c>
      <c r="AB63" s="60">
        <f t="shared" si="24"/>
        <v>0</v>
      </c>
      <c r="AC63" s="60">
        <f t="shared" si="25"/>
        <v>0</v>
      </c>
      <c r="AD63" s="60">
        <f t="shared" si="26"/>
        <v>0</v>
      </c>
      <c r="AE63" s="60">
        <f t="shared" si="27"/>
        <v>0</v>
      </c>
      <c r="AF63" s="60">
        <f t="shared" si="28"/>
        <v>0</v>
      </c>
      <c r="AG63" s="60">
        <f t="shared" si="29"/>
        <v>0</v>
      </c>
      <c r="AH63" s="60">
        <f t="shared" si="30"/>
        <v>0</v>
      </c>
      <c r="AI63" s="60">
        <f t="shared" si="31"/>
        <v>0</v>
      </c>
      <c r="AJ63" s="60">
        <f t="shared" si="32"/>
        <v>0</v>
      </c>
      <c r="AK63" s="60">
        <f t="shared" si="33"/>
        <v>0</v>
      </c>
      <c r="AL63" s="60">
        <f t="shared" si="34"/>
        <v>0</v>
      </c>
      <c r="AM63" s="60">
        <f t="shared" si="35"/>
        <v>0</v>
      </c>
    </row>
    <row r="64" spans="1:39" ht="15" customHeight="1" x14ac:dyDescent="0.25">
      <c r="A64" s="245">
        <f t="shared" si="36"/>
        <v>45</v>
      </c>
      <c r="B64" s="34"/>
      <c r="C64" s="34"/>
      <c r="D64" s="34"/>
      <c r="E64" s="34"/>
      <c r="F64" s="34"/>
      <c r="G64" s="34"/>
      <c r="H64" s="34"/>
      <c r="I64" s="34"/>
      <c r="J64" s="35"/>
      <c r="K64" s="35"/>
      <c r="L64" s="35"/>
      <c r="M64" s="35"/>
      <c r="N64" s="36"/>
      <c r="O64" s="69"/>
      <c r="P64" s="110"/>
      <c r="Q64" s="113"/>
      <c r="R64" s="13"/>
      <c r="U64" s="106" t="s">
        <v>181</v>
      </c>
      <c r="Z64" s="5">
        <f t="shared" si="37"/>
        <v>45</v>
      </c>
      <c r="AA64" s="60">
        <f t="shared" si="23"/>
        <v>0</v>
      </c>
      <c r="AB64" s="60">
        <f t="shared" si="24"/>
        <v>0</v>
      </c>
      <c r="AC64" s="60">
        <f t="shared" si="25"/>
        <v>0</v>
      </c>
      <c r="AD64" s="60">
        <f t="shared" si="26"/>
        <v>0</v>
      </c>
      <c r="AE64" s="60">
        <f t="shared" si="27"/>
        <v>0</v>
      </c>
      <c r="AF64" s="60">
        <f t="shared" si="28"/>
        <v>0</v>
      </c>
      <c r="AG64" s="60">
        <f t="shared" si="29"/>
        <v>0</v>
      </c>
      <c r="AH64" s="60">
        <f t="shared" si="30"/>
        <v>0</v>
      </c>
      <c r="AI64" s="60">
        <f t="shared" si="31"/>
        <v>0</v>
      </c>
      <c r="AJ64" s="60">
        <f t="shared" si="32"/>
        <v>0</v>
      </c>
      <c r="AK64" s="60">
        <f t="shared" si="33"/>
        <v>0</v>
      </c>
      <c r="AL64" s="60">
        <f t="shared" si="34"/>
        <v>0</v>
      </c>
      <c r="AM64" s="60">
        <f t="shared" si="35"/>
        <v>0</v>
      </c>
    </row>
    <row r="65" spans="1:39" ht="15" customHeight="1" x14ac:dyDescent="0.25">
      <c r="A65" s="245">
        <f t="shared" si="36"/>
        <v>46</v>
      </c>
      <c r="B65" s="34"/>
      <c r="C65" s="34"/>
      <c r="D65" s="34"/>
      <c r="E65" s="34"/>
      <c r="F65" s="34"/>
      <c r="G65" s="34"/>
      <c r="H65" s="34"/>
      <c r="I65" s="34"/>
      <c r="J65" s="35"/>
      <c r="K65" s="35"/>
      <c r="L65" s="35"/>
      <c r="M65" s="35"/>
      <c r="N65" s="36"/>
      <c r="O65" s="69"/>
      <c r="P65" s="110"/>
      <c r="Q65" s="113"/>
      <c r="R65" s="13"/>
      <c r="U65" s="106" t="s">
        <v>182</v>
      </c>
      <c r="Z65" s="5">
        <f t="shared" si="37"/>
        <v>46</v>
      </c>
      <c r="AA65" s="60">
        <f t="shared" si="23"/>
        <v>0</v>
      </c>
      <c r="AB65" s="60">
        <f t="shared" si="24"/>
        <v>0</v>
      </c>
      <c r="AC65" s="60">
        <f t="shared" si="25"/>
        <v>0</v>
      </c>
      <c r="AD65" s="60">
        <f t="shared" si="26"/>
        <v>0</v>
      </c>
      <c r="AE65" s="60">
        <f t="shared" si="27"/>
        <v>0</v>
      </c>
      <c r="AF65" s="60">
        <f t="shared" si="28"/>
        <v>0</v>
      </c>
      <c r="AG65" s="60">
        <f t="shared" si="29"/>
        <v>0</v>
      </c>
      <c r="AH65" s="60">
        <f t="shared" si="30"/>
        <v>0</v>
      </c>
      <c r="AI65" s="60">
        <f t="shared" si="31"/>
        <v>0</v>
      </c>
      <c r="AJ65" s="60">
        <f t="shared" si="32"/>
        <v>0</v>
      </c>
      <c r="AK65" s="60">
        <f t="shared" si="33"/>
        <v>0</v>
      </c>
      <c r="AL65" s="60">
        <f t="shared" si="34"/>
        <v>0</v>
      </c>
      <c r="AM65" s="60">
        <f t="shared" si="35"/>
        <v>0</v>
      </c>
    </row>
    <row r="66" spans="1:39" ht="15" customHeight="1" x14ac:dyDescent="0.25">
      <c r="A66" s="245">
        <f t="shared" si="36"/>
        <v>47</v>
      </c>
      <c r="B66" s="34"/>
      <c r="C66" s="34"/>
      <c r="D66" s="34"/>
      <c r="E66" s="34"/>
      <c r="F66" s="34"/>
      <c r="G66" s="34"/>
      <c r="H66" s="34"/>
      <c r="I66" s="34"/>
      <c r="J66" s="35"/>
      <c r="K66" s="35"/>
      <c r="L66" s="35"/>
      <c r="M66" s="35"/>
      <c r="N66" s="36"/>
      <c r="O66" s="69"/>
      <c r="P66" s="110"/>
      <c r="Q66" s="113"/>
      <c r="R66" s="13"/>
      <c r="U66" s="106" t="s">
        <v>183</v>
      </c>
      <c r="Z66" s="5">
        <f t="shared" si="37"/>
        <v>47</v>
      </c>
      <c r="AA66" s="60">
        <f t="shared" si="23"/>
        <v>0</v>
      </c>
      <c r="AB66" s="60">
        <f t="shared" si="24"/>
        <v>0</v>
      </c>
      <c r="AC66" s="60">
        <f t="shared" si="25"/>
        <v>0</v>
      </c>
      <c r="AD66" s="60">
        <f t="shared" si="26"/>
        <v>0</v>
      </c>
      <c r="AE66" s="60">
        <f t="shared" si="27"/>
        <v>0</v>
      </c>
      <c r="AF66" s="60">
        <f t="shared" si="28"/>
        <v>0</v>
      </c>
      <c r="AG66" s="60">
        <f t="shared" si="29"/>
        <v>0</v>
      </c>
      <c r="AH66" s="60">
        <f t="shared" si="30"/>
        <v>0</v>
      </c>
      <c r="AI66" s="60">
        <f t="shared" si="31"/>
        <v>0</v>
      </c>
      <c r="AJ66" s="60">
        <f t="shared" si="32"/>
        <v>0</v>
      </c>
      <c r="AK66" s="60">
        <f t="shared" si="33"/>
        <v>0</v>
      </c>
      <c r="AL66" s="60">
        <f t="shared" si="34"/>
        <v>0</v>
      </c>
      <c r="AM66" s="60">
        <f t="shared" si="35"/>
        <v>0</v>
      </c>
    </row>
    <row r="67" spans="1:39" ht="15" customHeight="1" x14ac:dyDescent="0.25">
      <c r="A67" s="245">
        <f t="shared" si="36"/>
        <v>48</v>
      </c>
      <c r="B67" s="34"/>
      <c r="C67" s="34"/>
      <c r="D67" s="34"/>
      <c r="E67" s="34"/>
      <c r="F67" s="34"/>
      <c r="G67" s="34"/>
      <c r="H67" s="34"/>
      <c r="I67" s="34"/>
      <c r="J67" s="35"/>
      <c r="K67" s="35"/>
      <c r="L67" s="35"/>
      <c r="M67" s="35"/>
      <c r="N67" s="36"/>
      <c r="O67" s="69"/>
      <c r="P67" s="110"/>
      <c r="Q67" s="113"/>
      <c r="R67" s="13"/>
      <c r="U67" s="106" t="s">
        <v>184</v>
      </c>
      <c r="Z67" s="5">
        <f t="shared" si="37"/>
        <v>48</v>
      </c>
      <c r="AA67" s="60">
        <f t="shared" si="23"/>
        <v>0</v>
      </c>
      <c r="AB67" s="60">
        <f t="shared" si="24"/>
        <v>0</v>
      </c>
      <c r="AC67" s="60">
        <f t="shared" si="25"/>
        <v>0</v>
      </c>
      <c r="AD67" s="60">
        <f t="shared" si="26"/>
        <v>0</v>
      </c>
      <c r="AE67" s="60">
        <f t="shared" si="27"/>
        <v>0</v>
      </c>
      <c r="AF67" s="60">
        <f t="shared" si="28"/>
        <v>0</v>
      </c>
      <c r="AG67" s="60">
        <f t="shared" si="29"/>
        <v>0</v>
      </c>
      <c r="AH67" s="60">
        <f t="shared" si="30"/>
        <v>0</v>
      </c>
      <c r="AI67" s="60">
        <f t="shared" si="31"/>
        <v>0</v>
      </c>
      <c r="AJ67" s="60">
        <f t="shared" si="32"/>
        <v>0</v>
      </c>
      <c r="AK67" s="60">
        <f t="shared" si="33"/>
        <v>0</v>
      </c>
      <c r="AL67" s="60">
        <f t="shared" si="34"/>
        <v>0</v>
      </c>
      <c r="AM67" s="60">
        <f t="shared" si="35"/>
        <v>0</v>
      </c>
    </row>
    <row r="68" spans="1:39" ht="15" customHeight="1" x14ac:dyDescent="0.25">
      <c r="A68" s="245">
        <f t="shared" si="36"/>
        <v>49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252"/>
      <c r="O68" s="69"/>
      <c r="P68" s="110"/>
      <c r="Q68" s="113"/>
      <c r="R68" s="13"/>
      <c r="U68" s="107" t="s">
        <v>185</v>
      </c>
      <c r="Z68" s="5">
        <f t="shared" si="37"/>
        <v>49</v>
      </c>
      <c r="AA68" s="60">
        <f t="shared" si="23"/>
        <v>0</v>
      </c>
      <c r="AB68" s="60">
        <f t="shared" si="24"/>
        <v>0</v>
      </c>
      <c r="AC68" s="60">
        <f t="shared" si="25"/>
        <v>0</v>
      </c>
      <c r="AD68" s="60">
        <f t="shared" si="26"/>
        <v>0</v>
      </c>
      <c r="AE68" s="60">
        <f t="shared" si="27"/>
        <v>0</v>
      </c>
      <c r="AF68" s="60">
        <f t="shared" si="28"/>
        <v>0</v>
      </c>
      <c r="AG68" s="60">
        <f t="shared" si="29"/>
        <v>0</v>
      </c>
      <c r="AH68" s="60">
        <f t="shared" si="30"/>
        <v>0</v>
      </c>
      <c r="AI68" s="60">
        <f t="shared" si="31"/>
        <v>0</v>
      </c>
      <c r="AJ68" s="60">
        <f t="shared" si="32"/>
        <v>0</v>
      </c>
      <c r="AK68" s="60">
        <f t="shared" si="33"/>
        <v>0</v>
      </c>
      <c r="AL68" s="60">
        <f t="shared" si="34"/>
        <v>0</v>
      </c>
      <c r="AM68" s="60">
        <f t="shared" si="35"/>
        <v>0</v>
      </c>
    </row>
    <row r="69" spans="1:39" s="21" customFormat="1" ht="15" customHeight="1" thickBot="1" x14ac:dyDescent="0.3">
      <c r="A69" s="245">
        <f t="shared" si="36"/>
        <v>50</v>
      </c>
      <c r="B69" s="253"/>
      <c r="C69" s="34"/>
      <c r="D69" s="34"/>
      <c r="E69" s="34"/>
      <c r="F69" s="34"/>
      <c r="G69" s="254"/>
      <c r="H69" s="34"/>
      <c r="I69" s="34"/>
      <c r="J69" s="34"/>
      <c r="K69" s="34"/>
      <c r="L69" s="34"/>
      <c r="M69" s="34"/>
      <c r="N69" s="252"/>
      <c r="O69" s="69"/>
      <c r="P69" s="110"/>
      <c r="Q69" s="113"/>
      <c r="R69" s="13"/>
      <c r="U69" s="106" t="s">
        <v>186</v>
      </c>
      <c r="Z69" s="5">
        <f t="shared" si="37"/>
        <v>50</v>
      </c>
      <c r="AA69" s="60">
        <f t="shared" si="23"/>
        <v>0</v>
      </c>
      <c r="AB69" s="60">
        <f t="shared" si="24"/>
        <v>0</v>
      </c>
      <c r="AC69" s="60">
        <f t="shared" si="25"/>
        <v>0</v>
      </c>
      <c r="AD69" s="60">
        <f t="shared" si="26"/>
        <v>0</v>
      </c>
      <c r="AE69" s="60">
        <f t="shared" si="27"/>
        <v>0</v>
      </c>
      <c r="AF69" s="60">
        <f t="shared" si="28"/>
        <v>0</v>
      </c>
      <c r="AG69" s="60">
        <f t="shared" si="29"/>
        <v>0</v>
      </c>
      <c r="AH69" s="60">
        <f t="shared" si="30"/>
        <v>0</v>
      </c>
      <c r="AI69" s="60">
        <f t="shared" si="31"/>
        <v>0</v>
      </c>
      <c r="AJ69" s="60">
        <f t="shared" si="32"/>
        <v>0</v>
      </c>
      <c r="AK69" s="60">
        <f t="shared" si="33"/>
        <v>0</v>
      </c>
      <c r="AL69" s="60">
        <f t="shared" si="34"/>
        <v>0</v>
      </c>
      <c r="AM69" s="60">
        <f t="shared" si="35"/>
        <v>0</v>
      </c>
    </row>
    <row r="70" spans="1:39" ht="15.75" x14ac:dyDescent="0.25">
      <c r="A70" s="258" t="s">
        <v>27</v>
      </c>
      <c r="B70" s="10"/>
      <c r="D70" s="10"/>
      <c r="E70" s="10"/>
      <c r="F70" s="47" t="s">
        <v>28</v>
      </c>
      <c r="G70" s="43"/>
      <c r="H70" s="10"/>
      <c r="I70" s="10"/>
      <c r="J70" s="10"/>
      <c r="K70" s="10"/>
      <c r="L70" s="10"/>
      <c r="M70" s="10"/>
      <c r="N70" s="10"/>
      <c r="P70" s="14"/>
      <c r="U70" s="106" t="s">
        <v>187</v>
      </c>
    </row>
    <row r="71" spans="1:39" ht="15" customHeight="1" x14ac:dyDescent="0.25">
      <c r="A71" s="242" t="s">
        <v>221</v>
      </c>
      <c r="B71" s="234"/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114"/>
      <c r="O71" s="42"/>
      <c r="P71" s="111"/>
      <c r="Q71" s="114"/>
      <c r="U71" s="106" t="s">
        <v>188</v>
      </c>
    </row>
    <row r="72" spans="1:39" ht="15" customHeight="1" x14ac:dyDescent="0.25">
      <c r="A72" s="242" t="s">
        <v>222</v>
      </c>
      <c r="B72" s="241" t="str">
        <f ca="1">IF(OR(OFFSET(B$19,$G$70,0)="",$G$70=""),"",OFFSET(B$19,$G$70,0))</f>
        <v/>
      </c>
      <c r="C72" s="241" t="str">
        <f t="shared" ref="C72:M72" ca="1" si="38">IF(OR(OFFSET(C$19,$G$70,0)="",$G$70=""),"",OFFSET(C$19,$G$70,0))</f>
        <v/>
      </c>
      <c r="D72" s="241" t="str">
        <f t="shared" ca="1" si="38"/>
        <v/>
      </c>
      <c r="E72" s="241" t="str">
        <f t="shared" ca="1" si="38"/>
        <v/>
      </c>
      <c r="F72" s="241" t="str">
        <f t="shared" ca="1" si="38"/>
        <v/>
      </c>
      <c r="G72" s="241" t="str">
        <f t="shared" ca="1" si="38"/>
        <v/>
      </c>
      <c r="H72" s="241" t="str">
        <f t="shared" ca="1" si="38"/>
        <v/>
      </c>
      <c r="I72" s="241" t="str">
        <f t="shared" ca="1" si="38"/>
        <v/>
      </c>
      <c r="J72" s="241" t="str">
        <f t="shared" ca="1" si="38"/>
        <v/>
      </c>
      <c r="K72" s="241" t="str">
        <f t="shared" ca="1" si="38"/>
        <v/>
      </c>
      <c r="L72" s="241" t="str">
        <f t="shared" ca="1" si="38"/>
        <v/>
      </c>
      <c r="M72" s="241" t="str">
        <f t="shared" ca="1" si="38"/>
        <v/>
      </c>
      <c r="N72" s="223"/>
      <c r="O72" s="221"/>
      <c r="P72" s="222"/>
      <c r="Q72" s="223"/>
      <c r="U72" s="106" t="s">
        <v>189</v>
      </c>
    </row>
    <row r="73" spans="1:39" ht="15" customHeight="1" x14ac:dyDescent="0.25">
      <c r="A73" s="242" t="s">
        <v>223</v>
      </c>
      <c r="B73" s="241" t="str">
        <f>IF(G70="","",100-B71)</f>
        <v/>
      </c>
      <c r="C73" s="241" t="str">
        <f>IF($G70="","",B71-C71)</f>
        <v/>
      </c>
      <c r="D73" s="241" t="str">
        <f t="shared" ref="D73:M73" si="39">IF($G70="","",C71-D71)</f>
        <v/>
      </c>
      <c r="E73" s="241" t="str">
        <f t="shared" si="39"/>
        <v/>
      </c>
      <c r="F73" s="241" t="str">
        <f t="shared" si="39"/>
        <v/>
      </c>
      <c r="G73" s="241" t="str">
        <f t="shared" si="39"/>
        <v/>
      </c>
      <c r="H73" s="241" t="str">
        <f t="shared" si="39"/>
        <v/>
      </c>
      <c r="I73" s="241" t="str">
        <f t="shared" si="39"/>
        <v/>
      </c>
      <c r="J73" s="241" t="str">
        <f t="shared" si="39"/>
        <v/>
      </c>
      <c r="K73" s="241" t="str">
        <f t="shared" si="39"/>
        <v/>
      </c>
      <c r="L73" s="241" t="str">
        <f t="shared" si="39"/>
        <v/>
      </c>
      <c r="M73" s="241" t="str">
        <f t="shared" si="39"/>
        <v/>
      </c>
      <c r="N73" s="223"/>
      <c r="O73" s="221"/>
      <c r="P73" s="222"/>
      <c r="Q73" s="223"/>
      <c r="U73" s="106" t="s">
        <v>190</v>
      </c>
    </row>
    <row r="74" spans="1:39" ht="15" customHeight="1" x14ac:dyDescent="0.25">
      <c r="A74" s="242" t="s">
        <v>224</v>
      </c>
      <c r="B74" s="241" t="str">
        <f>IF(G70="","",100-B72)</f>
        <v/>
      </c>
      <c r="C74" s="241" t="str">
        <f>IF($G70="","",B72-C72)</f>
        <v/>
      </c>
      <c r="D74" s="241" t="str">
        <f t="shared" ref="D74:M74" si="40">IF($G70="","",C72-D72)</f>
        <v/>
      </c>
      <c r="E74" s="241" t="str">
        <f t="shared" si="40"/>
        <v/>
      </c>
      <c r="F74" s="241" t="str">
        <f t="shared" si="40"/>
        <v/>
      </c>
      <c r="G74" s="241" t="str">
        <f t="shared" si="40"/>
        <v/>
      </c>
      <c r="H74" s="241" t="str">
        <f t="shared" si="40"/>
        <v/>
      </c>
      <c r="I74" s="241" t="str">
        <f t="shared" si="40"/>
        <v/>
      </c>
      <c r="J74" s="241" t="str">
        <f t="shared" si="40"/>
        <v/>
      </c>
      <c r="K74" s="241" t="str">
        <f t="shared" si="40"/>
        <v/>
      </c>
      <c r="L74" s="241" t="str">
        <f t="shared" si="40"/>
        <v/>
      </c>
      <c r="M74" s="241" t="str">
        <f t="shared" si="40"/>
        <v/>
      </c>
      <c r="N74" s="223"/>
      <c r="O74" s="221"/>
      <c r="P74" s="222"/>
      <c r="Q74" s="223"/>
      <c r="U74" s="106" t="s">
        <v>191</v>
      </c>
    </row>
    <row r="75" spans="1:39" ht="15" customHeight="1" x14ac:dyDescent="0.25">
      <c r="A75" s="242" t="s">
        <v>225</v>
      </c>
      <c r="B75" s="233" t="str">
        <f>IF($G70="","",ABS(B73-B74))</f>
        <v/>
      </c>
      <c r="C75" s="233" t="str">
        <f t="shared" ref="C75:M75" si="41">IF($G70="","",ABS(C73-C74))</f>
        <v/>
      </c>
      <c r="D75" s="233" t="str">
        <f t="shared" si="41"/>
        <v/>
      </c>
      <c r="E75" s="233" t="str">
        <f t="shared" si="41"/>
        <v/>
      </c>
      <c r="F75" s="233" t="str">
        <f t="shared" si="41"/>
        <v/>
      </c>
      <c r="G75" s="233" t="str">
        <f t="shared" si="41"/>
        <v/>
      </c>
      <c r="H75" s="233" t="str">
        <f t="shared" si="41"/>
        <v/>
      </c>
      <c r="I75" s="233" t="str">
        <f t="shared" si="41"/>
        <v/>
      </c>
      <c r="J75" s="233" t="str">
        <f t="shared" si="41"/>
        <v/>
      </c>
      <c r="K75" s="233" t="str">
        <f t="shared" si="41"/>
        <v/>
      </c>
      <c r="L75" s="233" t="str">
        <f t="shared" si="41"/>
        <v/>
      </c>
      <c r="M75" s="233" t="str">
        <f t="shared" si="41"/>
        <v/>
      </c>
      <c r="N75" s="39"/>
      <c r="U75" s="106" t="s">
        <v>192</v>
      </c>
    </row>
    <row r="76" spans="1:39" ht="15" customHeight="1" x14ac:dyDescent="0.25">
      <c r="A76" s="259" t="s">
        <v>232</v>
      </c>
      <c r="B76" s="233" t="str">
        <f>IF($G70="","",IF(B73&lt;=3,2,IF(AND(B73&gt;=3.1,B73&lt;=10),3,IF(AND(B73&gt;=10.1,B73&lt;=20),5,IF(AND(B73&gt;=20.1,B73&lt;=30),6,IF(AND(B73&gt;=30.1,B73&lt;=40),7,IF(AND(B73&gt;=40.1,B73&lt;=50),9)))))))</f>
        <v/>
      </c>
      <c r="C76" s="233" t="str">
        <f t="shared" ref="C76:M76" si="42">IF($G70="","",IF(C73&lt;=3,2,IF(AND(C73&gt;=3.1,C73&lt;=10),3,IF(AND(C73&gt;=10.1,C73&lt;=20),5,IF(AND(C73&gt;=20.1,C73&lt;=30),6,IF(AND(C73&gt;=30.1,C73&lt;=40),7,IF(AND(C73&gt;=40.1,C73&lt;=50),9)))))))</f>
        <v/>
      </c>
      <c r="D76" s="233" t="str">
        <f t="shared" si="42"/>
        <v/>
      </c>
      <c r="E76" s="233" t="str">
        <f t="shared" si="42"/>
        <v/>
      </c>
      <c r="F76" s="233" t="str">
        <f t="shared" si="42"/>
        <v/>
      </c>
      <c r="G76" s="233" t="str">
        <f t="shared" si="42"/>
        <v/>
      </c>
      <c r="H76" s="233" t="str">
        <f t="shared" si="42"/>
        <v/>
      </c>
      <c r="I76" s="233" t="str">
        <f t="shared" si="42"/>
        <v/>
      </c>
      <c r="J76" s="233" t="str">
        <f t="shared" si="42"/>
        <v/>
      </c>
      <c r="K76" s="233" t="str">
        <f t="shared" si="42"/>
        <v/>
      </c>
      <c r="L76" s="233" t="str">
        <f t="shared" si="42"/>
        <v/>
      </c>
      <c r="M76" s="233" t="str">
        <f t="shared" si="42"/>
        <v/>
      </c>
      <c r="N76" s="235">
        <v>100</v>
      </c>
      <c r="R76" s="20"/>
      <c r="U76" s="106" t="s">
        <v>193</v>
      </c>
    </row>
    <row r="77" spans="1:39" ht="15" customHeight="1" x14ac:dyDescent="0.25">
      <c r="A77" s="242" t="s">
        <v>226</v>
      </c>
      <c r="B77" s="240" t="str">
        <f>IF(OR(B75="",B71=""),"",IF(B75&gt;B76,"Out","In"))</f>
        <v/>
      </c>
      <c r="C77" s="240" t="str">
        <f>IF(OR(C75="",C71=""),"",IF(C75&gt;C76,"Out","In"))</f>
        <v/>
      </c>
      <c r="D77" s="240" t="str">
        <f>IF(OR(D75="",D71=""),"",IF(D75&gt;D76,"Out","In"))</f>
        <v/>
      </c>
      <c r="E77" s="240" t="str">
        <f>IF(OR(E75="",E71=""),"",IF(E75&gt;E76,"Out","In"))</f>
        <v/>
      </c>
      <c r="F77" s="240" t="str">
        <f>IF(OR(F75="",F71=""),"",IF(F75&gt;F76,"Out","In"))</f>
        <v/>
      </c>
      <c r="G77" s="240" t="str">
        <f>IF(OR(G75="",G71=""),"",IF(G75&gt;G76,"Out","In"))</f>
        <v/>
      </c>
      <c r="H77" s="240" t="str">
        <f>IF(OR(H75="",H71=""),"",IF(H75&gt;H76,"Out","In"))</f>
        <v/>
      </c>
      <c r="I77" s="240" t="str">
        <f>IF(OR(I75="",I71=""),"",IF(I75&gt;I76,"Out","In"))</f>
        <v/>
      </c>
      <c r="J77" s="240" t="str">
        <f>IF(OR(J75="",J71=""),"",IF(J75&gt;J76,"Out","In"))</f>
        <v/>
      </c>
      <c r="K77" s="240" t="str">
        <f>IF(OR(K75="",K71=""),"",IF(K75&gt;K76,"Out","In"))</f>
        <v/>
      </c>
      <c r="L77" s="240" t="str">
        <f>IF(OR(L75="",L71=""),"",IF(L75&gt;L76,"Out","In"))</f>
        <v/>
      </c>
      <c r="M77" s="240" t="str">
        <f>IF(OR(M75="",M71=""),"",IF(M75&gt;M76,"Out","In"))</f>
        <v/>
      </c>
      <c r="N77" s="39" t="str">
        <f>IF(OR(N75="",N71=""),"",IF(N75&gt;N76,"Out","In"))</f>
        <v/>
      </c>
      <c r="R77" s="20"/>
      <c r="U77" s="106" t="s">
        <v>194</v>
      </c>
    </row>
    <row r="78" spans="1:39" ht="15" customHeight="1" x14ac:dyDescent="0.25">
      <c r="A78" s="242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8"/>
      <c r="R78" s="20"/>
      <c r="U78" s="106" t="s">
        <v>195</v>
      </c>
    </row>
    <row r="79" spans="1:39" ht="15.75" x14ac:dyDescent="0.25">
      <c r="A79" s="242" t="s">
        <v>14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20"/>
      <c r="P79" s="20"/>
      <c r="Q79" s="20"/>
      <c r="S79" s="27"/>
      <c r="T79" s="27"/>
      <c r="U79" s="106" t="s">
        <v>196</v>
      </c>
      <c r="V79" s="27"/>
      <c r="W79" s="27"/>
      <c r="X79" s="27"/>
    </row>
    <row r="80" spans="1:39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20"/>
      <c r="P80" s="20"/>
      <c r="Q80" s="20"/>
      <c r="U80" s="106" t="s">
        <v>197</v>
      </c>
    </row>
    <row r="81" spans="2:2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3"/>
      <c r="M81" s="3"/>
      <c r="N81" s="3"/>
      <c r="O81" s="20"/>
      <c r="P81" s="20"/>
      <c r="Q81" s="20"/>
      <c r="U81" s="106" t="s">
        <v>198</v>
      </c>
    </row>
    <row r="82" spans="2:21" x14ac:dyDescent="0.2">
      <c r="D82" s="13"/>
      <c r="E82" s="13"/>
      <c r="F82" s="13"/>
      <c r="G82" s="13"/>
      <c r="H82" s="13"/>
      <c r="I82" s="13"/>
      <c r="J82" s="22"/>
      <c r="K82" s="22"/>
      <c r="L82" s="20"/>
      <c r="M82" s="20"/>
      <c r="N82" s="20"/>
      <c r="U82" s="106" t="s">
        <v>199</v>
      </c>
    </row>
    <row r="83" spans="2:21" x14ac:dyDescent="0.2">
      <c r="L83" s="22"/>
      <c r="M83" s="13"/>
      <c r="N83" s="13"/>
      <c r="U83" s="106" t="s">
        <v>200</v>
      </c>
    </row>
    <row r="84" spans="2:21" x14ac:dyDescent="0.2">
      <c r="U84" s="106" t="s">
        <v>201</v>
      </c>
    </row>
    <row r="85" spans="2:21" x14ac:dyDescent="0.2">
      <c r="U85" s="106" t="s">
        <v>202</v>
      </c>
    </row>
    <row r="86" spans="2:21" x14ac:dyDescent="0.2">
      <c r="U86" s="106" t="s">
        <v>203</v>
      </c>
    </row>
    <row r="87" spans="2:21" x14ac:dyDescent="0.2">
      <c r="U87" s="106" t="s">
        <v>204</v>
      </c>
    </row>
    <row r="88" spans="2:21" x14ac:dyDescent="0.2">
      <c r="U88" s="106" t="s">
        <v>205</v>
      </c>
    </row>
    <row r="89" spans="2:21" x14ac:dyDescent="0.2">
      <c r="U89" s="106" t="s">
        <v>206</v>
      </c>
    </row>
    <row r="90" spans="2:21" x14ac:dyDescent="0.2">
      <c r="U90" s="106" t="s">
        <v>207</v>
      </c>
    </row>
    <row r="91" spans="2:21" x14ac:dyDescent="0.2">
      <c r="U91" s="106" t="s">
        <v>208</v>
      </c>
    </row>
    <row r="92" spans="2:21" x14ac:dyDescent="0.2">
      <c r="U92" s="106" t="s">
        <v>209</v>
      </c>
    </row>
    <row r="93" spans="2:21" x14ac:dyDescent="0.2">
      <c r="U93" s="106" t="s">
        <v>210</v>
      </c>
    </row>
    <row r="94" spans="2:21" x14ac:dyDescent="0.2">
      <c r="U94" s="106" t="s">
        <v>211</v>
      </c>
    </row>
    <row r="95" spans="2:21" x14ac:dyDescent="0.2">
      <c r="U95" s="106" t="s">
        <v>212</v>
      </c>
    </row>
    <row r="96" spans="2:21" x14ac:dyDescent="0.2">
      <c r="U96" s="106" t="s">
        <v>213</v>
      </c>
    </row>
    <row r="97" spans="21:21" x14ac:dyDescent="0.2">
      <c r="U97" s="106" t="s">
        <v>214</v>
      </c>
    </row>
    <row r="98" spans="21:21" x14ac:dyDescent="0.2">
      <c r="U98" s="106" t="s">
        <v>215</v>
      </c>
    </row>
    <row r="99" spans="21:21" x14ac:dyDescent="0.2">
      <c r="U99" s="106" t="s">
        <v>216</v>
      </c>
    </row>
  </sheetData>
  <sheetProtection algorithmName="SHA-512" hashValue="1DAF8QoQL2Vkz7wYy8hS/dIhC6Z9Z76p2fQVLYeEdGwA8MC+SYrFmpWsqffkUmw81IDx6eSmD1KEkFP9P+WelQ==" saltValue="PFf16pFYrR32dDr21p8hiA==" spinCount="100000" sheet="1" objects="1" scenarios="1"/>
  <dataConsolidate/>
  <mergeCells count="7">
    <mergeCell ref="Z3:AM3"/>
    <mergeCell ref="L6:M6"/>
    <mergeCell ref="D7:H7"/>
    <mergeCell ref="L7:P7"/>
    <mergeCell ref="O17:O19"/>
    <mergeCell ref="P17:P19"/>
    <mergeCell ref="Q17:Q19"/>
  </mergeCells>
  <conditionalFormatting sqref="B15:N15">
    <cfRule type="cellIs" dxfId="3" priority="4" operator="equal">
      <formula>"Fail"</formula>
    </cfRule>
  </conditionalFormatting>
  <conditionalFormatting sqref="B20:N69">
    <cfRule type="expression" dxfId="2" priority="2">
      <formula>$A20=AA$17</formula>
    </cfRule>
  </conditionalFormatting>
  <conditionalFormatting sqref="B77:N77">
    <cfRule type="cellIs" dxfId="1" priority="5" operator="equal">
      <formula>"Out"</formula>
    </cfRule>
  </conditionalFormatting>
  <conditionalFormatting sqref="O20:Q69">
    <cfRule type="expression" dxfId="0" priority="1">
      <formula>AND($N20&lt;&gt;"",$O20="")</formula>
    </cfRule>
  </conditionalFormatting>
  <dataValidations count="4">
    <dataValidation type="list" allowBlank="1" showInputMessage="1" showErrorMessage="1" sqref="G70" xr:uid="{00000000-0002-0000-0000-000000000000}">
      <formula1>$A$20:$A$69</formula1>
    </dataValidation>
    <dataValidation type="list" allowBlank="1" showInputMessage="1" showErrorMessage="1" sqref="D7:H7" xr:uid="{00000000-0002-0000-0000-000001000000}">
      <formula1>$T$1:$T$6</formula1>
    </dataValidation>
    <dataValidation type="list" allowBlank="1" showInputMessage="1" showErrorMessage="1" sqref="O20:O69" xr:uid="{00000000-0002-0000-0000-000003000000}">
      <formula1>$S$1:$S$5</formula1>
    </dataValidation>
    <dataValidation type="list" allowBlank="1" showInputMessage="1" showErrorMessage="1" sqref="L7:P7" xr:uid="{00000000-0002-0000-0000-000002000000}">
      <formula1>$U$1:$U$99</formula1>
    </dataValidation>
  </dataValidations>
  <pageMargins left="0" right="0" top="0" bottom="0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6"/>
  <sheetViews>
    <sheetView showGridLines="0" showRowColHeaders="0" zoomScale="120" zoomScaleNormal="120" workbookViewId="0">
      <selection activeCell="E13" sqref="E13:F13"/>
    </sheetView>
  </sheetViews>
  <sheetFormatPr defaultColWidth="9.140625" defaultRowHeight="15.75" x14ac:dyDescent="0.25"/>
  <cols>
    <col min="1" max="5" width="8.85546875" customWidth="1"/>
    <col min="6" max="9" width="9.140625" style="70"/>
    <col min="10" max="10" width="11.140625" style="70" bestFit="1" customWidth="1"/>
    <col min="11" max="16384" width="9.140625" style="70"/>
  </cols>
  <sheetData>
    <row r="1" spans="1:10" x14ac:dyDescent="0.25">
      <c r="A1" s="190" t="s">
        <v>117</v>
      </c>
      <c r="B1" s="190"/>
      <c r="C1" s="190"/>
      <c r="D1" s="190"/>
      <c r="E1" s="190"/>
      <c r="F1" s="190"/>
      <c r="G1" s="190"/>
      <c r="H1" s="190"/>
      <c r="I1" s="190"/>
      <c r="J1" s="190"/>
    </row>
    <row r="3" spans="1:10" ht="20.100000000000001" customHeight="1" x14ac:dyDescent="0.25">
      <c r="A3" s="71"/>
      <c r="B3" s="72"/>
      <c r="C3" s="72"/>
    </row>
    <row r="4" spans="1:10" ht="24" customHeight="1" x14ac:dyDescent="0.25">
      <c r="A4" s="191" t="s">
        <v>62</v>
      </c>
      <c r="B4" s="192"/>
      <c r="C4" s="192"/>
      <c r="D4" s="192"/>
      <c r="E4" s="193" t="s">
        <v>63</v>
      </c>
      <c r="F4" s="124"/>
      <c r="G4" s="197"/>
      <c r="H4" s="198"/>
      <c r="I4" s="198"/>
      <c r="J4" s="199"/>
    </row>
    <row r="5" spans="1:10" ht="20.100000000000001" customHeight="1" x14ac:dyDescent="0.25">
      <c r="A5" s="73" t="s">
        <v>64</v>
      </c>
      <c r="B5" s="74" t="s">
        <v>65</v>
      </c>
      <c r="C5" s="75"/>
      <c r="D5" s="76" t="s">
        <v>66</v>
      </c>
      <c r="E5" s="194"/>
      <c r="F5" s="195"/>
      <c r="G5" s="200"/>
      <c r="H5" s="201"/>
      <c r="I5" s="201"/>
      <c r="J5" s="202"/>
    </row>
    <row r="6" spans="1:10" ht="20.100000000000001" customHeight="1" x14ac:dyDescent="0.25">
      <c r="A6" s="77" t="s">
        <v>67</v>
      </c>
      <c r="B6" s="78"/>
      <c r="C6" s="79"/>
      <c r="D6" s="80"/>
      <c r="E6" s="196"/>
      <c r="F6" s="127"/>
      <c r="G6" s="203"/>
      <c r="H6" s="204"/>
      <c r="I6" s="204"/>
      <c r="J6" s="205"/>
    </row>
    <row r="7" spans="1:10" ht="18.75" x14ac:dyDescent="0.25">
      <c r="A7" s="206" t="s">
        <v>68</v>
      </c>
      <c r="B7" s="207"/>
      <c r="C7" s="208"/>
      <c r="D7" s="209" t="s">
        <v>69</v>
      </c>
      <c r="E7" s="211"/>
      <c r="F7" s="212"/>
      <c r="G7" s="213"/>
      <c r="H7" s="209" t="s">
        <v>70</v>
      </c>
      <c r="I7" s="215"/>
      <c r="J7" s="218"/>
    </row>
    <row r="8" spans="1:10" x14ac:dyDescent="0.25">
      <c r="A8" s="220" t="s">
        <v>71</v>
      </c>
      <c r="B8" s="147"/>
      <c r="C8" s="148"/>
      <c r="D8" s="210"/>
      <c r="E8" s="214"/>
      <c r="F8" s="214"/>
      <c r="G8" s="136"/>
      <c r="H8" s="216"/>
      <c r="I8" s="217"/>
      <c r="J8" s="219"/>
    </row>
    <row r="9" spans="1:10" x14ac:dyDescent="0.25">
      <c r="A9" s="174" t="s">
        <v>72</v>
      </c>
      <c r="B9" s="175"/>
      <c r="C9" s="174" t="s">
        <v>73</v>
      </c>
      <c r="D9" s="176"/>
      <c r="E9" s="176"/>
      <c r="F9" s="175"/>
      <c r="G9" s="174" t="s">
        <v>74</v>
      </c>
      <c r="H9" s="176"/>
      <c r="I9" s="176"/>
      <c r="J9" s="175"/>
    </row>
    <row r="10" spans="1:10" x14ac:dyDescent="0.25">
      <c r="A10" s="177"/>
      <c r="B10" s="178"/>
      <c r="C10" s="179"/>
      <c r="D10" s="188"/>
      <c r="E10" s="188"/>
      <c r="F10" s="189"/>
      <c r="G10" s="179"/>
      <c r="H10" s="188"/>
      <c r="I10" s="188"/>
      <c r="J10" s="189"/>
    </row>
    <row r="11" spans="1:10" x14ac:dyDescent="0.25">
      <c r="A11" s="177"/>
      <c r="B11" s="178"/>
      <c r="C11" s="81"/>
      <c r="D11" s="82"/>
      <c r="E11" s="82"/>
      <c r="F11" s="83"/>
      <c r="G11" s="81"/>
      <c r="H11" s="82"/>
      <c r="I11" s="82"/>
      <c r="J11" s="83"/>
    </row>
    <row r="12" spans="1:10" x14ac:dyDescent="0.25">
      <c r="A12" s="174" t="s">
        <v>75</v>
      </c>
      <c r="B12" s="175"/>
      <c r="C12" s="187" t="s">
        <v>76</v>
      </c>
      <c r="D12" s="175"/>
      <c r="E12" s="187" t="s">
        <v>77</v>
      </c>
      <c r="F12" s="175"/>
      <c r="G12" s="187" t="s">
        <v>78</v>
      </c>
      <c r="H12" s="175"/>
      <c r="I12" s="84"/>
      <c r="J12" s="84"/>
    </row>
    <row r="13" spans="1:10" x14ac:dyDescent="0.25">
      <c r="A13" s="177"/>
      <c r="B13" s="178"/>
      <c r="C13" s="179"/>
      <c r="D13" s="180"/>
      <c r="E13" s="179"/>
      <c r="F13" s="180"/>
      <c r="G13" s="179"/>
      <c r="H13" s="180"/>
      <c r="I13" s="85"/>
      <c r="J13" s="85"/>
    </row>
    <row r="14" spans="1:10" x14ac:dyDescent="0.25">
      <c r="A14" s="177"/>
      <c r="B14" s="178"/>
      <c r="C14" s="179"/>
      <c r="D14" s="180"/>
      <c r="E14" s="179"/>
      <c r="F14" s="180"/>
      <c r="G14" s="179"/>
      <c r="H14" s="180"/>
      <c r="I14" s="85"/>
      <c r="J14" s="85"/>
    </row>
    <row r="15" spans="1:10" ht="20.100000000000001" customHeight="1" x14ac:dyDescent="0.25">
      <c r="A15" s="86" t="s">
        <v>79</v>
      </c>
      <c r="B15" s="87"/>
      <c r="C15" s="87"/>
      <c r="D15" s="181"/>
      <c r="E15" s="181"/>
      <c r="F15" s="181"/>
      <c r="G15" s="181"/>
      <c r="H15" s="181"/>
      <c r="I15" s="181"/>
      <c r="J15" s="182"/>
    </row>
    <row r="16" spans="1:10" ht="20.100000000000001" customHeight="1" x14ac:dyDescent="0.25">
      <c r="A16" s="183"/>
      <c r="B16" s="184"/>
      <c r="C16" s="184"/>
      <c r="D16" s="184"/>
      <c r="E16" s="184"/>
      <c r="F16" s="184"/>
      <c r="G16" s="184"/>
      <c r="H16" s="185"/>
      <c r="I16" s="185"/>
      <c r="J16" s="186"/>
    </row>
    <row r="17" spans="1:10" x14ac:dyDescent="0.25">
      <c r="A17" s="88" t="s">
        <v>80</v>
      </c>
      <c r="B17" s="168"/>
      <c r="C17" s="168"/>
      <c r="D17" s="169"/>
      <c r="E17" s="89" t="s">
        <v>81</v>
      </c>
      <c r="F17" s="90"/>
      <c r="G17" s="91" t="s">
        <v>82</v>
      </c>
      <c r="H17" s="90"/>
      <c r="I17" s="89" t="s">
        <v>83</v>
      </c>
      <c r="J17" s="90"/>
    </row>
    <row r="18" spans="1:10" ht="20.100000000000001" customHeight="1" x14ac:dyDescent="0.25">
      <c r="A18" s="77" t="s">
        <v>84</v>
      </c>
      <c r="B18" s="92"/>
      <c r="C18" s="92"/>
      <c r="D18" s="170" t="s">
        <v>85</v>
      </c>
      <c r="E18" s="170"/>
      <c r="F18" s="170"/>
      <c r="G18" s="170"/>
      <c r="H18" s="170"/>
      <c r="I18" s="170"/>
      <c r="J18" s="171"/>
    </row>
    <row r="19" spans="1:10" ht="20.100000000000001" customHeight="1" thickBot="1" x14ac:dyDescent="0.3">
      <c r="A19" s="93" t="s">
        <v>86</v>
      </c>
      <c r="B19" s="87"/>
      <c r="C19" s="172"/>
      <c r="D19" s="172"/>
      <c r="E19" s="172"/>
      <c r="F19" s="172"/>
      <c r="G19" s="172"/>
      <c r="H19" s="172"/>
      <c r="I19" s="172"/>
      <c r="J19" s="173"/>
    </row>
    <row r="20" spans="1:10" ht="20.100000000000001" customHeight="1" x14ac:dyDescent="0.25">
      <c r="A20" s="94" t="s">
        <v>87</v>
      </c>
      <c r="B20" s="95"/>
      <c r="C20" s="95"/>
      <c r="D20" s="95"/>
      <c r="E20" s="95"/>
      <c r="F20" s="96"/>
      <c r="G20" s="96"/>
      <c r="H20" s="96"/>
      <c r="I20" s="96"/>
      <c r="J20" s="97"/>
    </row>
    <row r="21" spans="1:10" x14ac:dyDescent="0.25">
      <c r="A21" s="174" t="s">
        <v>88</v>
      </c>
      <c r="B21" s="175"/>
      <c r="C21" s="174" t="s">
        <v>89</v>
      </c>
      <c r="D21" s="175"/>
      <c r="E21" s="174" t="s">
        <v>90</v>
      </c>
      <c r="F21" s="176"/>
      <c r="G21" s="176"/>
      <c r="H21" s="176"/>
      <c r="I21" s="176"/>
      <c r="J21" s="175"/>
    </row>
    <row r="22" spans="1:10" x14ac:dyDescent="0.25">
      <c r="A22" s="158"/>
      <c r="B22" s="159"/>
      <c r="C22" s="160"/>
      <c r="D22" s="161"/>
      <c r="E22" s="165" t="s">
        <v>91</v>
      </c>
      <c r="F22" s="166"/>
      <c r="G22" s="166"/>
      <c r="H22" s="166"/>
      <c r="I22" s="166"/>
      <c r="J22" s="167"/>
    </row>
    <row r="23" spans="1:10" x14ac:dyDescent="0.25">
      <c r="A23" s="158"/>
      <c r="B23" s="159"/>
      <c r="C23" s="160"/>
      <c r="D23" s="161"/>
      <c r="E23" s="162"/>
      <c r="F23" s="163"/>
      <c r="G23" s="163"/>
      <c r="H23" s="163"/>
      <c r="I23" s="163"/>
      <c r="J23" s="164"/>
    </row>
    <row r="24" spans="1:10" x14ac:dyDescent="0.25">
      <c r="A24" s="158"/>
      <c r="B24" s="159"/>
      <c r="C24" s="160"/>
      <c r="D24" s="161"/>
      <c r="E24" s="162"/>
      <c r="F24" s="163"/>
      <c r="G24" s="163"/>
      <c r="H24" s="163"/>
      <c r="I24" s="163"/>
      <c r="J24" s="164"/>
    </row>
    <row r="25" spans="1:10" x14ac:dyDescent="0.25">
      <c r="A25" s="158"/>
      <c r="B25" s="159"/>
      <c r="C25" s="160"/>
      <c r="D25" s="161"/>
      <c r="E25" s="162"/>
      <c r="F25" s="163"/>
      <c r="G25" s="163"/>
      <c r="H25" s="163"/>
      <c r="I25" s="163"/>
      <c r="J25" s="164"/>
    </row>
    <row r="26" spans="1:10" x14ac:dyDescent="0.25">
      <c r="A26" s="158"/>
      <c r="B26" s="159"/>
      <c r="C26" s="160"/>
      <c r="D26" s="161"/>
      <c r="E26" s="162"/>
      <c r="F26" s="163"/>
      <c r="G26" s="163"/>
      <c r="H26" s="163"/>
      <c r="I26" s="163"/>
      <c r="J26" s="164"/>
    </row>
    <row r="27" spans="1:10" x14ac:dyDescent="0.25">
      <c r="A27" s="158"/>
      <c r="B27" s="159"/>
      <c r="C27" s="160"/>
      <c r="D27" s="161"/>
      <c r="E27" s="162"/>
      <c r="F27" s="163"/>
      <c r="G27" s="163"/>
      <c r="H27" s="163"/>
      <c r="I27" s="163"/>
      <c r="J27" s="164"/>
    </row>
    <row r="28" spans="1:10" x14ac:dyDescent="0.25">
      <c r="A28" s="158"/>
      <c r="B28" s="159"/>
      <c r="C28" s="160"/>
      <c r="D28" s="161"/>
      <c r="E28" s="162"/>
      <c r="F28" s="163"/>
      <c r="G28" s="163"/>
      <c r="H28" s="163"/>
      <c r="I28" s="163"/>
      <c r="J28" s="164"/>
    </row>
    <row r="29" spans="1:10" x14ac:dyDescent="0.25">
      <c r="A29" s="158"/>
      <c r="B29" s="159"/>
      <c r="C29" s="160"/>
      <c r="D29" s="161"/>
      <c r="E29" s="162"/>
      <c r="F29" s="163"/>
      <c r="G29" s="163"/>
      <c r="H29" s="163"/>
      <c r="I29" s="163"/>
      <c r="J29" s="164"/>
    </row>
    <row r="30" spans="1:10" x14ac:dyDescent="0.25">
      <c r="A30" s="158"/>
      <c r="B30" s="159"/>
      <c r="C30" s="160"/>
      <c r="D30" s="161"/>
      <c r="E30" s="162"/>
      <c r="F30" s="163"/>
      <c r="G30" s="163"/>
      <c r="H30" s="163"/>
      <c r="I30" s="163"/>
      <c r="J30" s="164"/>
    </row>
    <row r="31" spans="1:10" x14ac:dyDescent="0.25">
      <c r="A31" s="158"/>
      <c r="B31" s="159"/>
      <c r="C31" s="160"/>
      <c r="D31" s="161"/>
      <c r="E31" s="162"/>
      <c r="F31" s="163"/>
      <c r="G31" s="163"/>
      <c r="H31" s="163"/>
      <c r="I31" s="163"/>
      <c r="J31" s="164"/>
    </row>
    <row r="32" spans="1:10" x14ac:dyDescent="0.25">
      <c r="A32" s="141" t="s">
        <v>92</v>
      </c>
      <c r="B32" s="142"/>
      <c r="C32" s="142"/>
      <c r="D32" s="142"/>
      <c r="E32" s="142"/>
      <c r="F32" s="143" t="s">
        <v>93</v>
      </c>
      <c r="G32" s="144"/>
      <c r="H32" s="144"/>
      <c r="I32" s="144"/>
      <c r="J32" s="145"/>
    </row>
    <row r="33" spans="1:10" x14ac:dyDescent="0.25">
      <c r="A33" s="149" t="s">
        <v>94</v>
      </c>
      <c r="B33" s="150"/>
      <c r="C33" s="151"/>
      <c r="D33" s="149" t="s">
        <v>95</v>
      </c>
      <c r="E33" s="151"/>
      <c r="F33" s="146"/>
      <c r="G33" s="147"/>
      <c r="H33" s="147"/>
      <c r="I33" s="147"/>
      <c r="J33" s="148"/>
    </row>
    <row r="34" spans="1:10" x14ac:dyDescent="0.25">
      <c r="A34" s="98" t="s">
        <v>4</v>
      </c>
      <c r="B34" s="129"/>
      <c r="C34" s="130"/>
      <c r="D34" s="131" t="s">
        <v>96</v>
      </c>
      <c r="E34" s="132"/>
      <c r="F34" s="135"/>
      <c r="G34" s="152" t="s">
        <v>97</v>
      </c>
      <c r="H34" s="153"/>
      <c r="I34" s="153"/>
      <c r="J34" s="154"/>
    </row>
    <row r="35" spans="1:10" x14ac:dyDescent="0.25">
      <c r="A35" s="98" t="s">
        <v>5</v>
      </c>
      <c r="B35" s="129"/>
      <c r="C35" s="130"/>
      <c r="D35" s="133"/>
      <c r="E35" s="134"/>
      <c r="F35" s="136"/>
      <c r="G35" s="155"/>
      <c r="H35" s="156"/>
      <c r="I35" s="156"/>
      <c r="J35" s="157"/>
    </row>
    <row r="36" spans="1:10" x14ac:dyDescent="0.25">
      <c r="A36" s="98" t="s">
        <v>6</v>
      </c>
      <c r="B36" s="129"/>
      <c r="C36" s="130"/>
      <c r="D36" s="131" t="s">
        <v>98</v>
      </c>
      <c r="E36" s="132"/>
      <c r="F36" s="135"/>
      <c r="G36" s="131" t="s">
        <v>99</v>
      </c>
      <c r="H36" s="132"/>
      <c r="I36" s="137"/>
      <c r="J36" s="139" t="s">
        <v>100</v>
      </c>
    </row>
    <row r="37" spans="1:10" x14ac:dyDescent="0.25">
      <c r="A37" s="98" t="s">
        <v>101</v>
      </c>
      <c r="B37" s="129"/>
      <c r="C37" s="130"/>
      <c r="D37" s="133"/>
      <c r="E37" s="134"/>
      <c r="F37" s="136"/>
      <c r="G37" s="133"/>
      <c r="H37" s="134"/>
      <c r="I37" s="138"/>
      <c r="J37" s="140"/>
    </row>
    <row r="38" spans="1:10" x14ac:dyDescent="0.25">
      <c r="A38" s="98" t="s">
        <v>102</v>
      </c>
      <c r="B38" s="129"/>
      <c r="C38" s="130"/>
      <c r="D38" s="131" t="s">
        <v>103</v>
      </c>
      <c r="E38" s="132"/>
      <c r="F38" s="135"/>
      <c r="G38" s="131" t="s">
        <v>104</v>
      </c>
      <c r="H38" s="132"/>
      <c r="I38" s="137"/>
      <c r="J38" s="139" t="s">
        <v>100</v>
      </c>
    </row>
    <row r="39" spans="1:10" x14ac:dyDescent="0.25">
      <c r="A39" s="98" t="s">
        <v>105</v>
      </c>
      <c r="B39" s="129"/>
      <c r="C39" s="130"/>
      <c r="D39" s="133"/>
      <c r="E39" s="134"/>
      <c r="F39" s="136"/>
      <c r="G39" s="133"/>
      <c r="H39" s="134"/>
      <c r="I39" s="138"/>
      <c r="J39" s="140"/>
    </row>
    <row r="40" spans="1:10" x14ac:dyDescent="0.25">
      <c r="A40" s="98" t="s">
        <v>106</v>
      </c>
      <c r="B40" s="129"/>
      <c r="C40" s="130"/>
      <c r="D40" s="131" t="s">
        <v>107</v>
      </c>
      <c r="E40" s="132"/>
      <c r="F40" s="135"/>
      <c r="G40" s="131" t="s">
        <v>108</v>
      </c>
      <c r="H40" s="132"/>
      <c r="I40" s="137"/>
      <c r="J40" s="139" t="s">
        <v>100</v>
      </c>
    </row>
    <row r="41" spans="1:10" x14ac:dyDescent="0.25">
      <c r="A41" s="98" t="s">
        <v>109</v>
      </c>
      <c r="B41" s="129"/>
      <c r="C41" s="130"/>
      <c r="D41" s="133"/>
      <c r="E41" s="134"/>
      <c r="F41" s="136"/>
      <c r="G41" s="133"/>
      <c r="H41" s="134"/>
      <c r="I41" s="138"/>
      <c r="J41" s="140"/>
    </row>
    <row r="42" spans="1:10" x14ac:dyDescent="0.25">
      <c r="A42" s="98" t="s">
        <v>110</v>
      </c>
      <c r="B42" s="129"/>
      <c r="C42" s="130"/>
      <c r="D42" s="131" t="s">
        <v>111</v>
      </c>
      <c r="E42" s="132"/>
      <c r="F42" s="135"/>
      <c r="G42" s="131" t="s">
        <v>112</v>
      </c>
      <c r="H42" s="132"/>
      <c r="I42" s="137"/>
      <c r="J42" s="139" t="s">
        <v>100</v>
      </c>
    </row>
    <row r="43" spans="1:10" x14ac:dyDescent="0.25">
      <c r="A43" s="98" t="s">
        <v>113</v>
      </c>
      <c r="B43" s="129"/>
      <c r="C43" s="130"/>
      <c r="D43" s="133"/>
      <c r="E43" s="134"/>
      <c r="F43" s="136"/>
      <c r="G43" s="133"/>
      <c r="H43" s="134"/>
      <c r="I43" s="138"/>
      <c r="J43" s="140"/>
    </row>
    <row r="44" spans="1:10" x14ac:dyDescent="0.25">
      <c r="A44" s="120" t="s">
        <v>114</v>
      </c>
      <c r="B44" s="121"/>
      <c r="C44" s="121"/>
      <c r="D44" s="121"/>
      <c r="E44" s="121"/>
      <c r="F44" s="121"/>
      <c r="G44" s="121"/>
      <c r="H44" s="121"/>
      <c r="I44" s="121"/>
      <c r="J44" s="122"/>
    </row>
    <row r="45" spans="1:10" x14ac:dyDescent="0.25">
      <c r="A45" s="99" t="s">
        <v>115</v>
      </c>
      <c r="B45" s="92"/>
      <c r="C45" s="92"/>
      <c r="D45" s="100"/>
      <c r="E45" s="123"/>
      <c r="F45" s="124"/>
      <c r="G45" s="124"/>
      <c r="H45" s="125"/>
      <c r="I45" s="101" t="s">
        <v>88</v>
      </c>
      <c r="J45" s="102"/>
    </row>
    <row r="46" spans="1:10" x14ac:dyDescent="0.25">
      <c r="A46" s="99" t="s">
        <v>116</v>
      </c>
      <c r="B46" s="103"/>
      <c r="C46" s="103"/>
      <c r="D46" s="104"/>
      <c r="E46" s="126"/>
      <c r="F46" s="127"/>
      <c r="G46" s="127"/>
      <c r="H46" s="128"/>
      <c r="I46" s="101" t="s">
        <v>88</v>
      </c>
      <c r="J46" s="105"/>
    </row>
  </sheetData>
  <mergeCells count="107">
    <mergeCell ref="A9:B9"/>
    <mergeCell ref="C9:F9"/>
    <mergeCell ref="G9:J9"/>
    <mergeCell ref="A10:B10"/>
    <mergeCell ref="C10:F10"/>
    <mergeCell ref="G10:J10"/>
    <mergeCell ref="A1:J1"/>
    <mergeCell ref="A4:D4"/>
    <mergeCell ref="E4:F6"/>
    <mergeCell ref="G4:J6"/>
    <mergeCell ref="A7:C7"/>
    <mergeCell ref="D7:D8"/>
    <mergeCell ref="E7:G8"/>
    <mergeCell ref="H7:I8"/>
    <mergeCell ref="J7:J8"/>
    <mergeCell ref="A8:C8"/>
    <mergeCell ref="A14:B14"/>
    <mergeCell ref="C14:D14"/>
    <mergeCell ref="E14:F14"/>
    <mergeCell ref="G14:H14"/>
    <mergeCell ref="D15:J15"/>
    <mergeCell ref="A16:J16"/>
    <mergeCell ref="A11:B11"/>
    <mergeCell ref="A12:B12"/>
    <mergeCell ref="C12:D12"/>
    <mergeCell ref="E12:F12"/>
    <mergeCell ref="G12:H12"/>
    <mergeCell ref="A13:B13"/>
    <mergeCell ref="C13:D13"/>
    <mergeCell ref="E13:F13"/>
    <mergeCell ref="G13:H13"/>
    <mergeCell ref="A22:B22"/>
    <mergeCell ref="C22:D22"/>
    <mergeCell ref="E22:J22"/>
    <mergeCell ref="A23:B23"/>
    <mergeCell ref="C23:D23"/>
    <mergeCell ref="E23:J23"/>
    <mergeCell ref="B17:D17"/>
    <mergeCell ref="D18:J18"/>
    <mergeCell ref="C19:J19"/>
    <mergeCell ref="A21:B21"/>
    <mergeCell ref="C21:D21"/>
    <mergeCell ref="E21:J21"/>
    <mergeCell ref="A26:B26"/>
    <mergeCell ref="C26:D26"/>
    <mergeCell ref="E26:J26"/>
    <mergeCell ref="A27:B27"/>
    <mergeCell ref="C27:D27"/>
    <mergeCell ref="E27:J27"/>
    <mergeCell ref="A24:B24"/>
    <mergeCell ref="C24:D24"/>
    <mergeCell ref="E24:J24"/>
    <mergeCell ref="A25:B25"/>
    <mergeCell ref="C25:D25"/>
    <mergeCell ref="E25:J25"/>
    <mergeCell ref="A30:B30"/>
    <mergeCell ref="C30:D30"/>
    <mergeCell ref="E30:J30"/>
    <mergeCell ref="A31:B31"/>
    <mergeCell ref="C31:D31"/>
    <mergeCell ref="E31:J31"/>
    <mergeCell ref="A28:B28"/>
    <mergeCell ref="C28:D28"/>
    <mergeCell ref="E28:J28"/>
    <mergeCell ref="A29:B29"/>
    <mergeCell ref="C29:D29"/>
    <mergeCell ref="E29:J29"/>
    <mergeCell ref="B36:C36"/>
    <mergeCell ref="D36:E37"/>
    <mergeCell ref="F36:F37"/>
    <mergeCell ref="G36:H37"/>
    <mergeCell ref="I36:I37"/>
    <mergeCell ref="J36:J37"/>
    <mergeCell ref="B37:C37"/>
    <mergeCell ref="A32:E32"/>
    <mergeCell ref="F32:J33"/>
    <mergeCell ref="A33:C33"/>
    <mergeCell ref="D33:E33"/>
    <mergeCell ref="B34:C34"/>
    <mergeCell ref="D34:E35"/>
    <mergeCell ref="F34:F35"/>
    <mergeCell ref="G34:J35"/>
    <mergeCell ref="B35:C35"/>
    <mergeCell ref="B40:C40"/>
    <mergeCell ref="D40:E41"/>
    <mergeCell ref="F40:F41"/>
    <mergeCell ref="G40:H41"/>
    <mergeCell ref="I40:I41"/>
    <mergeCell ref="J40:J41"/>
    <mergeCell ref="B41:C41"/>
    <mergeCell ref="B38:C38"/>
    <mergeCell ref="D38:E39"/>
    <mergeCell ref="F38:F39"/>
    <mergeCell ref="G38:H39"/>
    <mergeCell ref="I38:I39"/>
    <mergeCell ref="J38:J39"/>
    <mergeCell ref="B39:C39"/>
    <mergeCell ref="A44:J44"/>
    <mergeCell ref="E45:H45"/>
    <mergeCell ref="E46:H46"/>
    <mergeCell ref="B42:C42"/>
    <mergeCell ref="D42:E43"/>
    <mergeCell ref="F42:F43"/>
    <mergeCell ref="G42:H43"/>
    <mergeCell ref="I42:I43"/>
    <mergeCell ref="J42:J43"/>
    <mergeCell ref="B43:C43"/>
  </mergeCells>
  <printOptions horizontalCentered="1"/>
  <pageMargins left="0.45" right="0.45" top="0.25" bottom="0.25" header="0" footer="0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Classified RAP</vt:lpstr>
      <vt:lpstr>82009r</vt:lpstr>
      <vt:lpstr>'82009r'!Print_Area</vt:lpstr>
      <vt:lpstr>'Classified RAP'!Print_Area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Hart, John</cp:lastModifiedBy>
  <cp:lastPrinted>2025-05-07T17:21:25Z</cp:lastPrinted>
  <dcterms:created xsi:type="dcterms:W3CDTF">2013-01-04T17:27:21Z</dcterms:created>
  <dcterms:modified xsi:type="dcterms:W3CDTF">2025-05-07T18:00:43Z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