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4.xml" ContentType="application/vnd.openxmlformats-officedocument.spreadsheetml.workshee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vbaProject.bin" ContentType="application/vnd.ms-office.vbaProject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41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30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19.xml" ContentType="application/vnd.openxmlformats-officedocument.drawing+xml"/>
  <Override PartName="/xl/worksheets/sheet1.xml" ContentType="application/vnd.openxmlformats-officedocument.spreadsheetml.worksheet+xml"/>
  <Override PartName="/xl/drawings/drawing7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15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16.xml" ContentType="application/vnd.openxmlformats-officedocument.drawing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drawings/drawing12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drawings/drawing3.xml" ContentType="application/vnd.openxmlformats-officedocument.drawing+xml"/>
  <Override PartName="/xl/drawings/drawing11.xml" ContentType="application/vnd.openxmlformats-officedocument.drawing+xml"/>
  <Override PartName="/xl/drawings/drawing13.xml" ContentType="application/vnd.openxmlformats-officedocument.drawing+xml"/>
  <Override PartName="/xl/worksheets/sheet55.xml" ContentType="application/vnd.openxmlformats-officedocument.spreadsheetml.worksheet+xml"/>
  <Override PartName="/xl/worksheets/sheet47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8.xml" ContentType="application/vnd.openxmlformats-officedocument.drawing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8.xml" ContentType="application/vnd.openxmlformats-officedocument.spreadsheetml.worksheet+xml"/>
  <Override PartName="/xl/worksheets/sheet48.xml" ContentType="application/vnd.openxmlformats-officedocument.spreadsheetml.worksheet+xml"/>
  <Override PartName="/xl/worksheets/sheet42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44.xml" ContentType="application/vnd.openxmlformats-officedocument.spreadsheetml.worksheet+xml"/>
  <Override PartName="/xl/worksheets/sheet39.xml" ContentType="application/vnd.openxmlformats-officedocument.spreadsheetml.worksheet+xml"/>
  <Override PartName="/xl/worksheets/sheet4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5.xml" ContentType="application/vnd.openxmlformats-officedocument.spreadsheetml.worksheet+xml"/>
  <Override PartName="/xl/drawings/drawing17.xml" ContentType="application/vnd.openxmlformats-officedocument.drawing+xml"/>
  <Override PartName="/xl/worksheets/sheet2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46.xml" ContentType="application/vnd.openxmlformats-officedocument.spreadsheetml.worksheet+xml"/>
  <Override PartName="/xl/ctrlProps/ctrlProp67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30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198.xml" ContentType="application/vnd.ms-excel.controlproperties+xml"/>
  <Override PartName="/xl/ctrlProps/ctrlProp202.xml" ContentType="application/vnd.ms-excel.controlproperties+xml"/>
  <Override PartName="/xl/ctrlProps/ctrlProp195.xml" ContentType="application/vnd.ms-excel.controlproperties+xml"/>
  <Override PartName="/xl/ctrlProps/ctrlProp32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0.xml" ContentType="application/vnd.ms-excel.controlproperties+xml"/>
  <Override PartName="/xl/ctrlProps/ctrlProp179.xml" ContentType="application/vnd.ms-excel.controlproperties+xml"/>
  <Override PartName="/xl/ctrlProps/ctrlProp35.xml" ContentType="application/vnd.ms-excel.controlproperties+xml"/>
  <Override PartName="/xl/ctrlProps/ctrlProp178.xml" ContentType="application/vnd.ms-excel.controlproperties+xml"/>
  <Override PartName="/xl/ctrlProps/ctrlProp177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90.xml" ContentType="application/vnd.ms-excel.controlproperties+xml"/>
  <Override PartName="/xl/ctrlProps/ctrlProp189.xml" ContentType="application/vnd.ms-excel.controlproperties+xml"/>
  <Override PartName="/xl/ctrlProps/ctrlProp188.xml" ContentType="application/vnd.ms-excel.controlproperties+xml"/>
  <Override PartName="/xl/ctrlProps/ctrlProp187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186.xml" ContentType="application/vnd.ms-excel.controlproperties+xml"/>
  <Override PartName="/xl/ctrlProps/ctrlProp31.xml" ContentType="application/vnd.ms-excel.controlproperties+xml"/>
  <Override PartName="/xl/ctrlProps/ctrlProp28.xml" ContentType="application/vnd.ms-excel.controlproperties+xml"/>
  <Override PartName="/xl/ctrlProps/ctrlProp14.xml" ContentType="application/vnd.ms-excel.controlproperties+xml"/>
  <Override PartName="/xl/ctrlProps/ctrlProp13.xml" ContentType="application/vnd.ms-excel.controlproperties+xml"/>
  <Override PartName="/xl/ctrlProps/ctrlProp12.xml" ContentType="application/vnd.ms-excel.controlproperties+xml"/>
  <Override PartName="/xl/ctrlProps/ctrlProp11.xml" ContentType="application/vnd.ms-excel.controlproperties+xml"/>
  <Override PartName="/xl/ctrlProps/ctrlProp176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0.xml" ContentType="application/vnd.ms-excel.controlproperties+xml"/>
  <Override PartName="/xl/ctrlProps/ctrlProp3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7.xml" ContentType="application/vnd.ms-excel.controlproperties+xml"/>
  <Override PartName="/xl/ctrlProps/ctrlProp206.xml" ContentType="application/vnd.ms-excel.controlproperties+xml"/>
  <Override PartName="/xl/ctrlProps/ctrlProp205.xml" ContentType="application/vnd.ms-excel.controlproperties+xml"/>
  <Override PartName="/xl/ctrlProps/ctrlProp204.xml" ContentType="application/vnd.ms-excel.controlproperties+xml"/>
  <Override PartName="/xl/ctrlProps/ctrlProp203.xml" ContentType="application/vnd.ms-excel.controlproperties+xml"/>
  <Override PartName="/xl/calcChain.xml" ContentType="application/vnd.openxmlformats-officedocument.spreadsheetml.calcChain+xml"/>
  <Override PartName="/xl/ctrlProps/ctrlProp23.xml" ContentType="application/vnd.ms-excel.controlproperties+xml"/>
  <Override PartName="/xl/ctrlProps/ctrlProp22.xml" ContentType="application/vnd.ms-excel.controlproperties+xml"/>
  <Override PartName="/xl/ctrlProps/ctrlProp21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trlProps/ctrlProp29.xml" ContentType="application/vnd.ms-excel.controlproperties+xml"/>
  <Override PartName="/xl/ctrlProps/ctrlProp38.xml" ContentType="application/vnd.ms-excel.controlproperties+xml"/>
  <Override PartName="/xl/ctrlProps/ctrlProp36.xml" ContentType="application/vnd.ms-excel.controlproperties+xml"/>
  <Override PartName="/xl/ctrlProps/ctrlProp58.xml" ContentType="application/vnd.ms-excel.controlproperties+xml"/>
  <Override PartName="/xl/ctrlProps/ctrlProp57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2.xml" ContentType="application/vnd.ms-excel.controlproperties+xml"/>
  <Override PartName="/xl/ctrlProps/ctrlProp101.xml" ContentType="application/vnd.ms-excel.controlproperties+xml"/>
  <Override PartName="/xl/ctrlProps/ctrlProp100.xml" ContentType="application/vnd.ms-excel.controlproperties+xml"/>
  <Override PartName="/xl/ctrlProps/ctrlProp59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56.xml" ContentType="application/vnd.ms-excel.controlproperties+xml"/>
  <Override PartName="/xl/ctrlProps/ctrlProp55.xml" ContentType="application/vnd.ms-excel.controlproperties+xml"/>
  <Override PartName="/xl/ctrlProps/ctrlProp107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53.xml" ContentType="application/vnd.ms-excel.controlproperties+xml"/>
  <Override PartName="/xl/ctrlProps/ctrlProp52.xml" ContentType="application/vnd.ms-excel.controlproperties+xml"/>
  <Override PartName="/xl/ctrlProps/ctrlProp119.xml" ContentType="application/vnd.ms-excel.controlproperties+xml"/>
  <Override PartName="/xl/ctrlProps/ctrlProp54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94.xml" ContentType="application/vnd.ms-excel.controlproperties+xml"/>
  <Override PartName="/xl/ctrlProps/ctrlProp93.xml" ContentType="application/vnd.ms-excel.controlproperties+xml"/>
  <Override PartName="/xl/ctrlProps/ctrlProp65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64.xml" ContentType="application/vnd.ms-excel.controlproperties+xml"/>
  <Override PartName="/xl/ctrlProps/ctrlProp63.xml" ContentType="application/vnd.ms-excel.controlproperties+xml"/>
  <Override PartName="/xl/ctrlProps/ctrlProp66.xml" ContentType="application/vnd.ms-excel.controlproperties+xml"/>
  <Override PartName="/xl/ctrlProps/ctrlProp74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61.xml" ContentType="application/vnd.ms-excel.controlproperties+xml"/>
  <Override PartName="/xl/ctrlProps/ctrlProp6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87.xml" ContentType="application/vnd.ms-excel.controlproperties+xml"/>
  <Override PartName="/xl/ctrlProps/ctrlProp62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42.xml" ContentType="application/vnd.ms-excel.controlproperties+xml"/>
  <Override PartName="/xl/ctrlProps/ctrlProp41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55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43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37.xml" ContentType="application/vnd.ms-excel.controlproperties+xml"/>
  <Override PartName="/xl/ctrlProps/ctrlProp170.xml" ContentType="application/vnd.ms-excel.controlproperties+xml"/>
  <Override PartName="/xl/ctrlProps/ctrlProp169.xml" ContentType="application/vnd.ms-excel.controlproperties+xml"/>
  <Override PartName="/xl/ctrlProps/ctrlProp168.xml" ContentType="application/vnd.ms-excel.controlproperties+xml"/>
  <Override PartName="/xl/ctrlProps/ctrlProp40.xml" ContentType="application/vnd.ms-excel.controlproperties+xml"/>
  <Override PartName="/xl/ctrlProps/ctrlProp39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48.xml" ContentType="application/vnd.ms-excel.controlproperties+xml"/>
  <Override PartName="/xl/ctrlProps/ctrlProp147.xml" ContentType="application/vnd.ms-excel.controlproperties+xml"/>
  <Override PartName="/xl/ctrlProps/ctrlProp44.xml" ContentType="application/vnd.ms-excel.controlproperties+xml"/>
  <Override PartName="/xl/ctrlProps/ctrlProp130.xml" ContentType="application/vnd.ms-excel.controlproperties+xml"/>
  <Override PartName="/xl/ctrlProps/ctrlProp50.xml" ContentType="application/vnd.ms-excel.controlproperties+xml"/>
  <Override PartName="/xl/ctrlProps/ctrlProp49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29.xml" ContentType="application/vnd.ms-excel.controlproperties+xml"/>
  <Override PartName="/xl/ctrlProps/ctrlProp128.xml" ContentType="application/vnd.ms-excel.controlproperties+xml"/>
  <Override PartName="/xl/ctrlProps/ctrlProp127.xml" ContentType="application/vnd.ms-excel.controlproperties+xml"/>
  <Override PartName="/xl/ctrlProps/ctrlProp51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48.xml" ContentType="application/vnd.ms-excel.controlproperties+xml"/>
  <Override PartName="/xl/ctrlProps/ctrlProp47.xml" ContentType="application/vnd.ms-excel.controlproperties+xml"/>
  <Override PartName="/xl/ctrlProps/ctrlProp46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45.xml" ContentType="application/vnd.ms-excel.controlproperties+xml"/>
  <Override PartName="/xl/ctrlProps/ctrlProp142.xml" ContentType="application/vnd.ms-excel.controlproperties+xml"/>
  <Override PartName="/xl/ctrlProps/ctrlProp141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75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8C4F1C90-05EB-6A55-5F09-09C24B55AC0B}"/>
  <workbookPr codeName="ThisWorkbook" defaultThemeVersion="124226"/>
  <bookViews>
    <workbookView xWindow="28725" yWindow="345" windowWidth="27555" windowHeight="10830" tabRatio="890" activeTab="2"/>
  </bookViews>
  <sheets>
    <sheet name="Mix Design" sheetId="17" r:id="rId1"/>
    <sheet name="S" sheetId="56" state="hidden" r:id="rId2"/>
    <sheet name="CF" sheetId="28" r:id="rId3"/>
    <sheet name="Email Addresses" sheetId="58" r:id="rId4"/>
    <sheet name="1" sheetId="22" r:id="rId5"/>
    <sheet name="CONTROL CHARTS" sheetId="9" state="hidden" r:id="rId6"/>
    <sheet name="PLANT REPORT" sheetId="7" state="hidden" r:id="rId7"/>
    <sheet name="HMA SUMMARY" sheetId="8" state="hidden" r:id="rId8"/>
    <sheet name="COLD FEED SUMMARY" sheetId="6" state="hidden" r:id="rId9"/>
    <sheet name="Print Sheet" sheetId="57" state="hidden" r:id="rId10"/>
    <sheet name="2" sheetId="75" r:id="rId11"/>
    <sheet name="3" sheetId="76" r:id="rId12"/>
    <sheet name="4" sheetId="77" r:id="rId13"/>
    <sheet name="5" sheetId="79" r:id="rId14"/>
    <sheet name="6" sheetId="78" r:id="rId15"/>
    <sheet name="7" sheetId="84" r:id="rId16"/>
    <sheet name="8" sheetId="85" r:id="rId17"/>
    <sheet name="9" sheetId="86" r:id="rId18"/>
    <sheet name="10" sheetId="87" r:id="rId19"/>
    <sheet name="11" sheetId="88" r:id="rId20"/>
    <sheet name="12" sheetId="89" r:id="rId21"/>
    <sheet name="13" sheetId="90" r:id="rId22"/>
    <sheet name="14" sheetId="91" r:id="rId23"/>
    <sheet name="15" sheetId="80" r:id="rId24"/>
    <sheet name="16" sheetId="81" r:id="rId25"/>
    <sheet name="17" sheetId="82" r:id="rId26"/>
    <sheet name="18" sheetId="83" r:id="rId27"/>
    <sheet name="19" sheetId="92" r:id="rId28"/>
    <sheet name="20" sheetId="93" r:id="rId29"/>
    <sheet name="21" sheetId="94" r:id="rId30"/>
    <sheet name="22" sheetId="95" r:id="rId31"/>
    <sheet name="23" sheetId="96" r:id="rId32"/>
    <sheet name="24" sheetId="97" r:id="rId33"/>
    <sheet name="25" sheetId="98" r:id="rId34"/>
    <sheet name="26" sheetId="99" r:id="rId35"/>
    <sheet name="27" sheetId="100" r:id="rId36"/>
    <sheet name="28" sheetId="101" r:id="rId37"/>
    <sheet name="29" sheetId="102" r:id="rId38"/>
    <sheet name="30" sheetId="103" r:id="rId39"/>
    <sheet name="31" sheetId="104" r:id="rId40"/>
    <sheet name="32" sheetId="105" r:id="rId41"/>
    <sheet name="33" sheetId="106" r:id="rId42"/>
    <sheet name="34" sheetId="107" r:id="rId43"/>
    <sheet name="35" sheetId="108" r:id="rId44"/>
    <sheet name="36" sheetId="109" r:id="rId45"/>
    <sheet name="37" sheetId="110" r:id="rId46"/>
    <sheet name="38" sheetId="111" r:id="rId47"/>
    <sheet name="39" sheetId="112" r:id="rId48"/>
    <sheet name="40" sheetId="113" r:id="rId49"/>
    <sheet name="41" sheetId="114" r:id="rId50"/>
    <sheet name="42" sheetId="115" r:id="rId51"/>
    <sheet name="43" sheetId="116" r:id="rId52"/>
    <sheet name="44" sheetId="117" r:id="rId53"/>
    <sheet name="45" sheetId="118" r:id="rId54"/>
    <sheet name="46" sheetId="119" r:id="rId55"/>
    <sheet name="47" sheetId="120" r:id="rId56"/>
    <sheet name="48" sheetId="121" r:id="rId57"/>
    <sheet name="49" sheetId="122" r:id="rId58"/>
    <sheet name="50" sheetId="123" r:id="rId59"/>
    <sheet name="Volsum" sheetId="32" r:id="rId60"/>
    <sheet name="Gradsum" sheetId="34" r:id="rId61"/>
  </sheets>
  <functionGroups builtInGroupCount="17"/>
  <definedNames>
    <definedName name="CF">'Mix Design'!$A$101:$A$108</definedName>
    <definedName name="cfg">'Mix Design'!$A$101:$N$108</definedName>
    <definedName name="Mixes">'Mix Design'!$R$2:$R$8</definedName>
    <definedName name="_xlnm.Print_Area" localSheetId="4">'1'!$A$1:$H$40</definedName>
    <definedName name="_xlnm.Print_Area" localSheetId="18">'10'!$A$1:$H$40</definedName>
    <definedName name="_xlnm.Print_Area" localSheetId="19">'11'!$A$1:$H$40</definedName>
    <definedName name="_xlnm.Print_Area" localSheetId="20">'12'!$A$1:$H$40</definedName>
    <definedName name="_xlnm.Print_Area" localSheetId="21">'13'!$A$1:$H$40</definedName>
    <definedName name="_xlnm.Print_Area" localSheetId="22">'14'!$A$1:$H$40</definedName>
    <definedName name="_xlnm.Print_Area" localSheetId="23">'15'!$A$1:$H$40</definedName>
    <definedName name="_xlnm.Print_Area" localSheetId="24">'16'!$A$1:$H$40</definedName>
    <definedName name="_xlnm.Print_Area" localSheetId="25">'17'!$A$1:$H$40</definedName>
    <definedName name="_xlnm.Print_Area" localSheetId="26">'18'!$A$1:$H$40</definedName>
    <definedName name="_xlnm.Print_Area" localSheetId="27">'19'!$A$1:$H$40</definedName>
    <definedName name="_xlnm.Print_Area" localSheetId="10">'2'!$A$1:$H$40</definedName>
    <definedName name="_xlnm.Print_Area" localSheetId="28">'20'!$A$1:$H$40</definedName>
    <definedName name="_xlnm.Print_Area" localSheetId="29">'21'!$A$1:$H$40</definedName>
    <definedName name="_xlnm.Print_Area" localSheetId="30">'22'!$A$1:$H$40</definedName>
    <definedName name="_xlnm.Print_Area" localSheetId="31">'23'!$A$1:$H$40</definedName>
    <definedName name="_xlnm.Print_Area" localSheetId="32">'24'!$A$1:$H$40</definedName>
    <definedName name="_xlnm.Print_Area" localSheetId="33">'25'!$A$1:$H$40</definedName>
    <definedName name="_xlnm.Print_Area" localSheetId="34">'26'!$A$1:$H$40</definedName>
    <definedName name="_xlnm.Print_Area" localSheetId="35">'27'!$A$1:$H$40</definedName>
    <definedName name="_xlnm.Print_Area" localSheetId="36">'28'!$A$1:$H$40</definedName>
    <definedName name="_xlnm.Print_Area" localSheetId="37">'29'!$A$1:$H$40</definedName>
    <definedName name="_xlnm.Print_Area" localSheetId="11">'3'!$A$1:$H$40</definedName>
    <definedName name="_xlnm.Print_Area" localSheetId="38">'30'!$A$1:$H$40</definedName>
    <definedName name="_xlnm.Print_Area" localSheetId="39">'31'!$A$1:$H$40</definedName>
    <definedName name="_xlnm.Print_Area" localSheetId="40">'32'!$A$1:$H$40</definedName>
    <definedName name="_xlnm.Print_Area" localSheetId="41">'33'!$A$1:$H$40</definedName>
    <definedName name="_xlnm.Print_Area" localSheetId="42">'34'!$A$1:$H$40</definedName>
    <definedName name="_xlnm.Print_Area" localSheetId="43">'35'!$A$1:$H$40</definedName>
    <definedName name="_xlnm.Print_Area" localSheetId="44">'36'!$A$1:$H$40</definedName>
    <definedName name="_xlnm.Print_Area" localSheetId="45">'37'!$A$1:$H$40</definedName>
    <definedName name="_xlnm.Print_Area" localSheetId="46">'38'!$A$1:$H$40</definedName>
    <definedName name="_xlnm.Print_Area" localSheetId="47">'39'!$A$1:$H$40</definedName>
    <definedName name="_xlnm.Print_Area" localSheetId="12">'4'!$A$1:$H$40</definedName>
    <definedName name="_xlnm.Print_Area" localSheetId="48">'40'!$A$1:$H$40</definedName>
    <definedName name="_xlnm.Print_Area" localSheetId="49">'41'!$A$1:$H$40</definedName>
    <definedName name="_xlnm.Print_Area" localSheetId="50">'42'!$A$1:$H$40</definedName>
    <definedName name="_xlnm.Print_Area" localSheetId="51">'43'!$A$1:$H$40</definedName>
    <definedName name="_xlnm.Print_Area" localSheetId="52">'44'!$A$1:$H$40</definedName>
    <definedName name="_xlnm.Print_Area" localSheetId="53">'45'!$A$1:$H$40</definedName>
    <definedName name="_xlnm.Print_Area" localSheetId="54">'46'!$A$1:$H$40</definedName>
    <definedName name="_xlnm.Print_Area" localSheetId="55">'47'!$A$1:$H$40</definedName>
    <definedName name="_xlnm.Print_Area" localSheetId="56">'48'!$A$1:$H$40</definedName>
    <definedName name="_xlnm.Print_Area" localSheetId="57">'49'!$A$1:$H$40</definedName>
    <definedName name="_xlnm.Print_Area" localSheetId="13">'5'!$A$1:$H$40</definedName>
    <definedName name="_xlnm.Print_Area" localSheetId="58">'50'!$A$1:$H$40</definedName>
    <definedName name="_xlnm.Print_Area" localSheetId="14">'6'!$A$1:$H$40</definedName>
    <definedName name="_xlnm.Print_Area" localSheetId="15">'7'!$A$1:$H$40</definedName>
    <definedName name="_xlnm.Print_Area" localSheetId="16">'8'!$A$1:$H$40</definedName>
    <definedName name="_xlnm.Print_Area" localSheetId="17">'9'!$A$1:$H$40</definedName>
    <definedName name="_xlnm.Print_Area" localSheetId="2">CF!$A$1:$G$35</definedName>
    <definedName name="_xlnm.Print_Area" localSheetId="9">'Print Sheet'!$A$1:$I$62</definedName>
    <definedName name="rrrr" localSheetId="18">'10'!$Z$1:$AA$21</definedName>
    <definedName name="rrrr" localSheetId="19">'11'!$Z$1:$AA$21</definedName>
    <definedName name="rrrr" localSheetId="20">'12'!$Z$1:$AA$21</definedName>
    <definedName name="rrrr" localSheetId="21">'13'!$Z$1:$AA$21</definedName>
    <definedName name="rrrr" localSheetId="22">'14'!$Z$1:$AA$21</definedName>
    <definedName name="rrrr" localSheetId="23">'15'!$Z$1:$AA$21</definedName>
    <definedName name="rrrr" localSheetId="24">'16'!$Z$1:$AA$21</definedName>
    <definedName name="rrrr" localSheetId="25">'17'!$Z$1:$AA$21</definedName>
    <definedName name="rrrr" localSheetId="26">'18'!$Z$1:$AA$21</definedName>
    <definedName name="rrrr" localSheetId="27">'19'!$Z$1:$AA$21</definedName>
    <definedName name="rrrr" localSheetId="10">'2'!$Z$1:$AA$21</definedName>
    <definedName name="rrrr" localSheetId="28">'20'!$Z$1:$AA$21</definedName>
    <definedName name="rrrr" localSheetId="29">'21'!$Z$1:$AA$21</definedName>
    <definedName name="rrrr" localSheetId="30">'22'!$Z$1:$AA$21</definedName>
    <definedName name="rrrr" localSheetId="31">'23'!$Z$1:$AA$21</definedName>
    <definedName name="rrrr" localSheetId="32">'24'!$Z$1:$AA$21</definedName>
    <definedName name="rrrr" localSheetId="33">'25'!$Z$1:$AA$21</definedName>
    <definedName name="rrrr" localSheetId="34">'26'!$Z$1:$AA$21</definedName>
    <definedName name="rrrr" localSheetId="35">'27'!$Z$1:$AA$21</definedName>
    <definedName name="rrrr" localSheetId="36">'28'!$Z$1:$AA$21</definedName>
    <definedName name="rrrr" localSheetId="37">'29'!$Z$1:$AA$21</definedName>
    <definedName name="rrrr" localSheetId="11">'3'!$Z$1:$AA$21</definedName>
    <definedName name="rrrr" localSheetId="38">'30'!$Z$1:$AA$21</definedName>
    <definedName name="rrrr" localSheetId="39">'31'!$Z$1:$AA$21</definedName>
    <definedName name="rrrr" localSheetId="40">'32'!$Z$1:$AA$21</definedName>
    <definedName name="rrrr" localSheetId="41">'33'!$Z$1:$AA$21</definedName>
    <definedName name="rrrr" localSheetId="42">'34'!$Z$1:$AA$21</definedName>
    <definedName name="rrrr" localSheetId="43">'35'!$Z$1:$AA$21</definedName>
    <definedName name="rrrr" localSheetId="44">'36'!$Z$1:$AA$21</definedName>
    <definedName name="rrrr" localSheetId="45">'37'!$Z$1:$AA$21</definedName>
    <definedName name="rrrr" localSheetId="46">'38'!$Z$1:$AA$21</definedName>
    <definedName name="rrrr" localSheetId="47">'39'!$Z$1:$AA$21</definedName>
    <definedName name="rrrr" localSheetId="12">'4'!$Z$1:$AA$21</definedName>
    <definedName name="rrrr" localSheetId="48">'40'!$Z$1:$AA$21</definedName>
    <definedName name="rrrr" localSheetId="49">'41'!$Z$1:$AA$21</definedName>
    <definedName name="rrrr" localSheetId="50">'42'!$Z$1:$AA$21</definedName>
    <definedName name="rrrr" localSheetId="51">'43'!$Z$1:$AA$21</definedName>
    <definedName name="rrrr" localSheetId="52">'44'!$Z$1:$AA$21</definedName>
    <definedName name="rrrr" localSheetId="53">'45'!$Z$1:$AA$21</definedName>
    <definedName name="rrrr" localSheetId="54">'46'!$Z$1:$AA$21</definedName>
    <definedName name="rrrr" localSheetId="55">'47'!$Z$1:$AA$21</definedName>
    <definedName name="rrrr" localSheetId="56">'48'!$Z$1:$AA$21</definedName>
    <definedName name="rrrr" localSheetId="57">'49'!$Z$1:$AA$21</definedName>
    <definedName name="rrrr" localSheetId="13">'5'!$Z$1:$AA$21</definedName>
    <definedName name="rrrr" localSheetId="58">'50'!$Z$1:$AA$21</definedName>
    <definedName name="rrrr" localSheetId="14">'6'!$Z$1:$AA$21</definedName>
    <definedName name="rrrr" localSheetId="15">'7'!$Z$1:$AA$21</definedName>
    <definedName name="rrrr" localSheetId="16">'8'!$Z$1:$AA$21</definedName>
    <definedName name="rrrr" localSheetId="17">'9'!$Z$1:$AA$21</definedName>
    <definedName name="rrrr">'1'!$Z$1:$AA$21</definedName>
    <definedName name="TEMPCORR" localSheetId="4">'1'!$Z$1:$AA$21</definedName>
    <definedName name="TEMPCORR" localSheetId="18">'10'!$Z$1:$AA$21</definedName>
    <definedName name="TEMPCORR" localSheetId="19">'11'!$Z$1:$AA$21</definedName>
    <definedName name="TEMPCORR" localSheetId="20">'12'!$Z$1:$AA$21</definedName>
    <definedName name="TEMPCORR" localSheetId="21">'13'!$Z$1:$AA$21</definedName>
    <definedName name="TEMPCORR" localSheetId="22">'14'!$Z$1:$AA$21</definedName>
    <definedName name="TEMPCORR" localSheetId="23">'15'!$Z$1:$AA$21</definedName>
    <definedName name="TEMPCORR" localSheetId="24">'16'!$Z$1:$AA$21</definedName>
    <definedName name="TEMPCORR" localSheetId="25">'17'!$Z$1:$AA$21</definedName>
    <definedName name="TEMPCORR" localSheetId="26">'18'!$Z$1:$AA$21</definedName>
    <definedName name="TEMPCORR" localSheetId="27">'19'!$Z$1:$AA$21</definedName>
    <definedName name="TEMPCORR" localSheetId="10">'2'!$Z$1:$AA$21</definedName>
    <definedName name="TEMPCORR" localSheetId="28">'20'!$Z$1:$AA$21</definedName>
    <definedName name="TEMPCORR" localSheetId="29">'21'!$Z$1:$AA$21</definedName>
    <definedName name="TEMPCORR" localSheetId="30">'22'!$Z$1:$AA$21</definedName>
    <definedName name="TEMPCORR" localSheetId="31">'23'!$Z$1:$AA$21</definedName>
    <definedName name="TEMPCORR" localSheetId="32">'24'!$Z$1:$AA$21</definedName>
    <definedName name="TEMPCORR" localSheetId="33">'25'!$Z$1:$AA$21</definedName>
    <definedName name="TEMPCORR" localSheetId="34">'26'!$Z$1:$AA$21</definedName>
    <definedName name="TEMPCORR" localSheetId="35">'27'!$Z$1:$AA$21</definedName>
    <definedName name="TEMPCORR" localSheetId="36">'28'!$Z$1:$AA$21</definedName>
    <definedName name="TEMPCORR" localSheetId="37">'29'!$Z$1:$AA$21</definedName>
    <definedName name="TEMPCORR" localSheetId="11">'3'!$Z$1:$AA$21</definedName>
    <definedName name="TEMPCORR" localSheetId="38">'30'!$Z$1:$AA$21</definedName>
    <definedName name="TEMPCORR" localSheetId="39">'31'!$Z$1:$AA$21</definedName>
    <definedName name="TEMPCORR" localSheetId="40">'32'!$Z$1:$AA$21</definedName>
    <definedName name="TEMPCORR" localSheetId="41">'33'!$Z$1:$AA$21</definedName>
    <definedName name="TEMPCORR" localSheetId="42">'34'!$Z$1:$AA$21</definedName>
    <definedName name="TEMPCORR" localSheetId="43">'35'!$Z$1:$AA$21</definedName>
    <definedName name="TEMPCORR" localSheetId="44">'36'!$Z$1:$AA$21</definedName>
    <definedName name="TEMPCORR" localSheetId="45">'37'!$Z$1:$AA$21</definedName>
    <definedName name="TEMPCORR" localSheetId="46">'38'!$Z$1:$AA$21</definedName>
    <definedName name="TEMPCORR" localSheetId="47">'39'!$Z$1:$AA$21</definedName>
    <definedName name="TEMPCORR" localSheetId="12">'4'!$Z$1:$AA$21</definedName>
    <definedName name="TEMPCORR" localSheetId="48">'40'!$Z$1:$AA$21</definedName>
    <definedName name="TEMPCORR" localSheetId="49">'41'!$Z$1:$AA$21</definedName>
    <definedName name="TEMPCORR" localSheetId="50">'42'!$Z$1:$AA$21</definedName>
    <definedName name="TEMPCORR" localSheetId="51">'43'!$Z$1:$AA$21</definedName>
    <definedName name="TEMPCORR" localSheetId="52">'44'!$Z$1:$AA$21</definedName>
    <definedName name="TEMPCORR" localSheetId="53">'45'!$Z$1:$AA$21</definedName>
    <definedName name="TEMPCORR" localSheetId="54">'46'!$Z$1:$AA$21</definedName>
    <definedName name="TEMPCORR" localSheetId="55">'47'!$Z$1:$AA$21</definedName>
    <definedName name="TEMPCORR" localSheetId="56">'48'!$Z$1:$AA$21</definedName>
    <definedName name="TEMPCORR" localSheetId="57">'49'!$Z$1:$AA$21</definedName>
    <definedName name="TEMPCORR" localSheetId="13">'5'!$Z$1:$AA$21</definedName>
    <definedName name="TEMPCORR" localSheetId="58">'50'!$Z$1:$AA$21</definedName>
    <definedName name="TEMPCORR" localSheetId="14">'6'!$Z$1:$AA$21</definedName>
    <definedName name="TEMPCORR" localSheetId="15">'7'!$Z$1:$AA$21</definedName>
    <definedName name="TEMPCORR" localSheetId="16">'8'!$Z$1:$AA$21</definedName>
    <definedName name="TEMPCORR" localSheetId="17">'9'!$Z$1:$AA$21</definedName>
  </definedNames>
  <calcPr calcId="145621" calcMode="manual"/>
</workbook>
</file>

<file path=xl/calcChain.xml><?xml version="1.0" encoding="utf-8"?>
<calcChain xmlns="http://schemas.openxmlformats.org/spreadsheetml/2006/main">
  <c r="BK220" i="123" l="1"/>
  <c r="BI220" i="123"/>
  <c r="BK219" i="123"/>
  <c r="BI219" i="123"/>
  <c r="BK218" i="123"/>
  <c r="BI218" i="123"/>
  <c r="BK217" i="123"/>
  <c r="BI217" i="123"/>
  <c r="BK216" i="123"/>
  <c r="BI216" i="123"/>
  <c r="BK215" i="123"/>
  <c r="BI215" i="123"/>
  <c r="BK214" i="123"/>
  <c r="BI214" i="123"/>
  <c r="BK213" i="123"/>
  <c r="BI213" i="123"/>
  <c r="BN212" i="123"/>
  <c r="BM212" i="123"/>
  <c r="BL212" i="123"/>
  <c r="BK212" i="123"/>
  <c r="BJ212" i="123"/>
  <c r="BI212" i="123"/>
  <c r="BI206" i="123"/>
  <c r="BQ204" i="123"/>
  <c r="BP204" i="123"/>
  <c r="BM204" i="123"/>
  <c r="BL204" i="123"/>
  <c r="BK204" i="123"/>
  <c r="BJ204" i="123"/>
  <c r="BI204" i="123"/>
  <c r="BQ203" i="123"/>
  <c r="BP203" i="123"/>
  <c r="BO203" i="123"/>
  <c r="BN203" i="123"/>
  <c r="BM203" i="123"/>
  <c r="BL203" i="123"/>
  <c r="BK203" i="123"/>
  <c r="BJ203" i="123"/>
  <c r="BI203" i="123"/>
  <c r="BI202" i="123"/>
  <c r="BM200" i="123"/>
  <c r="BL200" i="123"/>
  <c r="BK200" i="123"/>
  <c r="BJ200" i="123"/>
  <c r="BM199" i="123"/>
  <c r="BL199" i="123"/>
  <c r="BK199" i="123"/>
  <c r="BJ199" i="123"/>
  <c r="BI199" i="123"/>
  <c r="BJ198" i="123"/>
  <c r="BI197" i="123"/>
  <c r="BQ196" i="123"/>
  <c r="BP196" i="123"/>
  <c r="BQ195" i="123"/>
  <c r="BP195" i="123"/>
  <c r="BO195" i="123"/>
  <c r="BN195" i="123"/>
  <c r="BM195" i="123"/>
  <c r="BL195" i="123"/>
  <c r="BK195" i="123"/>
  <c r="BJ195" i="123"/>
  <c r="BI195" i="123"/>
  <c r="BQ194" i="123"/>
  <c r="BP194" i="123"/>
  <c r="BK194" i="123"/>
  <c r="BJ194" i="123"/>
  <c r="BI194" i="123"/>
  <c r="BQ193" i="123"/>
  <c r="BP193" i="123"/>
  <c r="BK193" i="123"/>
  <c r="BJ193" i="123"/>
  <c r="BI193" i="123"/>
  <c r="BQ192" i="123"/>
  <c r="BP192" i="123"/>
  <c r="BO192" i="123"/>
  <c r="BN192" i="123"/>
  <c r="BM192" i="123"/>
  <c r="BL192" i="123"/>
  <c r="BK192" i="123"/>
  <c r="BJ192" i="123"/>
  <c r="BI192" i="123"/>
  <c r="BQ191" i="123"/>
  <c r="BP191" i="123"/>
  <c r="BK191" i="123"/>
  <c r="BJ191" i="123"/>
  <c r="BI191" i="123"/>
  <c r="BQ190" i="123"/>
  <c r="BP190" i="123"/>
  <c r="BO190" i="123"/>
  <c r="BN190" i="123"/>
  <c r="BM190" i="123"/>
  <c r="BL190" i="123"/>
  <c r="BK190" i="123"/>
  <c r="BJ190" i="123"/>
  <c r="BI190" i="123"/>
  <c r="BQ189" i="123"/>
  <c r="BP189" i="123"/>
  <c r="BO189" i="123"/>
  <c r="BN189" i="123"/>
  <c r="BM189" i="123"/>
  <c r="BL189" i="123"/>
  <c r="BK189" i="123"/>
  <c r="BJ189" i="123"/>
  <c r="BI189" i="123"/>
  <c r="BQ188" i="123"/>
  <c r="BP188" i="123"/>
  <c r="BO188" i="123"/>
  <c r="BN188" i="123"/>
  <c r="BM188" i="123"/>
  <c r="BL188" i="123"/>
  <c r="BK188" i="123"/>
  <c r="BJ188" i="123"/>
  <c r="BI188" i="123"/>
  <c r="BQ187" i="123"/>
  <c r="BP187" i="123"/>
  <c r="BO187" i="123"/>
  <c r="BN187" i="123"/>
  <c r="BM187" i="123"/>
  <c r="BL187" i="123"/>
  <c r="BK187" i="123"/>
  <c r="BJ187" i="123"/>
  <c r="BI187" i="123"/>
  <c r="BQ186" i="123"/>
  <c r="BP186" i="123"/>
  <c r="BO186" i="123"/>
  <c r="BN186" i="123"/>
  <c r="BM186" i="123"/>
  <c r="BL186" i="123"/>
  <c r="BK186" i="123"/>
  <c r="BJ186" i="123"/>
  <c r="BI186" i="123"/>
  <c r="BQ185" i="123"/>
  <c r="BP185" i="123"/>
  <c r="BO185" i="123"/>
  <c r="BN185" i="123"/>
  <c r="BM185" i="123"/>
  <c r="BL185" i="123"/>
  <c r="BK185" i="123"/>
  <c r="BJ185" i="123"/>
  <c r="BI185" i="123"/>
  <c r="BQ184" i="123"/>
  <c r="BP184" i="123"/>
  <c r="BO184" i="123"/>
  <c r="BN184" i="123"/>
  <c r="BM184" i="123"/>
  <c r="BL184" i="123"/>
  <c r="BK184" i="123"/>
  <c r="BJ184" i="123"/>
  <c r="BI184" i="123"/>
  <c r="BQ183" i="123"/>
  <c r="BP183" i="123"/>
  <c r="BO183" i="123"/>
  <c r="BN183" i="123"/>
  <c r="BM183" i="123"/>
  <c r="BL183" i="123"/>
  <c r="BK183" i="123"/>
  <c r="BJ183" i="123"/>
  <c r="BI183" i="123"/>
  <c r="BJ182" i="123"/>
  <c r="BJ181" i="123"/>
  <c r="BI180" i="123"/>
  <c r="BL178" i="123"/>
  <c r="BL177" i="123"/>
  <c r="BL176" i="123"/>
  <c r="BJ174" i="123"/>
  <c r="BJ173" i="123"/>
  <c r="BJ169" i="123"/>
  <c r="BJ168" i="123"/>
  <c r="BO166" i="123"/>
  <c r="BI164" i="123"/>
  <c r="K156" i="123"/>
  <c r="I156" i="123"/>
  <c r="BN220" i="123" s="1"/>
  <c r="G156" i="123"/>
  <c r="BL220" i="123" s="1"/>
  <c r="E156" i="123"/>
  <c r="BJ220" i="123" s="1"/>
  <c r="K155" i="123"/>
  <c r="I155" i="123"/>
  <c r="BN219" i="123" s="1"/>
  <c r="E155" i="123"/>
  <c r="BJ219" i="123" s="1"/>
  <c r="K154" i="123"/>
  <c r="I154" i="123"/>
  <c r="BN218" i="123" s="1"/>
  <c r="G154" i="123"/>
  <c r="BL218" i="123" s="1"/>
  <c r="E154" i="123"/>
  <c r="BJ218" i="123" s="1"/>
  <c r="K153" i="123"/>
  <c r="I153" i="123"/>
  <c r="BN217" i="123" s="1"/>
  <c r="E153" i="123"/>
  <c r="H153" i="123" s="1"/>
  <c r="BM217" i="123" s="1"/>
  <c r="K152" i="123"/>
  <c r="I152" i="123"/>
  <c r="BN216" i="123" s="1"/>
  <c r="G152" i="123"/>
  <c r="BL216" i="123" s="1"/>
  <c r="E152" i="123"/>
  <c r="BJ216" i="123" s="1"/>
  <c r="K151" i="123"/>
  <c r="I151" i="123"/>
  <c r="BN215" i="123" s="1"/>
  <c r="E151" i="123"/>
  <c r="BJ215" i="123" s="1"/>
  <c r="K150" i="123"/>
  <c r="I150" i="123"/>
  <c r="BN214" i="123" s="1"/>
  <c r="G150" i="123"/>
  <c r="BL214" i="123" s="1"/>
  <c r="E150" i="123"/>
  <c r="BJ214" i="123" s="1"/>
  <c r="K149" i="123"/>
  <c r="I149" i="123"/>
  <c r="BN213" i="123" s="1"/>
  <c r="E149" i="123"/>
  <c r="H149" i="123" s="1"/>
  <c r="BM213" i="123" s="1"/>
  <c r="E147" i="123"/>
  <c r="B133" i="123"/>
  <c r="B137" i="123" s="1"/>
  <c r="E125" i="123"/>
  <c r="BO204" i="123" s="1"/>
  <c r="D125" i="123"/>
  <c r="BN204" i="123" s="1"/>
  <c r="E76" i="123"/>
  <c r="D76" i="123"/>
  <c r="C76" i="123"/>
  <c r="B76" i="123"/>
  <c r="B75" i="123"/>
  <c r="E74" i="123"/>
  <c r="D74" i="123"/>
  <c r="N73" i="123"/>
  <c r="D73" i="123"/>
  <c r="P72" i="123"/>
  <c r="N72" i="123"/>
  <c r="K72" i="123"/>
  <c r="L72" i="123" s="1"/>
  <c r="J72" i="123"/>
  <c r="I72" i="123"/>
  <c r="G72" i="123"/>
  <c r="F72" i="123"/>
  <c r="AA60" i="123" s="1"/>
  <c r="E72" i="123"/>
  <c r="D72" i="123"/>
  <c r="P71" i="123"/>
  <c r="N71" i="123"/>
  <c r="I71" i="123"/>
  <c r="G71" i="123"/>
  <c r="F71" i="123"/>
  <c r="AA59" i="123" s="1"/>
  <c r="E71" i="123"/>
  <c r="D71" i="123"/>
  <c r="P70" i="123"/>
  <c r="N70" i="123"/>
  <c r="I70" i="123"/>
  <c r="G70" i="123"/>
  <c r="F70" i="123"/>
  <c r="AA58" i="123" s="1"/>
  <c r="E70" i="123"/>
  <c r="D70" i="123"/>
  <c r="P69" i="123"/>
  <c r="N69" i="123"/>
  <c r="K69" i="123"/>
  <c r="M69" i="123" s="1"/>
  <c r="J69" i="123"/>
  <c r="I69" i="123"/>
  <c r="G69" i="123"/>
  <c r="F69" i="123"/>
  <c r="AA57" i="123" s="1"/>
  <c r="AD57" i="123" s="1"/>
  <c r="E69" i="123"/>
  <c r="D69" i="123"/>
  <c r="P68" i="123"/>
  <c r="N68" i="123"/>
  <c r="I68" i="123"/>
  <c r="G68" i="123"/>
  <c r="F68" i="123"/>
  <c r="E68" i="123"/>
  <c r="D68" i="123"/>
  <c r="P67" i="123"/>
  <c r="N67" i="123"/>
  <c r="K67" i="123"/>
  <c r="M67" i="123" s="1"/>
  <c r="J67" i="123"/>
  <c r="I67" i="123"/>
  <c r="G67" i="123"/>
  <c r="F67" i="123"/>
  <c r="AA55" i="123" s="1"/>
  <c r="AD55" i="123" s="1"/>
  <c r="E67" i="123"/>
  <c r="D67" i="123"/>
  <c r="AA66" i="123"/>
  <c r="P66" i="123"/>
  <c r="N66" i="123"/>
  <c r="K66" i="123"/>
  <c r="M66" i="123" s="1"/>
  <c r="J66" i="123"/>
  <c r="I66" i="123"/>
  <c r="G66" i="123"/>
  <c r="F66" i="123"/>
  <c r="AA54" i="123" s="1"/>
  <c r="E66" i="123"/>
  <c r="D66" i="123"/>
  <c r="P65" i="123"/>
  <c r="N65" i="123"/>
  <c r="K65" i="123"/>
  <c r="M65" i="123" s="1"/>
  <c r="J65" i="123"/>
  <c r="I65" i="123"/>
  <c r="G65" i="123"/>
  <c r="F65" i="123"/>
  <c r="AA53" i="123" s="1"/>
  <c r="E65" i="123"/>
  <c r="D65" i="123"/>
  <c r="P64" i="123"/>
  <c r="N64" i="123"/>
  <c r="K64" i="123"/>
  <c r="L64" i="123" s="1"/>
  <c r="J64" i="123"/>
  <c r="I64" i="123"/>
  <c r="G64" i="123"/>
  <c r="F64" i="123"/>
  <c r="AA52" i="123" s="1"/>
  <c r="E64" i="123"/>
  <c r="D64" i="123"/>
  <c r="P63" i="123"/>
  <c r="N63" i="123"/>
  <c r="K63" i="123"/>
  <c r="M63" i="123" s="1"/>
  <c r="J63" i="123"/>
  <c r="I63" i="123"/>
  <c r="G63" i="123"/>
  <c r="F63" i="123"/>
  <c r="AA51" i="123" s="1"/>
  <c r="E63" i="123"/>
  <c r="D63" i="123"/>
  <c r="P62" i="123"/>
  <c r="N62" i="123"/>
  <c r="K62" i="123"/>
  <c r="L62" i="123" s="1"/>
  <c r="J62" i="123"/>
  <c r="I62" i="123"/>
  <c r="G62" i="123"/>
  <c r="F62" i="123"/>
  <c r="AA50" i="123" s="1"/>
  <c r="AD50" i="123" s="1"/>
  <c r="E62" i="123"/>
  <c r="D62" i="123"/>
  <c r="N61" i="123"/>
  <c r="K61" i="123"/>
  <c r="M61" i="123" s="1"/>
  <c r="J61" i="123"/>
  <c r="I61" i="123"/>
  <c r="G61" i="123"/>
  <c r="F61" i="123"/>
  <c r="AA48" i="123" s="1"/>
  <c r="AD48" i="123" s="1"/>
  <c r="E61" i="123"/>
  <c r="P61" i="123" s="1"/>
  <c r="D61" i="123"/>
  <c r="AB60" i="123"/>
  <c r="AB59" i="123"/>
  <c r="F59" i="123"/>
  <c r="AN58" i="123"/>
  <c r="AB58" i="123"/>
  <c r="D58" i="123"/>
  <c r="B74" i="123" s="1"/>
  <c r="AN57" i="123"/>
  <c r="AB57" i="123"/>
  <c r="AN56" i="123"/>
  <c r="AB56" i="123"/>
  <c r="AA56" i="123"/>
  <c r="AN55" i="123"/>
  <c r="AB55" i="123"/>
  <c r="AN54" i="123"/>
  <c r="AB54" i="123"/>
  <c r="AN53" i="123"/>
  <c r="AB53" i="123"/>
  <c r="AN52" i="123"/>
  <c r="AB52" i="123"/>
  <c r="B52" i="123"/>
  <c r="AN51" i="123"/>
  <c r="AB51" i="123"/>
  <c r="B51" i="123"/>
  <c r="AN50" i="123"/>
  <c r="AB50" i="123"/>
  <c r="AN49" i="123"/>
  <c r="AB49" i="123"/>
  <c r="AN48" i="123"/>
  <c r="AB48" i="123"/>
  <c r="AN47" i="123"/>
  <c r="AN46" i="123"/>
  <c r="B46" i="123"/>
  <c r="G52" i="123" s="1"/>
  <c r="B45" i="123"/>
  <c r="G32" i="123"/>
  <c r="G31" i="123"/>
  <c r="D25" i="123"/>
  <c r="H23" i="123"/>
  <c r="C32" i="123" s="1"/>
  <c r="BK177" i="123" s="1"/>
  <c r="C23" i="123"/>
  <c r="B23" i="123"/>
  <c r="B26" i="123" s="1"/>
  <c r="B12" i="123"/>
  <c r="D34" i="123" s="1"/>
  <c r="BL179" i="123" s="1"/>
  <c r="B11" i="123"/>
  <c r="B10" i="123"/>
  <c r="B9" i="123"/>
  <c r="B8" i="123"/>
  <c r="BJ170" i="123" s="1"/>
  <c r="B7" i="123"/>
  <c r="BJ167" i="123" s="1"/>
  <c r="B6" i="123"/>
  <c r="BO167" i="123" s="1"/>
  <c r="B5" i="123"/>
  <c r="BJ166" i="123" s="1"/>
  <c r="BK220" i="122"/>
  <c r="BI220" i="122"/>
  <c r="BK219" i="122"/>
  <c r="BI219" i="122"/>
  <c r="BK218" i="122"/>
  <c r="BJ218" i="122"/>
  <c r="BI218" i="122"/>
  <c r="BK217" i="122"/>
  <c r="BI217" i="122"/>
  <c r="BK216" i="122"/>
  <c r="BI216" i="122"/>
  <c r="BK215" i="122"/>
  <c r="BI215" i="122"/>
  <c r="BN214" i="122"/>
  <c r="BK214" i="122"/>
  <c r="BJ214" i="122"/>
  <c r="BI214" i="122"/>
  <c r="BK213" i="122"/>
  <c r="BI213" i="122"/>
  <c r="BN212" i="122"/>
  <c r="BM212" i="122"/>
  <c r="BL212" i="122"/>
  <c r="BK212" i="122"/>
  <c r="BJ212" i="122"/>
  <c r="BI212" i="122"/>
  <c r="BI206" i="122"/>
  <c r="BQ204" i="122"/>
  <c r="BP204" i="122"/>
  <c r="BM204" i="122"/>
  <c r="BL204" i="122"/>
  <c r="BK204" i="122"/>
  <c r="BJ204" i="122"/>
  <c r="BI204" i="122"/>
  <c r="BQ203" i="122"/>
  <c r="BP203" i="122"/>
  <c r="BO203" i="122"/>
  <c r="BN203" i="122"/>
  <c r="BM203" i="122"/>
  <c r="BL203" i="122"/>
  <c r="BK203" i="122"/>
  <c r="BJ203" i="122"/>
  <c r="BI203" i="122"/>
  <c r="BI202" i="122"/>
  <c r="BM200" i="122"/>
  <c r="BL200" i="122"/>
  <c r="BK200" i="122"/>
  <c r="BJ200" i="122"/>
  <c r="BM199" i="122"/>
  <c r="BL199" i="122"/>
  <c r="BK199" i="122"/>
  <c r="BJ199" i="122"/>
  <c r="BI199" i="122"/>
  <c r="BJ198" i="122"/>
  <c r="BI197" i="122"/>
  <c r="BQ196" i="122"/>
  <c r="BP196" i="122"/>
  <c r="BQ195" i="122"/>
  <c r="BP195" i="122"/>
  <c r="BO195" i="122"/>
  <c r="BN195" i="122"/>
  <c r="BM195" i="122"/>
  <c r="BL195" i="122"/>
  <c r="BK195" i="122"/>
  <c r="BJ195" i="122"/>
  <c r="BI195" i="122"/>
  <c r="BQ194" i="122"/>
  <c r="BP194" i="122"/>
  <c r="BK194" i="122"/>
  <c r="BJ194" i="122"/>
  <c r="BI194" i="122"/>
  <c r="BQ193" i="122"/>
  <c r="BP193" i="122"/>
  <c r="BK193" i="122"/>
  <c r="BJ193" i="122"/>
  <c r="BI193" i="122"/>
  <c r="BQ192" i="122"/>
  <c r="BP192" i="122"/>
  <c r="BO192" i="122"/>
  <c r="BN192" i="122"/>
  <c r="BM192" i="122"/>
  <c r="BL192" i="122"/>
  <c r="BK192" i="122"/>
  <c r="BJ192" i="122"/>
  <c r="BI192" i="122"/>
  <c r="BQ191" i="122"/>
  <c r="BP191" i="122"/>
  <c r="BK191" i="122"/>
  <c r="BJ191" i="122"/>
  <c r="BI191" i="122"/>
  <c r="BQ190" i="122"/>
  <c r="BP190" i="122"/>
  <c r="BO190" i="122"/>
  <c r="BN190" i="122"/>
  <c r="BM190" i="122"/>
  <c r="BL190" i="122"/>
  <c r="BK190" i="122"/>
  <c r="BJ190" i="122"/>
  <c r="BI190" i="122"/>
  <c r="BQ189" i="122"/>
  <c r="BP189" i="122"/>
  <c r="BO189" i="122"/>
  <c r="BN189" i="122"/>
  <c r="BM189" i="122"/>
  <c r="BL189" i="122"/>
  <c r="BK189" i="122"/>
  <c r="BJ189" i="122"/>
  <c r="BI189" i="122"/>
  <c r="BQ188" i="122"/>
  <c r="BP188" i="122"/>
  <c r="BO188" i="122"/>
  <c r="BN188" i="122"/>
  <c r="BM188" i="122"/>
  <c r="BL188" i="122"/>
  <c r="BK188" i="122"/>
  <c r="BJ188" i="122"/>
  <c r="BI188" i="122"/>
  <c r="BQ187" i="122"/>
  <c r="BP187" i="122"/>
  <c r="BO187" i="122"/>
  <c r="BN187" i="122"/>
  <c r="BM187" i="122"/>
  <c r="BL187" i="122"/>
  <c r="BK187" i="122"/>
  <c r="BJ187" i="122"/>
  <c r="BI187" i="122"/>
  <c r="BQ186" i="122"/>
  <c r="BP186" i="122"/>
  <c r="BO186" i="122"/>
  <c r="BN186" i="122"/>
  <c r="BM186" i="122"/>
  <c r="BL186" i="122"/>
  <c r="BK186" i="122"/>
  <c r="BJ186" i="122"/>
  <c r="BI186" i="122"/>
  <c r="BQ185" i="122"/>
  <c r="BP185" i="122"/>
  <c r="BO185" i="122"/>
  <c r="BN185" i="122"/>
  <c r="BM185" i="122"/>
  <c r="BL185" i="122"/>
  <c r="BK185" i="122"/>
  <c r="BJ185" i="122"/>
  <c r="BI185" i="122"/>
  <c r="BQ184" i="122"/>
  <c r="BP184" i="122"/>
  <c r="BO184" i="122"/>
  <c r="BN184" i="122"/>
  <c r="BM184" i="122"/>
  <c r="BL184" i="122"/>
  <c r="BK184" i="122"/>
  <c r="BJ184" i="122"/>
  <c r="BI184" i="122"/>
  <c r="BQ183" i="122"/>
  <c r="BP183" i="122"/>
  <c r="BO183" i="122"/>
  <c r="BN183" i="122"/>
  <c r="BM183" i="122"/>
  <c r="BL183" i="122"/>
  <c r="BK183" i="122"/>
  <c r="BJ183" i="122"/>
  <c r="BI183" i="122"/>
  <c r="BJ182" i="122"/>
  <c r="BJ181" i="122"/>
  <c r="BI180" i="122"/>
  <c r="BL178" i="122"/>
  <c r="BL177" i="122"/>
  <c r="BL176" i="122"/>
  <c r="BJ174" i="122"/>
  <c r="BJ173" i="122"/>
  <c r="BJ169" i="122"/>
  <c r="BJ168" i="122"/>
  <c r="BO166" i="122"/>
  <c r="BI164" i="122"/>
  <c r="K156" i="122"/>
  <c r="I156" i="122"/>
  <c r="BN220" i="122" s="1"/>
  <c r="G156" i="122"/>
  <c r="BL220" i="122" s="1"/>
  <c r="E156" i="122"/>
  <c r="H156" i="122" s="1"/>
  <c r="BM220" i="122" s="1"/>
  <c r="K155" i="122"/>
  <c r="I155" i="122"/>
  <c r="BN219" i="122" s="1"/>
  <c r="G155" i="122"/>
  <c r="BL219" i="122" s="1"/>
  <c r="E155" i="122"/>
  <c r="BJ219" i="122" s="1"/>
  <c r="K154" i="122"/>
  <c r="I154" i="122"/>
  <c r="BN218" i="122" s="1"/>
  <c r="G154" i="122"/>
  <c r="BL218" i="122" s="1"/>
  <c r="E154" i="122"/>
  <c r="H154" i="122" s="1"/>
  <c r="BM218" i="122" s="1"/>
  <c r="K153" i="122"/>
  <c r="I153" i="122"/>
  <c r="BN217" i="122" s="1"/>
  <c r="E153" i="122"/>
  <c r="H153" i="122" s="1"/>
  <c r="BM217" i="122" s="1"/>
  <c r="K152" i="122"/>
  <c r="I152" i="122"/>
  <c r="BN216" i="122" s="1"/>
  <c r="E152" i="122"/>
  <c r="H152" i="122" s="1"/>
  <c r="BM216" i="122" s="1"/>
  <c r="K151" i="122"/>
  <c r="I151" i="122"/>
  <c r="BN215" i="122" s="1"/>
  <c r="E151" i="122"/>
  <c r="BJ215" i="122" s="1"/>
  <c r="K150" i="122"/>
  <c r="I150" i="122"/>
  <c r="G150" i="122"/>
  <c r="BL214" i="122" s="1"/>
  <c r="E150" i="122"/>
  <c r="H150" i="122" s="1"/>
  <c r="BM214" i="122" s="1"/>
  <c r="K149" i="122"/>
  <c r="I149" i="122"/>
  <c r="BN213" i="122" s="1"/>
  <c r="E149" i="122"/>
  <c r="E147" i="122"/>
  <c r="B133" i="122"/>
  <c r="B136" i="122" s="1"/>
  <c r="E125" i="122"/>
  <c r="BO204" i="122" s="1"/>
  <c r="D125" i="122"/>
  <c r="BN204" i="122" s="1"/>
  <c r="E76" i="122"/>
  <c r="D76" i="122"/>
  <c r="C76" i="122"/>
  <c r="B76" i="122"/>
  <c r="B75" i="122"/>
  <c r="E74" i="122"/>
  <c r="D74" i="122"/>
  <c r="N73" i="122"/>
  <c r="D73" i="122"/>
  <c r="P72" i="122"/>
  <c r="N72" i="122"/>
  <c r="K72" i="122"/>
  <c r="L72" i="122" s="1"/>
  <c r="J72" i="122"/>
  <c r="I72" i="122"/>
  <c r="G72" i="122"/>
  <c r="F72" i="122"/>
  <c r="E72" i="122"/>
  <c r="D72" i="122"/>
  <c r="P71" i="122"/>
  <c r="N71" i="122"/>
  <c r="I71" i="122"/>
  <c r="G71" i="122"/>
  <c r="F71" i="122"/>
  <c r="E71" i="122"/>
  <c r="D71" i="122"/>
  <c r="P70" i="122"/>
  <c r="N70" i="122"/>
  <c r="I70" i="122"/>
  <c r="G70" i="122"/>
  <c r="F70" i="122"/>
  <c r="AA58" i="122" s="1"/>
  <c r="AD58" i="122" s="1"/>
  <c r="E70" i="122"/>
  <c r="D70" i="122"/>
  <c r="P69" i="122"/>
  <c r="N69" i="122"/>
  <c r="K69" i="122"/>
  <c r="M69" i="122" s="1"/>
  <c r="J69" i="122"/>
  <c r="I69" i="122"/>
  <c r="G69" i="122"/>
  <c r="F69" i="122"/>
  <c r="AA57" i="122" s="1"/>
  <c r="E69" i="122"/>
  <c r="D69" i="122"/>
  <c r="P68" i="122"/>
  <c r="N68" i="122"/>
  <c r="I68" i="122"/>
  <c r="G68" i="122"/>
  <c r="F68" i="122"/>
  <c r="AA56" i="122" s="1"/>
  <c r="AD56" i="122" s="1"/>
  <c r="E68" i="122"/>
  <c r="D68" i="122"/>
  <c r="P67" i="122"/>
  <c r="N67" i="122"/>
  <c r="K67" i="122"/>
  <c r="M67" i="122" s="1"/>
  <c r="J67" i="122"/>
  <c r="I67" i="122"/>
  <c r="G67" i="122"/>
  <c r="F67" i="122"/>
  <c r="E67" i="122"/>
  <c r="D67" i="122"/>
  <c r="AA66" i="122"/>
  <c r="P66" i="122"/>
  <c r="N66" i="122"/>
  <c r="K66" i="122"/>
  <c r="M66" i="122" s="1"/>
  <c r="J66" i="122"/>
  <c r="I66" i="122"/>
  <c r="G66" i="122"/>
  <c r="F66" i="122"/>
  <c r="AA54" i="122" s="1"/>
  <c r="AD54" i="122" s="1"/>
  <c r="E66" i="122"/>
  <c r="D66" i="122"/>
  <c r="P65" i="122"/>
  <c r="N65" i="122"/>
  <c r="K65" i="122"/>
  <c r="L65" i="122" s="1"/>
  <c r="J65" i="122"/>
  <c r="I65" i="122"/>
  <c r="G65" i="122"/>
  <c r="F65" i="122"/>
  <c r="AA53" i="122" s="1"/>
  <c r="E65" i="122"/>
  <c r="D65" i="122"/>
  <c r="P64" i="122"/>
  <c r="N64" i="122"/>
  <c r="K64" i="122"/>
  <c r="M64" i="122" s="1"/>
  <c r="J64" i="122"/>
  <c r="I64" i="122"/>
  <c r="G64" i="122"/>
  <c r="F64" i="122"/>
  <c r="E64" i="122"/>
  <c r="D64" i="122"/>
  <c r="P63" i="122"/>
  <c r="N63" i="122"/>
  <c r="K63" i="122"/>
  <c r="L63" i="122" s="1"/>
  <c r="J63" i="122"/>
  <c r="I63" i="122"/>
  <c r="G63" i="122"/>
  <c r="F63" i="122"/>
  <c r="E63" i="122"/>
  <c r="D63" i="122"/>
  <c r="P62" i="122"/>
  <c r="N62" i="122"/>
  <c r="K62" i="122"/>
  <c r="M62" i="122" s="1"/>
  <c r="J62" i="122"/>
  <c r="I62" i="122"/>
  <c r="G62" i="122"/>
  <c r="F62" i="122"/>
  <c r="AA50" i="122" s="1"/>
  <c r="AD50" i="122" s="1"/>
  <c r="E62" i="122"/>
  <c r="D62" i="122"/>
  <c r="N61" i="122"/>
  <c r="K61" i="122"/>
  <c r="L61" i="122" s="1"/>
  <c r="J61" i="122"/>
  <c r="I61" i="122"/>
  <c r="G61" i="122"/>
  <c r="F61" i="122"/>
  <c r="AA48" i="122" s="1"/>
  <c r="E61" i="122"/>
  <c r="P61" i="122" s="1"/>
  <c r="D61" i="122"/>
  <c r="AB60" i="122"/>
  <c r="AA60" i="122"/>
  <c r="AC60" i="122" s="1"/>
  <c r="AB59" i="122"/>
  <c r="AA59" i="122"/>
  <c r="AD59" i="122" s="1"/>
  <c r="F59" i="122"/>
  <c r="AN58" i="122"/>
  <c r="AB58" i="122"/>
  <c r="D58" i="122"/>
  <c r="B74" i="122" s="1"/>
  <c r="AN57" i="122"/>
  <c r="AB57" i="122"/>
  <c r="AN56" i="122"/>
  <c r="AB56" i="122"/>
  <c r="AN55" i="122"/>
  <c r="AB55" i="122"/>
  <c r="AA55" i="122"/>
  <c r="AN54" i="122"/>
  <c r="AB54" i="122"/>
  <c r="AN53" i="122"/>
  <c r="AB53" i="122"/>
  <c r="AN52" i="122"/>
  <c r="AB52" i="122"/>
  <c r="AA52" i="122"/>
  <c r="AC52" i="122" s="1"/>
  <c r="B52" i="122"/>
  <c r="AN51" i="122"/>
  <c r="AB51" i="122"/>
  <c r="AA51" i="122"/>
  <c r="AC51" i="122" s="1"/>
  <c r="B51" i="122"/>
  <c r="AN50" i="122"/>
  <c r="AB50" i="122"/>
  <c r="AN49" i="122"/>
  <c r="AB49" i="122"/>
  <c r="AN48" i="122"/>
  <c r="AB48" i="122"/>
  <c r="AN47" i="122"/>
  <c r="AN46" i="122"/>
  <c r="B46" i="122"/>
  <c r="G48" i="122" s="1"/>
  <c r="B45" i="122"/>
  <c r="D34" i="122"/>
  <c r="BL179" i="122" s="1"/>
  <c r="G32" i="122"/>
  <c r="G31" i="122"/>
  <c r="D25" i="122"/>
  <c r="H23" i="122"/>
  <c r="C23" i="122"/>
  <c r="B23" i="122"/>
  <c r="B26" i="122" s="1"/>
  <c r="C31" i="122" s="1"/>
  <c r="B12" i="122"/>
  <c r="B11" i="122"/>
  <c r="B10" i="122"/>
  <c r="B9" i="122"/>
  <c r="B8" i="122"/>
  <c r="BJ170" i="122" s="1"/>
  <c r="B7" i="122"/>
  <c r="BJ167" i="122" s="1"/>
  <c r="B6" i="122"/>
  <c r="BO167" i="122" s="1"/>
  <c r="B5" i="122"/>
  <c r="BJ166" i="122" s="1"/>
  <c r="BK220" i="121"/>
  <c r="BI220" i="121"/>
  <c r="BK219" i="121"/>
  <c r="BI219" i="121"/>
  <c r="BN218" i="121"/>
  <c r="BK218" i="121"/>
  <c r="BI218" i="121"/>
  <c r="BK217" i="121"/>
  <c r="BI217" i="121"/>
  <c r="BK216" i="121"/>
  <c r="BI216" i="121"/>
  <c r="BK215" i="121"/>
  <c r="BI215" i="121"/>
  <c r="BN214" i="121"/>
  <c r="BK214" i="121"/>
  <c r="BI214" i="121"/>
  <c r="BK213" i="121"/>
  <c r="BI213" i="121"/>
  <c r="BN212" i="121"/>
  <c r="BM212" i="121"/>
  <c r="BL212" i="121"/>
  <c r="BK212" i="121"/>
  <c r="BJ212" i="121"/>
  <c r="BI212" i="121"/>
  <c r="BI206" i="121"/>
  <c r="BQ204" i="121"/>
  <c r="BP204" i="121"/>
  <c r="BM204" i="121"/>
  <c r="BL204" i="121"/>
  <c r="BK204" i="121"/>
  <c r="BJ204" i="121"/>
  <c r="BI204" i="121"/>
  <c r="BQ203" i="121"/>
  <c r="BP203" i="121"/>
  <c r="BO203" i="121"/>
  <c r="BN203" i="121"/>
  <c r="BM203" i="121"/>
  <c r="BL203" i="121"/>
  <c r="BK203" i="121"/>
  <c r="BJ203" i="121"/>
  <c r="BI203" i="121"/>
  <c r="BI202" i="121"/>
  <c r="BM200" i="121"/>
  <c r="BL200" i="121"/>
  <c r="BK200" i="121"/>
  <c r="BJ200" i="121"/>
  <c r="BM199" i="121"/>
  <c r="BL199" i="121"/>
  <c r="BK199" i="121"/>
  <c r="BJ199" i="121"/>
  <c r="BI199" i="121"/>
  <c r="BJ198" i="121"/>
  <c r="BI197" i="121"/>
  <c r="BQ196" i="121"/>
  <c r="BP196" i="121"/>
  <c r="BQ195" i="121"/>
  <c r="BP195" i="121"/>
  <c r="BO195" i="121"/>
  <c r="BN195" i="121"/>
  <c r="BM195" i="121"/>
  <c r="BL195" i="121"/>
  <c r="BK195" i="121"/>
  <c r="BJ195" i="121"/>
  <c r="BI195" i="121"/>
  <c r="BQ194" i="121"/>
  <c r="BP194" i="121"/>
  <c r="BK194" i="121"/>
  <c r="BJ194" i="121"/>
  <c r="BI194" i="121"/>
  <c r="BQ193" i="121"/>
  <c r="BP193" i="121"/>
  <c r="BK193" i="121"/>
  <c r="BJ193" i="121"/>
  <c r="BI193" i="121"/>
  <c r="BQ192" i="121"/>
  <c r="BP192" i="121"/>
  <c r="BO192" i="121"/>
  <c r="BN192" i="121"/>
  <c r="BM192" i="121"/>
  <c r="BL192" i="121"/>
  <c r="BK192" i="121"/>
  <c r="BJ192" i="121"/>
  <c r="BI192" i="121"/>
  <c r="BQ191" i="121"/>
  <c r="BP191" i="121"/>
  <c r="BK191" i="121"/>
  <c r="BJ191" i="121"/>
  <c r="BI191" i="121"/>
  <c r="BQ190" i="121"/>
  <c r="BP190" i="121"/>
  <c r="BO190" i="121"/>
  <c r="BN190" i="121"/>
  <c r="BM190" i="121"/>
  <c r="BL190" i="121"/>
  <c r="BK190" i="121"/>
  <c r="BJ190" i="121"/>
  <c r="BI190" i="121"/>
  <c r="BQ189" i="121"/>
  <c r="BP189" i="121"/>
  <c r="BO189" i="121"/>
  <c r="BN189" i="121"/>
  <c r="BM189" i="121"/>
  <c r="BL189" i="121"/>
  <c r="BK189" i="121"/>
  <c r="BJ189" i="121"/>
  <c r="BI189" i="121"/>
  <c r="BQ188" i="121"/>
  <c r="BP188" i="121"/>
  <c r="BO188" i="121"/>
  <c r="BN188" i="121"/>
  <c r="BM188" i="121"/>
  <c r="BL188" i="121"/>
  <c r="BK188" i="121"/>
  <c r="BJ188" i="121"/>
  <c r="BI188" i="121"/>
  <c r="BQ187" i="121"/>
  <c r="BP187" i="121"/>
  <c r="BO187" i="121"/>
  <c r="BN187" i="121"/>
  <c r="BM187" i="121"/>
  <c r="BL187" i="121"/>
  <c r="BK187" i="121"/>
  <c r="BJ187" i="121"/>
  <c r="BI187" i="121"/>
  <c r="BQ186" i="121"/>
  <c r="BP186" i="121"/>
  <c r="BO186" i="121"/>
  <c r="BN186" i="121"/>
  <c r="BM186" i="121"/>
  <c r="BL186" i="121"/>
  <c r="BK186" i="121"/>
  <c r="BJ186" i="121"/>
  <c r="BI186" i="121"/>
  <c r="BQ185" i="121"/>
  <c r="BP185" i="121"/>
  <c r="BO185" i="121"/>
  <c r="BN185" i="121"/>
  <c r="BM185" i="121"/>
  <c r="BL185" i="121"/>
  <c r="BK185" i="121"/>
  <c r="BJ185" i="121"/>
  <c r="BI185" i="121"/>
  <c r="BQ184" i="121"/>
  <c r="BP184" i="121"/>
  <c r="BO184" i="121"/>
  <c r="BN184" i="121"/>
  <c r="BM184" i="121"/>
  <c r="BL184" i="121"/>
  <c r="BK184" i="121"/>
  <c r="BJ184" i="121"/>
  <c r="BI184" i="121"/>
  <c r="BQ183" i="121"/>
  <c r="BP183" i="121"/>
  <c r="BO183" i="121"/>
  <c r="BN183" i="121"/>
  <c r="BM183" i="121"/>
  <c r="BL183" i="121"/>
  <c r="BK183" i="121"/>
  <c r="BJ183" i="121"/>
  <c r="BI183" i="121"/>
  <c r="BJ182" i="121"/>
  <c r="BJ181" i="121"/>
  <c r="BI180" i="121"/>
  <c r="BL178" i="121"/>
  <c r="BL177" i="121"/>
  <c r="BL176" i="121"/>
  <c r="BJ174" i="121"/>
  <c r="BJ173" i="121"/>
  <c r="BJ169" i="121"/>
  <c r="BJ168" i="121"/>
  <c r="BO166" i="121"/>
  <c r="BI164" i="121"/>
  <c r="K156" i="121"/>
  <c r="I156" i="121"/>
  <c r="BN220" i="121" s="1"/>
  <c r="E156" i="121"/>
  <c r="BJ220" i="121" s="1"/>
  <c r="K155" i="121"/>
  <c r="I155" i="121"/>
  <c r="BN219" i="121" s="1"/>
  <c r="G155" i="121"/>
  <c r="BL219" i="121" s="1"/>
  <c r="E155" i="121"/>
  <c r="BJ219" i="121" s="1"/>
  <c r="K154" i="121"/>
  <c r="I154" i="121"/>
  <c r="E154" i="121"/>
  <c r="H154" i="121" s="1"/>
  <c r="BM218" i="121" s="1"/>
  <c r="K153" i="121"/>
  <c r="I153" i="121"/>
  <c r="BN217" i="121" s="1"/>
  <c r="G153" i="121"/>
  <c r="BL217" i="121" s="1"/>
  <c r="E153" i="121"/>
  <c r="BJ217" i="121" s="1"/>
  <c r="K152" i="121"/>
  <c r="I152" i="121"/>
  <c r="BN216" i="121" s="1"/>
  <c r="E152" i="121"/>
  <c r="BJ216" i="121" s="1"/>
  <c r="K151" i="121"/>
  <c r="I151" i="121"/>
  <c r="BN215" i="121" s="1"/>
  <c r="G151" i="121"/>
  <c r="BL215" i="121" s="1"/>
  <c r="E151" i="121"/>
  <c r="BJ215" i="121" s="1"/>
  <c r="K150" i="121"/>
  <c r="I150" i="121"/>
  <c r="E150" i="121"/>
  <c r="H150" i="121" s="1"/>
  <c r="BM214" i="121" s="1"/>
  <c r="K149" i="121"/>
  <c r="I149" i="121"/>
  <c r="BN213" i="121" s="1"/>
  <c r="G149" i="121"/>
  <c r="BL213" i="121" s="1"/>
  <c r="E149" i="121"/>
  <c r="BJ213" i="121" s="1"/>
  <c r="E147" i="121"/>
  <c r="B133" i="121"/>
  <c r="B137" i="121" s="1"/>
  <c r="E125" i="121"/>
  <c r="BO204" i="121" s="1"/>
  <c r="D125" i="121"/>
  <c r="BN204" i="121" s="1"/>
  <c r="E76" i="121"/>
  <c r="D76" i="121"/>
  <c r="C76" i="121"/>
  <c r="B76" i="121"/>
  <c r="B75" i="121"/>
  <c r="E74" i="121"/>
  <c r="D74" i="121"/>
  <c r="N73" i="121"/>
  <c r="D73" i="121"/>
  <c r="P72" i="121"/>
  <c r="N72" i="121"/>
  <c r="K72" i="121"/>
  <c r="M72" i="121" s="1"/>
  <c r="J72" i="121"/>
  <c r="I72" i="121"/>
  <c r="G72" i="121"/>
  <c r="F72" i="121"/>
  <c r="AA60" i="121" s="1"/>
  <c r="AD60" i="121" s="1"/>
  <c r="E72" i="121"/>
  <c r="D72" i="121"/>
  <c r="P71" i="121"/>
  <c r="N71" i="121"/>
  <c r="I71" i="121"/>
  <c r="G71" i="121"/>
  <c r="F71" i="121"/>
  <c r="AA59" i="121" s="1"/>
  <c r="E71" i="121"/>
  <c r="D71" i="121"/>
  <c r="P70" i="121"/>
  <c r="N70" i="121"/>
  <c r="I70" i="121"/>
  <c r="G70" i="121"/>
  <c r="F70" i="121"/>
  <c r="AA58" i="121" s="1"/>
  <c r="E70" i="121"/>
  <c r="D70" i="121"/>
  <c r="P69" i="121"/>
  <c r="N69" i="121"/>
  <c r="K69" i="121"/>
  <c r="L69" i="121" s="1"/>
  <c r="J69" i="121"/>
  <c r="I69" i="121"/>
  <c r="G69" i="121"/>
  <c r="F69" i="121"/>
  <c r="AA57" i="121" s="1"/>
  <c r="AD57" i="121" s="1"/>
  <c r="E69" i="121"/>
  <c r="D69" i="121"/>
  <c r="P68" i="121"/>
  <c r="N68" i="121"/>
  <c r="I68" i="121"/>
  <c r="G68" i="121"/>
  <c r="F68" i="121"/>
  <c r="AA56" i="121" s="1"/>
  <c r="AD56" i="121" s="1"/>
  <c r="E68" i="121"/>
  <c r="D68" i="121"/>
  <c r="P67" i="121"/>
  <c r="N67" i="121"/>
  <c r="K67" i="121"/>
  <c r="L67" i="121" s="1"/>
  <c r="J67" i="121"/>
  <c r="I67" i="121"/>
  <c r="G67" i="121"/>
  <c r="F67" i="121"/>
  <c r="AA55" i="121" s="1"/>
  <c r="E67" i="121"/>
  <c r="D67" i="121"/>
  <c r="AA66" i="121"/>
  <c r="P66" i="121"/>
  <c r="N66" i="121"/>
  <c r="K66" i="121"/>
  <c r="L66" i="121" s="1"/>
  <c r="J66" i="121"/>
  <c r="I66" i="121"/>
  <c r="G66" i="121"/>
  <c r="F66" i="121"/>
  <c r="AA54" i="121" s="1"/>
  <c r="AD54" i="121" s="1"/>
  <c r="E66" i="121"/>
  <c r="D66" i="121"/>
  <c r="P65" i="121"/>
  <c r="N65" i="121"/>
  <c r="K65" i="121"/>
  <c r="M65" i="121" s="1"/>
  <c r="J65" i="121"/>
  <c r="I65" i="121"/>
  <c r="G65" i="121"/>
  <c r="F65" i="121"/>
  <c r="AA53" i="121" s="1"/>
  <c r="AD53" i="121" s="1"/>
  <c r="E65" i="121"/>
  <c r="D65" i="121"/>
  <c r="P64" i="121"/>
  <c r="N64" i="121"/>
  <c r="K64" i="121"/>
  <c r="L64" i="121" s="1"/>
  <c r="J64" i="121"/>
  <c r="I64" i="121"/>
  <c r="G64" i="121"/>
  <c r="F64" i="121"/>
  <c r="AA52" i="121" s="1"/>
  <c r="AD52" i="121" s="1"/>
  <c r="E64" i="121"/>
  <c r="D64" i="121"/>
  <c r="P63" i="121"/>
  <c r="N63" i="121"/>
  <c r="K63" i="121"/>
  <c r="L63" i="121" s="1"/>
  <c r="J63" i="121"/>
  <c r="I63" i="121"/>
  <c r="G63" i="121"/>
  <c r="F63" i="121"/>
  <c r="AA51" i="121" s="1"/>
  <c r="E63" i="121"/>
  <c r="D63" i="121"/>
  <c r="P62" i="121"/>
  <c r="N62" i="121"/>
  <c r="K62" i="121"/>
  <c r="L62" i="121" s="1"/>
  <c r="J62" i="121"/>
  <c r="I62" i="121"/>
  <c r="G62" i="121"/>
  <c r="F62" i="121"/>
  <c r="AA50" i="121" s="1"/>
  <c r="AD50" i="121" s="1"/>
  <c r="E62" i="121"/>
  <c r="D62" i="121"/>
  <c r="N61" i="121"/>
  <c r="K61" i="121"/>
  <c r="J61" i="121"/>
  <c r="I61" i="121"/>
  <c r="G61" i="121"/>
  <c r="F61" i="121"/>
  <c r="AA49" i="121" s="1"/>
  <c r="AD49" i="121" s="1"/>
  <c r="E61" i="121"/>
  <c r="P61" i="121" s="1"/>
  <c r="D61" i="121"/>
  <c r="AB60" i="121"/>
  <c r="AB59" i="121"/>
  <c r="F59" i="121"/>
  <c r="AN58" i="121"/>
  <c r="AB58" i="121"/>
  <c r="D58" i="121"/>
  <c r="B74" i="121" s="1"/>
  <c r="AN57" i="121"/>
  <c r="AB57" i="121"/>
  <c r="AN56" i="121"/>
  <c r="AB56" i="121"/>
  <c r="AN55" i="121"/>
  <c r="AB55" i="121"/>
  <c r="AN54" i="121"/>
  <c r="AB54" i="121"/>
  <c r="AN53" i="121"/>
  <c r="AB53" i="121"/>
  <c r="AN52" i="121"/>
  <c r="AB52" i="121"/>
  <c r="B52" i="121"/>
  <c r="AN51" i="121"/>
  <c r="AB51" i="121"/>
  <c r="B51" i="121"/>
  <c r="AN50" i="121"/>
  <c r="AB50" i="121"/>
  <c r="AN49" i="121"/>
  <c r="AB49" i="121"/>
  <c r="AN48" i="121"/>
  <c r="AB48" i="121"/>
  <c r="AN47" i="121"/>
  <c r="AN46" i="121"/>
  <c r="B46" i="121"/>
  <c r="G52" i="121" s="1"/>
  <c r="B45" i="121"/>
  <c r="B86" i="121" s="1"/>
  <c r="B88" i="121" s="1"/>
  <c r="D34" i="121"/>
  <c r="BL179" i="121" s="1"/>
  <c r="G32" i="121"/>
  <c r="G31" i="121"/>
  <c r="D25" i="121"/>
  <c r="H23" i="121"/>
  <c r="C23" i="121"/>
  <c r="B23" i="121"/>
  <c r="B26" i="121" s="1"/>
  <c r="C31" i="121" s="1"/>
  <c r="B12" i="121"/>
  <c r="B11" i="121"/>
  <c r="B10" i="121"/>
  <c r="B9" i="121"/>
  <c r="B8" i="121"/>
  <c r="BJ170" i="121" s="1"/>
  <c r="B7" i="121"/>
  <c r="BJ167" i="121" s="1"/>
  <c r="B6" i="121"/>
  <c r="BO167" i="121" s="1"/>
  <c r="B5" i="121"/>
  <c r="BJ166" i="121" s="1"/>
  <c r="BK220" i="120"/>
  <c r="BI220" i="120"/>
  <c r="BM219" i="120"/>
  <c r="BK219" i="120"/>
  <c r="BJ219" i="120"/>
  <c r="BI219" i="120"/>
  <c r="BK218" i="120"/>
  <c r="BI218" i="120"/>
  <c r="BN217" i="120"/>
  <c r="BK217" i="120"/>
  <c r="BI217" i="120"/>
  <c r="BK216" i="120"/>
  <c r="BI216" i="120"/>
  <c r="BM215" i="120"/>
  <c r="BK215" i="120"/>
  <c r="BJ215" i="120"/>
  <c r="BI215" i="120"/>
  <c r="BM214" i="120"/>
  <c r="BK214" i="120"/>
  <c r="BI214" i="120"/>
  <c r="BN213" i="120"/>
  <c r="BM213" i="120"/>
  <c r="BK213" i="120"/>
  <c r="BI213" i="120"/>
  <c r="BN212" i="120"/>
  <c r="BM212" i="120"/>
  <c r="BL212" i="120"/>
  <c r="BK212" i="120"/>
  <c r="BJ212" i="120"/>
  <c r="BI212" i="120"/>
  <c r="BI206" i="120"/>
  <c r="BQ204" i="120"/>
  <c r="BP204" i="120"/>
  <c r="BM204" i="120"/>
  <c r="BL204" i="120"/>
  <c r="BK204" i="120"/>
  <c r="BJ204" i="120"/>
  <c r="BI204" i="120"/>
  <c r="BQ203" i="120"/>
  <c r="BP203" i="120"/>
  <c r="BO203" i="120"/>
  <c r="BN203" i="120"/>
  <c r="BM203" i="120"/>
  <c r="BL203" i="120"/>
  <c r="BK203" i="120"/>
  <c r="BJ203" i="120"/>
  <c r="BI203" i="120"/>
  <c r="BI202" i="120"/>
  <c r="BM200" i="120"/>
  <c r="BL200" i="120"/>
  <c r="BK200" i="120"/>
  <c r="BJ200" i="120"/>
  <c r="BM199" i="120"/>
  <c r="BL199" i="120"/>
  <c r="BK199" i="120"/>
  <c r="BJ199" i="120"/>
  <c r="BI199" i="120"/>
  <c r="BJ198" i="120"/>
  <c r="BI197" i="120"/>
  <c r="BQ196" i="120"/>
  <c r="BP196" i="120"/>
  <c r="BQ195" i="120"/>
  <c r="BP195" i="120"/>
  <c r="BO195" i="120"/>
  <c r="BN195" i="120"/>
  <c r="BM195" i="120"/>
  <c r="BL195" i="120"/>
  <c r="BK195" i="120"/>
  <c r="BJ195" i="120"/>
  <c r="BI195" i="120"/>
  <c r="BQ194" i="120"/>
  <c r="BP194" i="120"/>
  <c r="BK194" i="120"/>
  <c r="BJ194" i="120"/>
  <c r="BI194" i="120"/>
  <c r="BQ193" i="120"/>
  <c r="BP193" i="120"/>
  <c r="BK193" i="120"/>
  <c r="BJ193" i="120"/>
  <c r="BI193" i="120"/>
  <c r="BQ192" i="120"/>
  <c r="BP192" i="120"/>
  <c r="BO192" i="120"/>
  <c r="BN192" i="120"/>
  <c r="BM192" i="120"/>
  <c r="BL192" i="120"/>
  <c r="BK192" i="120"/>
  <c r="BJ192" i="120"/>
  <c r="BI192" i="120"/>
  <c r="BQ191" i="120"/>
  <c r="BP191" i="120"/>
  <c r="BK191" i="120"/>
  <c r="BJ191" i="120"/>
  <c r="BI191" i="120"/>
  <c r="BQ190" i="120"/>
  <c r="BP190" i="120"/>
  <c r="BO190" i="120"/>
  <c r="BN190" i="120"/>
  <c r="BM190" i="120"/>
  <c r="BL190" i="120"/>
  <c r="BK190" i="120"/>
  <c r="BJ190" i="120"/>
  <c r="BI190" i="120"/>
  <c r="BQ189" i="120"/>
  <c r="BP189" i="120"/>
  <c r="BO189" i="120"/>
  <c r="BN189" i="120"/>
  <c r="BM189" i="120"/>
  <c r="BL189" i="120"/>
  <c r="BK189" i="120"/>
  <c r="BJ189" i="120"/>
  <c r="BI189" i="120"/>
  <c r="BQ188" i="120"/>
  <c r="BP188" i="120"/>
  <c r="BO188" i="120"/>
  <c r="BN188" i="120"/>
  <c r="BM188" i="120"/>
  <c r="BL188" i="120"/>
  <c r="BK188" i="120"/>
  <c r="BJ188" i="120"/>
  <c r="BI188" i="120"/>
  <c r="BQ187" i="120"/>
  <c r="BP187" i="120"/>
  <c r="BO187" i="120"/>
  <c r="BN187" i="120"/>
  <c r="BM187" i="120"/>
  <c r="BL187" i="120"/>
  <c r="BK187" i="120"/>
  <c r="BJ187" i="120"/>
  <c r="BI187" i="120"/>
  <c r="BQ186" i="120"/>
  <c r="BP186" i="120"/>
  <c r="BO186" i="120"/>
  <c r="BN186" i="120"/>
  <c r="BM186" i="120"/>
  <c r="BL186" i="120"/>
  <c r="BK186" i="120"/>
  <c r="BJ186" i="120"/>
  <c r="BI186" i="120"/>
  <c r="BQ185" i="120"/>
  <c r="BP185" i="120"/>
  <c r="BO185" i="120"/>
  <c r="BN185" i="120"/>
  <c r="BM185" i="120"/>
  <c r="BL185" i="120"/>
  <c r="BK185" i="120"/>
  <c r="BJ185" i="120"/>
  <c r="BI185" i="120"/>
  <c r="BQ184" i="120"/>
  <c r="BP184" i="120"/>
  <c r="BO184" i="120"/>
  <c r="BN184" i="120"/>
  <c r="BM184" i="120"/>
  <c r="BL184" i="120"/>
  <c r="BK184" i="120"/>
  <c r="BJ184" i="120"/>
  <c r="BI184" i="120"/>
  <c r="BQ183" i="120"/>
  <c r="BP183" i="120"/>
  <c r="BO183" i="120"/>
  <c r="BN183" i="120"/>
  <c r="BM183" i="120"/>
  <c r="BL183" i="120"/>
  <c r="BK183" i="120"/>
  <c r="BJ183" i="120"/>
  <c r="BI183" i="120"/>
  <c r="BJ182" i="120"/>
  <c r="BJ181" i="120"/>
  <c r="BI180" i="120"/>
  <c r="BL178" i="120"/>
  <c r="BL177" i="120"/>
  <c r="BL176" i="120"/>
  <c r="BJ174" i="120"/>
  <c r="BJ173" i="120"/>
  <c r="BJ169" i="120"/>
  <c r="BJ168" i="120"/>
  <c r="BO166" i="120"/>
  <c r="BI164" i="120"/>
  <c r="K156" i="120"/>
  <c r="I156" i="120"/>
  <c r="BN220" i="120" s="1"/>
  <c r="E156" i="120"/>
  <c r="K155" i="120"/>
  <c r="I155" i="120"/>
  <c r="BN219" i="120" s="1"/>
  <c r="G155" i="120"/>
  <c r="BL219" i="120" s="1"/>
  <c r="E155" i="120"/>
  <c r="H155" i="120" s="1"/>
  <c r="K154" i="120"/>
  <c r="I154" i="120"/>
  <c r="BN218" i="120" s="1"/>
  <c r="E154" i="120"/>
  <c r="H154" i="120" s="1"/>
  <c r="BM218" i="120" s="1"/>
  <c r="K153" i="120"/>
  <c r="I153" i="120"/>
  <c r="G153" i="120"/>
  <c r="BL217" i="120" s="1"/>
  <c r="E153" i="120"/>
  <c r="H153" i="120" s="1"/>
  <c r="BM217" i="120" s="1"/>
  <c r="K152" i="120"/>
  <c r="I152" i="120"/>
  <c r="BN216" i="120" s="1"/>
  <c r="E152" i="120"/>
  <c r="BJ216" i="120" s="1"/>
  <c r="K151" i="120"/>
  <c r="I151" i="120"/>
  <c r="BN215" i="120" s="1"/>
  <c r="G151" i="120"/>
  <c r="BL215" i="120" s="1"/>
  <c r="E151" i="120"/>
  <c r="H151" i="120" s="1"/>
  <c r="K150" i="120"/>
  <c r="I150" i="120"/>
  <c r="BN214" i="120" s="1"/>
  <c r="H150" i="120"/>
  <c r="E150" i="120"/>
  <c r="K149" i="120"/>
  <c r="I149" i="120"/>
  <c r="G149" i="120"/>
  <c r="BL213" i="120" s="1"/>
  <c r="E149" i="120"/>
  <c r="H149" i="120" s="1"/>
  <c r="E147" i="120"/>
  <c r="B133" i="120"/>
  <c r="B137" i="120" s="1"/>
  <c r="E125" i="120"/>
  <c r="BO204" i="120" s="1"/>
  <c r="D125" i="120"/>
  <c r="BN204" i="120" s="1"/>
  <c r="E76" i="120"/>
  <c r="D76" i="120"/>
  <c r="C76" i="120"/>
  <c r="B76" i="120"/>
  <c r="B75" i="120"/>
  <c r="E74" i="120"/>
  <c r="D74" i="120"/>
  <c r="N73" i="120"/>
  <c r="D73" i="120"/>
  <c r="P72" i="120"/>
  <c r="N72" i="120"/>
  <c r="K72" i="120"/>
  <c r="J72" i="120"/>
  <c r="I72" i="120"/>
  <c r="G72" i="120"/>
  <c r="F72" i="120"/>
  <c r="AA60" i="120" s="1"/>
  <c r="E72" i="120"/>
  <c r="D72" i="120"/>
  <c r="P71" i="120"/>
  <c r="N71" i="120"/>
  <c r="I71" i="120"/>
  <c r="G71" i="120"/>
  <c r="F71" i="120"/>
  <c r="E71" i="120"/>
  <c r="D71" i="120"/>
  <c r="P70" i="120"/>
  <c r="N70" i="120"/>
  <c r="I70" i="120"/>
  <c r="G70" i="120"/>
  <c r="F70" i="120"/>
  <c r="AA58" i="120" s="1"/>
  <c r="E70" i="120"/>
  <c r="D70" i="120"/>
  <c r="P69" i="120"/>
  <c r="N69" i="120"/>
  <c r="K69" i="120"/>
  <c r="L69" i="120" s="1"/>
  <c r="J69" i="120"/>
  <c r="I69" i="120"/>
  <c r="G69" i="120"/>
  <c r="F69" i="120"/>
  <c r="AA57" i="120" s="1"/>
  <c r="E69" i="120"/>
  <c r="D69" i="120"/>
  <c r="P68" i="120"/>
  <c r="N68" i="120"/>
  <c r="I68" i="120"/>
  <c r="G68" i="120"/>
  <c r="F68" i="120"/>
  <c r="AA56" i="120" s="1"/>
  <c r="AD56" i="120" s="1"/>
  <c r="E68" i="120"/>
  <c r="D68" i="120"/>
  <c r="P67" i="120"/>
  <c r="N67" i="120"/>
  <c r="K67" i="120"/>
  <c r="M67" i="120" s="1"/>
  <c r="J67" i="120"/>
  <c r="I67" i="120"/>
  <c r="G67" i="120"/>
  <c r="F67" i="120"/>
  <c r="AA55" i="120" s="1"/>
  <c r="AD55" i="120" s="1"/>
  <c r="E67" i="120"/>
  <c r="D67" i="120"/>
  <c r="AA66" i="120"/>
  <c r="P66" i="120"/>
  <c r="N66" i="120"/>
  <c r="K66" i="120"/>
  <c r="L66" i="120" s="1"/>
  <c r="J66" i="120"/>
  <c r="I66" i="120"/>
  <c r="G66" i="120"/>
  <c r="F66" i="120"/>
  <c r="AA54" i="120" s="1"/>
  <c r="E66" i="120"/>
  <c r="D66" i="120"/>
  <c r="P65" i="120"/>
  <c r="N65" i="120"/>
  <c r="K65" i="120"/>
  <c r="L65" i="120" s="1"/>
  <c r="J65" i="120"/>
  <c r="I65" i="120"/>
  <c r="G65" i="120"/>
  <c r="F65" i="120"/>
  <c r="AA53" i="120" s="1"/>
  <c r="E65" i="120"/>
  <c r="D65" i="120"/>
  <c r="P64" i="120"/>
  <c r="N64" i="120"/>
  <c r="K64" i="120"/>
  <c r="J64" i="120"/>
  <c r="I64" i="120"/>
  <c r="G64" i="120"/>
  <c r="F64" i="120"/>
  <c r="AA52" i="120" s="1"/>
  <c r="E64" i="120"/>
  <c r="D64" i="120"/>
  <c r="P63" i="120"/>
  <c r="N63" i="120"/>
  <c r="K63" i="120"/>
  <c r="L63" i="120" s="1"/>
  <c r="J63" i="120"/>
  <c r="I63" i="120"/>
  <c r="G63" i="120"/>
  <c r="F63" i="120"/>
  <c r="AA51" i="120" s="1"/>
  <c r="AD51" i="120" s="1"/>
  <c r="E63" i="120"/>
  <c r="D63" i="120"/>
  <c r="P62" i="120"/>
  <c r="N62" i="120"/>
  <c r="K62" i="120"/>
  <c r="J62" i="120"/>
  <c r="I62" i="120"/>
  <c r="G62" i="120"/>
  <c r="F62" i="120"/>
  <c r="AA50" i="120" s="1"/>
  <c r="E62" i="120"/>
  <c r="D62" i="120"/>
  <c r="N61" i="120"/>
  <c r="K61" i="120"/>
  <c r="M61" i="120" s="1"/>
  <c r="J61" i="120"/>
  <c r="I61" i="120"/>
  <c r="G61" i="120"/>
  <c r="F61" i="120"/>
  <c r="AA48" i="120" s="1"/>
  <c r="AD48" i="120" s="1"/>
  <c r="E61" i="120"/>
  <c r="P61" i="120" s="1"/>
  <c r="D61" i="120"/>
  <c r="AD60" i="120"/>
  <c r="AB60" i="120"/>
  <c r="AB59" i="120"/>
  <c r="AA59" i="120"/>
  <c r="AD59" i="120" s="1"/>
  <c r="F59" i="120"/>
  <c r="AN58" i="120"/>
  <c r="AB58" i="120"/>
  <c r="D58" i="120"/>
  <c r="B74" i="120" s="1"/>
  <c r="AN57" i="120"/>
  <c r="AD57" i="120"/>
  <c r="AB57" i="120"/>
  <c r="AN56" i="120"/>
  <c r="AB56" i="120"/>
  <c r="AN55" i="120"/>
  <c r="AB55" i="120"/>
  <c r="AN54" i="120"/>
  <c r="AB54" i="120"/>
  <c r="AN53" i="120"/>
  <c r="AB53" i="120"/>
  <c r="AN52" i="120"/>
  <c r="AB52" i="120"/>
  <c r="B52" i="120"/>
  <c r="AN51" i="120"/>
  <c r="AB51" i="120"/>
  <c r="B51" i="120"/>
  <c r="AN50" i="120"/>
  <c r="AB50" i="120"/>
  <c r="AN49" i="120"/>
  <c r="AB49" i="120"/>
  <c r="AA49" i="120"/>
  <c r="AD49" i="120" s="1"/>
  <c r="AN48" i="120"/>
  <c r="AB48" i="120"/>
  <c r="AN47" i="120"/>
  <c r="AN46" i="120"/>
  <c r="B46" i="120"/>
  <c r="G48" i="120" s="1"/>
  <c r="B45" i="120"/>
  <c r="R65" i="120" s="1"/>
  <c r="G32" i="120"/>
  <c r="G31" i="120"/>
  <c r="D25" i="120"/>
  <c r="H23" i="120"/>
  <c r="C32" i="120" s="1"/>
  <c r="F32" i="120" s="1"/>
  <c r="BN177" i="120" s="1"/>
  <c r="C23" i="120"/>
  <c r="B23" i="120"/>
  <c r="B26" i="120" s="1"/>
  <c r="C31" i="120" s="1"/>
  <c r="B12" i="120"/>
  <c r="D34" i="120" s="1"/>
  <c r="BL179" i="120" s="1"/>
  <c r="B11" i="120"/>
  <c r="B10" i="120"/>
  <c r="B9" i="120"/>
  <c r="B8" i="120"/>
  <c r="BJ170" i="120" s="1"/>
  <c r="B7" i="120"/>
  <c r="BJ167" i="120" s="1"/>
  <c r="B6" i="120"/>
  <c r="BO167" i="120" s="1"/>
  <c r="B5" i="120"/>
  <c r="BJ166" i="120" s="1"/>
  <c r="BN220" i="119"/>
  <c r="BK220" i="119"/>
  <c r="BI220" i="119"/>
  <c r="BK219" i="119"/>
  <c r="BJ219" i="119"/>
  <c r="BI219" i="119"/>
  <c r="BK218" i="119"/>
  <c r="BI218" i="119"/>
  <c r="BL217" i="119"/>
  <c r="BK217" i="119"/>
  <c r="BI217" i="119"/>
  <c r="BN216" i="119"/>
  <c r="BK216" i="119"/>
  <c r="BI216" i="119"/>
  <c r="BK215" i="119"/>
  <c r="BI215" i="119"/>
  <c r="BK214" i="119"/>
  <c r="BI214" i="119"/>
  <c r="BN213" i="119"/>
  <c r="BK213" i="119"/>
  <c r="BJ213" i="119"/>
  <c r="BI213" i="119"/>
  <c r="BN212" i="119"/>
  <c r="BM212" i="119"/>
  <c r="BL212" i="119"/>
  <c r="BK212" i="119"/>
  <c r="BJ212" i="119"/>
  <c r="BI212" i="119"/>
  <c r="BI206" i="119"/>
  <c r="BQ204" i="119"/>
  <c r="BP204" i="119"/>
  <c r="BM204" i="119"/>
  <c r="BL204" i="119"/>
  <c r="BK204" i="119"/>
  <c r="BJ204" i="119"/>
  <c r="BI204" i="119"/>
  <c r="BQ203" i="119"/>
  <c r="BP203" i="119"/>
  <c r="BO203" i="119"/>
  <c r="BN203" i="119"/>
  <c r="BM203" i="119"/>
  <c r="BL203" i="119"/>
  <c r="BK203" i="119"/>
  <c r="BJ203" i="119"/>
  <c r="BI203" i="119"/>
  <c r="BI202" i="119"/>
  <c r="BM200" i="119"/>
  <c r="BL200" i="119"/>
  <c r="BK200" i="119"/>
  <c r="BJ200" i="119"/>
  <c r="BM199" i="119"/>
  <c r="BL199" i="119"/>
  <c r="BK199" i="119"/>
  <c r="BJ199" i="119"/>
  <c r="BI199" i="119"/>
  <c r="BJ198" i="119"/>
  <c r="BI197" i="119"/>
  <c r="BQ196" i="119"/>
  <c r="BP196" i="119"/>
  <c r="BQ195" i="119"/>
  <c r="BP195" i="119"/>
  <c r="BO195" i="119"/>
  <c r="BN195" i="119"/>
  <c r="BM195" i="119"/>
  <c r="BL195" i="119"/>
  <c r="BK195" i="119"/>
  <c r="BJ195" i="119"/>
  <c r="BI195" i="119"/>
  <c r="BQ194" i="119"/>
  <c r="BP194" i="119"/>
  <c r="BK194" i="119"/>
  <c r="BJ194" i="119"/>
  <c r="BI194" i="119"/>
  <c r="BQ193" i="119"/>
  <c r="BP193" i="119"/>
  <c r="BK193" i="119"/>
  <c r="BJ193" i="119"/>
  <c r="BI193" i="119"/>
  <c r="BQ192" i="119"/>
  <c r="BP192" i="119"/>
  <c r="BO192" i="119"/>
  <c r="BN192" i="119"/>
  <c r="BM192" i="119"/>
  <c r="BL192" i="119"/>
  <c r="BK192" i="119"/>
  <c r="BJ192" i="119"/>
  <c r="BI192" i="119"/>
  <c r="BQ191" i="119"/>
  <c r="BP191" i="119"/>
  <c r="BK191" i="119"/>
  <c r="BJ191" i="119"/>
  <c r="BI191" i="119"/>
  <c r="BQ190" i="119"/>
  <c r="BP190" i="119"/>
  <c r="BO190" i="119"/>
  <c r="BN190" i="119"/>
  <c r="BM190" i="119"/>
  <c r="BL190" i="119"/>
  <c r="BK190" i="119"/>
  <c r="BJ190" i="119"/>
  <c r="BI190" i="119"/>
  <c r="BQ189" i="119"/>
  <c r="BP189" i="119"/>
  <c r="BO189" i="119"/>
  <c r="BN189" i="119"/>
  <c r="BM189" i="119"/>
  <c r="BL189" i="119"/>
  <c r="BK189" i="119"/>
  <c r="BJ189" i="119"/>
  <c r="BI189" i="119"/>
  <c r="BQ188" i="119"/>
  <c r="BP188" i="119"/>
  <c r="BO188" i="119"/>
  <c r="BN188" i="119"/>
  <c r="BM188" i="119"/>
  <c r="BL188" i="119"/>
  <c r="BK188" i="119"/>
  <c r="BJ188" i="119"/>
  <c r="BI188" i="119"/>
  <c r="BQ187" i="119"/>
  <c r="BP187" i="119"/>
  <c r="BO187" i="119"/>
  <c r="BN187" i="119"/>
  <c r="BM187" i="119"/>
  <c r="BL187" i="119"/>
  <c r="BK187" i="119"/>
  <c r="BJ187" i="119"/>
  <c r="BI187" i="119"/>
  <c r="BQ186" i="119"/>
  <c r="BP186" i="119"/>
  <c r="BO186" i="119"/>
  <c r="BN186" i="119"/>
  <c r="BM186" i="119"/>
  <c r="BL186" i="119"/>
  <c r="BK186" i="119"/>
  <c r="BJ186" i="119"/>
  <c r="BI186" i="119"/>
  <c r="BQ185" i="119"/>
  <c r="BP185" i="119"/>
  <c r="BO185" i="119"/>
  <c r="BN185" i="119"/>
  <c r="BM185" i="119"/>
  <c r="BL185" i="119"/>
  <c r="BK185" i="119"/>
  <c r="BJ185" i="119"/>
  <c r="BI185" i="119"/>
  <c r="BQ184" i="119"/>
  <c r="BP184" i="119"/>
  <c r="BO184" i="119"/>
  <c r="BN184" i="119"/>
  <c r="BM184" i="119"/>
  <c r="BL184" i="119"/>
  <c r="BK184" i="119"/>
  <c r="BJ184" i="119"/>
  <c r="BI184" i="119"/>
  <c r="BQ183" i="119"/>
  <c r="BP183" i="119"/>
  <c r="BO183" i="119"/>
  <c r="BN183" i="119"/>
  <c r="BM183" i="119"/>
  <c r="BL183" i="119"/>
  <c r="BK183" i="119"/>
  <c r="BJ183" i="119"/>
  <c r="BI183" i="119"/>
  <c r="BJ182" i="119"/>
  <c r="BJ181" i="119"/>
  <c r="BI180" i="119"/>
  <c r="BL178" i="119"/>
  <c r="BL177" i="119"/>
  <c r="BL176" i="119"/>
  <c r="BJ174" i="119"/>
  <c r="BJ173" i="119"/>
  <c r="BJ169" i="119"/>
  <c r="BJ168" i="119"/>
  <c r="BO166" i="119"/>
  <c r="BI164" i="119"/>
  <c r="K156" i="119"/>
  <c r="I156" i="119"/>
  <c r="E156" i="119"/>
  <c r="K155" i="119"/>
  <c r="I155" i="119"/>
  <c r="BN219" i="119" s="1"/>
  <c r="G155" i="119"/>
  <c r="BL219" i="119" s="1"/>
  <c r="E155" i="119"/>
  <c r="H155" i="119" s="1"/>
  <c r="BM219" i="119" s="1"/>
  <c r="K154" i="119"/>
  <c r="I154" i="119"/>
  <c r="BN218" i="119" s="1"/>
  <c r="E154" i="119"/>
  <c r="BJ218" i="119" s="1"/>
  <c r="K153" i="119"/>
  <c r="I153" i="119"/>
  <c r="BN217" i="119" s="1"/>
  <c r="G153" i="119"/>
  <c r="E153" i="119"/>
  <c r="BJ217" i="119" s="1"/>
  <c r="K152" i="119"/>
  <c r="I152" i="119"/>
  <c r="E152" i="119"/>
  <c r="K151" i="119"/>
  <c r="I151" i="119"/>
  <c r="BN215" i="119" s="1"/>
  <c r="G151" i="119"/>
  <c r="BL215" i="119" s="1"/>
  <c r="E151" i="119"/>
  <c r="BJ215" i="119" s="1"/>
  <c r="K150" i="119"/>
  <c r="I150" i="119"/>
  <c r="BN214" i="119" s="1"/>
  <c r="E150" i="119"/>
  <c r="BJ214" i="119" s="1"/>
  <c r="K149" i="119"/>
  <c r="I149" i="119"/>
  <c r="E149" i="119"/>
  <c r="G149" i="119" s="1"/>
  <c r="BL213" i="119" s="1"/>
  <c r="E147" i="119"/>
  <c r="B133" i="119"/>
  <c r="B137" i="119" s="1"/>
  <c r="E125" i="119"/>
  <c r="BO204" i="119" s="1"/>
  <c r="D125" i="119"/>
  <c r="BN204" i="119" s="1"/>
  <c r="E76" i="119"/>
  <c r="D76" i="119"/>
  <c r="C76" i="119"/>
  <c r="B76" i="119"/>
  <c r="B75" i="119"/>
  <c r="E74" i="119"/>
  <c r="D74" i="119"/>
  <c r="N73" i="119"/>
  <c r="D73" i="119"/>
  <c r="P72" i="119"/>
  <c r="N72" i="119"/>
  <c r="K72" i="119"/>
  <c r="L72" i="119" s="1"/>
  <c r="J72" i="119"/>
  <c r="I72" i="119"/>
  <c r="G72" i="119"/>
  <c r="F72" i="119"/>
  <c r="AA60" i="119" s="1"/>
  <c r="E72" i="119"/>
  <c r="D72" i="119"/>
  <c r="P71" i="119"/>
  <c r="N71" i="119"/>
  <c r="I71" i="119"/>
  <c r="G71" i="119"/>
  <c r="F71" i="119"/>
  <c r="AA59" i="119" s="1"/>
  <c r="AD59" i="119" s="1"/>
  <c r="E71" i="119"/>
  <c r="D71" i="119"/>
  <c r="P70" i="119"/>
  <c r="N70" i="119"/>
  <c r="I70" i="119"/>
  <c r="G70" i="119"/>
  <c r="F70" i="119"/>
  <c r="E70" i="119"/>
  <c r="D70" i="119"/>
  <c r="P69" i="119"/>
  <c r="N69" i="119"/>
  <c r="K69" i="119"/>
  <c r="J69" i="119"/>
  <c r="I69" i="119"/>
  <c r="G69" i="119"/>
  <c r="F69" i="119"/>
  <c r="AA57" i="119" s="1"/>
  <c r="E69" i="119"/>
  <c r="D69" i="119"/>
  <c r="P68" i="119"/>
  <c r="N68" i="119"/>
  <c r="I68" i="119"/>
  <c r="G68" i="119"/>
  <c r="F68" i="119"/>
  <c r="E68" i="119"/>
  <c r="D68" i="119"/>
  <c r="P67" i="119"/>
  <c r="N67" i="119"/>
  <c r="K67" i="119"/>
  <c r="J67" i="119"/>
  <c r="I67" i="119"/>
  <c r="G67" i="119"/>
  <c r="F67" i="119"/>
  <c r="AA55" i="119" s="1"/>
  <c r="E67" i="119"/>
  <c r="D67" i="119"/>
  <c r="AA66" i="119"/>
  <c r="P66" i="119"/>
  <c r="N66" i="119"/>
  <c r="K66" i="119"/>
  <c r="L66" i="119" s="1"/>
  <c r="J66" i="119"/>
  <c r="I66" i="119"/>
  <c r="G66" i="119"/>
  <c r="F66" i="119"/>
  <c r="AA54" i="119" s="1"/>
  <c r="AD54" i="119" s="1"/>
  <c r="E66" i="119"/>
  <c r="D66" i="119"/>
  <c r="P65" i="119"/>
  <c r="N65" i="119"/>
  <c r="K65" i="119"/>
  <c r="L65" i="119" s="1"/>
  <c r="J65" i="119"/>
  <c r="I65" i="119"/>
  <c r="G65" i="119"/>
  <c r="F65" i="119"/>
  <c r="AA53" i="119" s="1"/>
  <c r="AD53" i="119" s="1"/>
  <c r="E65" i="119"/>
  <c r="D65" i="119"/>
  <c r="P64" i="119"/>
  <c r="N64" i="119"/>
  <c r="K64" i="119"/>
  <c r="L64" i="119" s="1"/>
  <c r="J64" i="119"/>
  <c r="I64" i="119"/>
  <c r="G64" i="119"/>
  <c r="F64" i="119"/>
  <c r="AA52" i="119" s="1"/>
  <c r="E64" i="119"/>
  <c r="D64" i="119"/>
  <c r="P63" i="119"/>
  <c r="N63" i="119"/>
  <c r="K63" i="119"/>
  <c r="L63" i="119" s="1"/>
  <c r="J63" i="119"/>
  <c r="I63" i="119"/>
  <c r="G63" i="119"/>
  <c r="F63" i="119"/>
  <c r="AA51" i="119" s="1"/>
  <c r="E63" i="119"/>
  <c r="D63" i="119"/>
  <c r="P62" i="119"/>
  <c r="N62" i="119"/>
  <c r="K62" i="119"/>
  <c r="M62" i="119" s="1"/>
  <c r="J62" i="119"/>
  <c r="I62" i="119"/>
  <c r="G62" i="119"/>
  <c r="F62" i="119"/>
  <c r="AA50" i="119" s="1"/>
  <c r="AD50" i="119" s="1"/>
  <c r="E62" i="119"/>
  <c r="D62" i="119"/>
  <c r="N61" i="119"/>
  <c r="K61" i="119"/>
  <c r="L61" i="119" s="1"/>
  <c r="J61" i="119"/>
  <c r="I61" i="119"/>
  <c r="G61" i="119"/>
  <c r="F61" i="119"/>
  <c r="AA49" i="119" s="1"/>
  <c r="E61" i="119"/>
  <c r="P61" i="119" s="1"/>
  <c r="D61" i="119"/>
  <c r="AB60" i="119"/>
  <c r="AB59" i="119"/>
  <c r="F59" i="119"/>
  <c r="AN58" i="119"/>
  <c r="AB58" i="119"/>
  <c r="AA58" i="119"/>
  <c r="AD58" i="119" s="1"/>
  <c r="D58" i="119"/>
  <c r="B74" i="119" s="1"/>
  <c r="AN57" i="119"/>
  <c r="AB57" i="119"/>
  <c r="AN56" i="119"/>
  <c r="AB56" i="119"/>
  <c r="AA56" i="119"/>
  <c r="AD56" i="119" s="1"/>
  <c r="AN55" i="119"/>
  <c r="AB55" i="119"/>
  <c r="AN54" i="119"/>
  <c r="AB54" i="119"/>
  <c r="AN53" i="119"/>
  <c r="AB53" i="119"/>
  <c r="AN52" i="119"/>
  <c r="AB52" i="119"/>
  <c r="B52" i="119"/>
  <c r="AN51" i="119"/>
  <c r="AB51" i="119"/>
  <c r="B51" i="119"/>
  <c r="AN50" i="119"/>
  <c r="AB50" i="119"/>
  <c r="AN49" i="119"/>
  <c r="AB49" i="119"/>
  <c r="AN48" i="119"/>
  <c r="AB48" i="119"/>
  <c r="AN47" i="119"/>
  <c r="AN46" i="119"/>
  <c r="B46" i="119"/>
  <c r="G48" i="119" s="1"/>
  <c r="B45" i="119"/>
  <c r="B86" i="119" s="1"/>
  <c r="B88" i="119" s="1"/>
  <c r="D34" i="119"/>
  <c r="BL179" i="119" s="1"/>
  <c r="G32" i="119"/>
  <c r="G31" i="119"/>
  <c r="D25" i="119"/>
  <c r="H23" i="119"/>
  <c r="C23" i="119"/>
  <c r="B23" i="119"/>
  <c r="B26" i="119" s="1"/>
  <c r="C31" i="119" s="1"/>
  <c r="B12" i="119"/>
  <c r="B11" i="119"/>
  <c r="B10" i="119"/>
  <c r="B9" i="119"/>
  <c r="B8" i="119"/>
  <c r="BJ170" i="119" s="1"/>
  <c r="B7" i="119"/>
  <c r="BJ167" i="119" s="1"/>
  <c r="B6" i="119"/>
  <c r="BO167" i="119" s="1"/>
  <c r="B5" i="119"/>
  <c r="BJ166" i="119" s="1"/>
  <c r="BM220" i="118"/>
  <c r="BK220" i="118"/>
  <c r="BI220" i="118"/>
  <c r="BK219" i="118"/>
  <c r="BI219" i="118"/>
  <c r="BK218" i="118"/>
  <c r="BI218" i="118"/>
  <c r="BK217" i="118"/>
  <c r="BI217" i="118"/>
  <c r="BM216" i="118"/>
  <c r="BK216" i="118"/>
  <c r="BI216" i="118"/>
  <c r="BK215" i="118"/>
  <c r="BI215" i="118"/>
  <c r="BK214" i="118"/>
  <c r="BI214" i="118"/>
  <c r="BK213" i="118"/>
  <c r="BI213" i="118"/>
  <c r="BN212" i="118"/>
  <c r="BM212" i="118"/>
  <c r="BL212" i="118"/>
  <c r="BK212" i="118"/>
  <c r="BJ212" i="118"/>
  <c r="BI212" i="118"/>
  <c r="BI206" i="118"/>
  <c r="BQ204" i="118"/>
  <c r="BP204" i="118"/>
  <c r="BM204" i="118"/>
  <c r="BL204" i="118"/>
  <c r="BK204" i="118"/>
  <c r="BJ204" i="118"/>
  <c r="BI204" i="118"/>
  <c r="BQ203" i="118"/>
  <c r="BP203" i="118"/>
  <c r="BO203" i="118"/>
  <c r="BN203" i="118"/>
  <c r="BM203" i="118"/>
  <c r="BL203" i="118"/>
  <c r="BK203" i="118"/>
  <c r="BJ203" i="118"/>
  <c r="BI203" i="118"/>
  <c r="BI202" i="118"/>
  <c r="BM200" i="118"/>
  <c r="BL200" i="118"/>
  <c r="BK200" i="118"/>
  <c r="BJ200" i="118"/>
  <c r="BM199" i="118"/>
  <c r="BL199" i="118"/>
  <c r="BK199" i="118"/>
  <c r="BJ199" i="118"/>
  <c r="BI199" i="118"/>
  <c r="BJ198" i="118"/>
  <c r="BI197" i="118"/>
  <c r="BQ196" i="118"/>
  <c r="BP196" i="118"/>
  <c r="BQ195" i="118"/>
  <c r="BP195" i="118"/>
  <c r="BO195" i="118"/>
  <c r="BN195" i="118"/>
  <c r="BM195" i="118"/>
  <c r="BL195" i="118"/>
  <c r="BK195" i="118"/>
  <c r="BJ195" i="118"/>
  <c r="BI195" i="118"/>
  <c r="BQ194" i="118"/>
  <c r="BP194" i="118"/>
  <c r="BK194" i="118"/>
  <c r="BJ194" i="118"/>
  <c r="BI194" i="118"/>
  <c r="BQ193" i="118"/>
  <c r="BP193" i="118"/>
  <c r="BK193" i="118"/>
  <c r="BJ193" i="118"/>
  <c r="BI193" i="118"/>
  <c r="BQ192" i="118"/>
  <c r="BP192" i="118"/>
  <c r="BO192" i="118"/>
  <c r="BN192" i="118"/>
  <c r="BM192" i="118"/>
  <c r="BL192" i="118"/>
  <c r="BK192" i="118"/>
  <c r="BJ192" i="118"/>
  <c r="BI192" i="118"/>
  <c r="BQ191" i="118"/>
  <c r="BP191" i="118"/>
  <c r="BK191" i="118"/>
  <c r="BJ191" i="118"/>
  <c r="BI191" i="118"/>
  <c r="BQ190" i="118"/>
  <c r="BP190" i="118"/>
  <c r="BO190" i="118"/>
  <c r="BN190" i="118"/>
  <c r="BM190" i="118"/>
  <c r="BL190" i="118"/>
  <c r="BK190" i="118"/>
  <c r="BJ190" i="118"/>
  <c r="BI190" i="118"/>
  <c r="BQ189" i="118"/>
  <c r="BP189" i="118"/>
  <c r="BO189" i="118"/>
  <c r="BN189" i="118"/>
  <c r="BM189" i="118"/>
  <c r="BL189" i="118"/>
  <c r="BK189" i="118"/>
  <c r="BJ189" i="118"/>
  <c r="BI189" i="118"/>
  <c r="BQ188" i="118"/>
  <c r="BP188" i="118"/>
  <c r="BO188" i="118"/>
  <c r="BN188" i="118"/>
  <c r="BM188" i="118"/>
  <c r="BL188" i="118"/>
  <c r="BK188" i="118"/>
  <c r="BJ188" i="118"/>
  <c r="BI188" i="118"/>
  <c r="BQ187" i="118"/>
  <c r="BP187" i="118"/>
  <c r="BO187" i="118"/>
  <c r="BN187" i="118"/>
  <c r="BM187" i="118"/>
  <c r="BL187" i="118"/>
  <c r="BK187" i="118"/>
  <c r="BJ187" i="118"/>
  <c r="BI187" i="118"/>
  <c r="BQ186" i="118"/>
  <c r="BP186" i="118"/>
  <c r="BO186" i="118"/>
  <c r="BN186" i="118"/>
  <c r="BM186" i="118"/>
  <c r="BL186" i="118"/>
  <c r="BK186" i="118"/>
  <c r="BJ186" i="118"/>
  <c r="BI186" i="118"/>
  <c r="BQ185" i="118"/>
  <c r="BP185" i="118"/>
  <c r="BO185" i="118"/>
  <c r="BN185" i="118"/>
  <c r="BM185" i="118"/>
  <c r="BL185" i="118"/>
  <c r="BK185" i="118"/>
  <c r="BJ185" i="118"/>
  <c r="BI185" i="118"/>
  <c r="BQ184" i="118"/>
  <c r="BP184" i="118"/>
  <c r="BO184" i="118"/>
  <c r="BN184" i="118"/>
  <c r="BM184" i="118"/>
  <c r="BL184" i="118"/>
  <c r="BK184" i="118"/>
  <c r="BJ184" i="118"/>
  <c r="BI184" i="118"/>
  <c r="BQ183" i="118"/>
  <c r="BP183" i="118"/>
  <c r="BO183" i="118"/>
  <c r="BN183" i="118"/>
  <c r="BM183" i="118"/>
  <c r="BL183" i="118"/>
  <c r="BK183" i="118"/>
  <c r="BJ183" i="118"/>
  <c r="BI183" i="118"/>
  <c r="BJ182" i="118"/>
  <c r="BJ181" i="118"/>
  <c r="BI180" i="118"/>
  <c r="BL178" i="118"/>
  <c r="BL177" i="118"/>
  <c r="BL176" i="118"/>
  <c r="BJ174" i="118"/>
  <c r="BJ173" i="118"/>
  <c r="BJ169" i="118"/>
  <c r="BJ168" i="118"/>
  <c r="BO166" i="118"/>
  <c r="BI164" i="118"/>
  <c r="K156" i="118"/>
  <c r="I156" i="118"/>
  <c r="BN220" i="118" s="1"/>
  <c r="E156" i="118"/>
  <c r="BJ220" i="118" s="1"/>
  <c r="K155" i="118"/>
  <c r="I155" i="118"/>
  <c r="BN219" i="118" s="1"/>
  <c r="G155" i="118"/>
  <c r="BL219" i="118" s="1"/>
  <c r="E155" i="118"/>
  <c r="BJ219" i="118" s="1"/>
  <c r="K154" i="118"/>
  <c r="I154" i="118"/>
  <c r="BN218" i="118" s="1"/>
  <c r="E154" i="118"/>
  <c r="K153" i="118"/>
  <c r="I153" i="118"/>
  <c r="BN217" i="118" s="1"/>
  <c r="G153" i="118"/>
  <c r="BL217" i="118" s="1"/>
  <c r="E153" i="118"/>
  <c r="BJ217" i="118" s="1"/>
  <c r="K152" i="118"/>
  <c r="I152" i="118"/>
  <c r="BN216" i="118" s="1"/>
  <c r="E152" i="118"/>
  <c r="BJ216" i="118" s="1"/>
  <c r="K151" i="118"/>
  <c r="I151" i="118"/>
  <c r="BN215" i="118" s="1"/>
  <c r="G151" i="118"/>
  <c r="BL215" i="118" s="1"/>
  <c r="E151" i="118"/>
  <c r="BJ215" i="118" s="1"/>
  <c r="K150" i="118"/>
  <c r="I150" i="118"/>
  <c r="BN214" i="118" s="1"/>
  <c r="E150" i="118"/>
  <c r="K149" i="118"/>
  <c r="I149" i="118"/>
  <c r="BN213" i="118" s="1"/>
  <c r="G149" i="118"/>
  <c r="BL213" i="118" s="1"/>
  <c r="E149" i="118"/>
  <c r="BJ213" i="118" s="1"/>
  <c r="E147" i="118"/>
  <c r="B133" i="118"/>
  <c r="B137" i="118" s="1"/>
  <c r="E125" i="118"/>
  <c r="BO204" i="118" s="1"/>
  <c r="D125" i="118"/>
  <c r="BN204" i="118" s="1"/>
  <c r="E76" i="118"/>
  <c r="D76" i="118"/>
  <c r="C76" i="118"/>
  <c r="B76" i="118"/>
  <c r="B75" i="118"/>
  <c r="E74" i="118"/>
  <c r="D74" i="118"/>
  <c r="N73" i="118"/>
  <c r="D73" i="118"/>
  <c r="P72" i="118"/>
  <c r="N72" i="118"/>
  <c r="K72" i="118"/>
  <c r="J72" i="118"/>
  <c r="I72" i="118"/>
  <c r="G72" i="118"/>
  <c r="F72" i="118"/>
  <c r="AA60" i="118" s="1"/>
  <c r="AD60" i="118" s="1"/>
  <c r="E72" i="118"/>
  <c r="D72" i="118"/>
  <c r="P71" i="118"/>
  <c r="N71" i="118"/>
  <c r="I71" i="118"/>
  <c r="G71" i="118"/>
  <c r="F71" i="118"/>
  <c r="AA59" i="118" s="1"/>
  <c r="E71" i="118"/>
  <c r="D71" i="118"/>
  <c r="P70" i="118"/>
  <c r="N70" i="118"/>
  <c r="I70" i="118"/>
  <c r="G70" i="118"/>
  <c r="F70" i="118"/>
  <c r="AA58" i="118" s="1"/>
  <c r="E70" i="118"/>
  <c r="D70" i="118"/>
  <c r="P69" i="118"/>
  <c r="N69" i="118"/>
  <c r="K69" i="118"/>
  <c r="L69" i="118" s="1"/>
  <c r="J69" i="118"/>
  <c r="I69" i="118"/>
  <c r="G69" i="118"/>
  <c r="F69" i="118"/>
  <c r="AA57" i="118" s="1"/>
  <c r="E69" i="118"/>
  <c r="D69" i="118"/>
  <c r="P68" i="118"/>
  <c r="N68" i="118"/>
  <c r="I68" i="118"/>
  <c r="G68" i="118"/>
  <c r="F68" i="118"/>
  <c r="AA56" i="118" s="1"/>
  <c r="E68" i="118"/>
  <c r="D68" i="118"/>
  <c r="P67" i="118"/>
  <c r="N67" i="118"/>
  <c r="K67" i="118"/>
  <c r="L67" i="118" s="1"/>
  <c r="J67" i="118"/>
  <c r="I67" i="118"/>
  <c r="G67" i="118"/>
  <c r="F67" i="118"/>
  <c r="AA55" i="118" s="1"/>
  <c r="AD55" i="118" s="1"/>
  <c r="E67" i="118"/>
  <c r="D67" i="118"/>
  <c r="AA66" i="118"/>
  <c r="P66" i="118"/>
  <c r="N66" i="118"/>
  <c r="K66" i="118"/>
  <c r="L66" i="118" s="1"/>
  <c r="J66" i="118"/>
  <c r="I66" i="118"/>
  <c r="G66" i="118"/>
  <c r="F66" i="118"/>
  <c r="E66" i="118"/>
  <c r="D66" i="118"/>
  <c r="P65" i="118"/>
  <c r="N65" i="118"/>
  <c r="K65" i="118"/>
  <c r="M65" i="118" s="1"/>
  <c r="J65" i="118"/>
  <c r="I65" i="118"/>
  <c r="G65" i="118"/>
  <c r="F65" i="118"/>
  <c r="AA53" i="118" s="1"/>
  <c r="AD53" i="118" s="1"/>
  <c r="E65" i="118"/>
  <c r="D65" i="118"/>
  <c r="P64" i="118"/>
  <c r="N64" i="118"/>
  <c r="K64" i="118"/>
  <c r="M64" i="118" s="1"/>
  <c r="J64" i="118"/>
  <c r="I64" i="118"/>
  <c r="G64" i="118"/>
  <c r="F64" i="118"/>
  <c r="AA52" i="118" s="1"/>
  <c r="AD52" i="118" s="1"/>
  <c r="E64" i="118"/>
  <c r="D64" i="118"/>
  <c r="P63" i="118"/>
  <c r="N63" i="118"/>
  <c r="K63" i="118"/>
  <c r="M63" i="118" s="1"/>
  <c r="J63" i="118"/>
  <c r="I63" i="118"/>
  <c r="G63" i="118"/>
  <c r="F63" i="118"/>
  <c r="AA51" i="118" s="1"/>
  <c r="AD51" i="118" s="1"/>
  <c r="E63" i="118"/>
  <c r="D63" i="118"/>
  <c r="P62" i="118"/>
  <c r="N62" i="118"/>
  <c r="K62" i="118"/>
  <c r="M62" i="118" s="1"/>
  <c r="J62" i="118"/>
  <c r="I62" i="118"/>
  <c r="G62" i="118"/>
  <c r="F62" i="118"/>
  <c r="AA50" i="118" s="1"/>
  <c r="AD50" i="118" s="1"/>
  <c r="E62" i="118"/>
  <c r="D62" i="118"/>
  <c r="N61" i="118"/>
  <c r="K61" i="118"/>
  <c r="J61" i="118"/>
  <c r="I61" i="118"/>
  <c r="G61" i="118"/>
  <c r="F61" i="118"/>
  <c r="E61" i="118"/>
  <c r="P61" i="118" s="1"/>
  <c r="D61" i="118"/>
  <c r="AB60" i="118"/>
  <c r="AB59" i="118"/>
  <c r="F59" i="118"/>
  <c r="AN58" i="118"/>
  <c r="AD58" i="118"/>
  <c r="AB58" i="118"/>
  <c r="D58" i="118"/>
  <c r="B74" i="118" s="1"/>
  <c r="AN57" i="118"/>
  <c r="AB57" i="118"/>
  <c r="AN56" i="118"/>
  <c r="AB56" i="118"/>
  <c r="AN55" i="118"/>
  <c r="AB55" i="118"/>
  <c r="AN54" i="118"/>
  <c r="AB54" i="118"/>
  <c r="AA54" i="118"/>
  <c r="AN53" i="118"/>
  <c r="AB53" i="118"/>
  <c r="AN52" i="118"/>
  <c r="AB52" i="118"/>
  <c r="B52" i="118"/>
  <c r="AN51" i="118"/>
  <c r="AB51" i="118"/>
  <c r="B51" i="118"/>
  <c r="AN50" i="118"/>
  <c r="AB50" i="118"/>
  <c r="AN49" i="118"/>
  <c r="AB49" i="118"/>
  <c r="AN48" i="118"/>
  <c r="AB48" i="118"/>
  <c r="AN47" i="118"/>
  <c r="AN46" i="118"/>
  <c r="B46" i="118"/>
  <c r="G52" i="118" s="1"/>
  <c r="B45" i="118"/>
  <c r="B109" i="118" s="1"/>
  <c r="B111" i="118" s="1"/>
  <c r="D34" i="118"/>
  <c r="BL179" i="118" s="1"/>
  <c r="G32" i="118"/>
  <c r="G31" i="118"/>
  <c r="D25" i="118"/>
  <c r="H23" i="118"/>
  <c r="C23" i="118"/>
  <c r="B23" i="118"/>
  <c r="B26" i="118" s="1"/>
  <c r="C31" i="118" s="1"/>
  <c r="B12" i="118"/>
  <c r="B11" i="118"/>
  <c r="B10" i="118"/>
  <c r="B9" i="118"/>
  <c r="B8" i="118"/>
  <c r="BJ170" i="118" s="1"/>
  <c r="B7" i="118"/>
  <c r="BJ167" i="118" s="1"/>
  <c r="B6" i="118"/>
  <c r="BO167" i="118" s="1"/>
  <c r="B5" i="118"/>
  <c r="BJ166" i="118" s="1"/>
  <c r="BK220" i="117"/>
  <c r="BI220" i="117"/>
  <c r="BK219" i="117"/>
  <c r="BI219" i="117"/>
  <c r="BK218" i="117"/>
  <c r="BI218" i="117"/>
  <c r="BN217" i="117"/>
  <c r="BK217" i="117"/>
  <c r="BI217" i="117"/>
  <c r="BK216" i="117"/>
  <c r="BI216" i="117"/>
  <c r="BK215" i="117"/>
  <c r="BJ215" i="117"/>
  <c r="BI215" i="117"/>
  <c r="BL214" i="117"/>
  <c r="BK214" i="117"/>
  <c r="BJ214" i="117"/>
  <c r="BI214" i="117"/>
  <c r="BN213" i="117"/>
  <c r="BK213" i="117"/>
  <c r="BI213" i="117"/>
  <c r="BN212" i="117"/>
  <c r="BM212" i="117"/>
  <c r="BL212" i="117"/>
  <c r="BK212" i="117"/>
  <c r="BJ212" i="117"/>
  <c r="BI212" i="117"/>
  <c r="BI206" i="117"/>
  <c r="BQ204" i="117"/>
  <c r="BP204" i="117"/>
  <c r="BM204" i="117"/>
  <c r="BL204" i="117"/>
  <c r="BK204" i="117"/>
  <c r="BJ204" i="117"/>
  <c r="BI204" i="117"/>
  <c r="BQ203" i="117"/>
  <c r="BP203" i="117"/>
  <c r="BO203" i="117"/>
  <c r="BN203" i="117"/>
  <c r="BM203" i="117"/>
  <c r="BL203" i="117"/>
  <c r="BK203" i="117"/>
  <c r="BJ203" i="117"/>
  <c r="BI203" i="117"/>
  <c r="BI202" i="117"/>
  <c r="BM200" i="117"/>
  <c r="BL200" i="117"/>
  <c r="BK200" i="117"/>
  <c r="BJ200" i="117"/>
  <c r="BM199" i="117"/>
  <c r="BL199" i="117"/>
  <c r="BK199" i="117"/>
  <c r="BJ199" i="117"/>
  <c r="BI199" i="117"/>
  <c r="BJ198" i="117"/>
  <c r="BI197" i="117"/>
  <c r="BQ196" i="117"/>
  <c r="BP196" i="117"/>
  <c r="BQ195" i="117"/>
  <c r="BP195" i="117"/>
  <c r="BO195" i="117"/>
  <c r="BN195" i="117"/>
  <c r="BM195" i="117"/>
  <c r="BL195" i="117"/>
  <c r="BK195" i="117"/>
  <c r="BJ195" i="117"/>
  <c r="BI195" i="117"/>
  <c r="BQ194" i="117"/>
  <c r="BP194" i="117"/>
  <c r="BK194" i="117"/>
  <c r="BJ194" i="117"/>
  <c r="BI194" i="117"/>
  <c r="BQ193" i="117"/>
  <c r="BP193" i="117"/>
  <c r="BK193" i="117"/>
  <c r="BJ193" i="117"/>
  <c r="BI193" i="117"/>
  <c r="BQ192" i="117"/>
  <c r="BP192" i="117"/>
  <c r="BO192" i="117"/>
  <c r="BN192" i="117"/>
  <c r="BM192" i="117"/>
  <c r="BL192" i="117"/>
  <c r="BK192" i="117"/>
  <c r="BJ192" i="117"/>
  <c r="BI192" i="117"/>
  <c r="BQ191" i="117"/>
  <c r="BP191" i="117"/>
  <c r="BK191" i="117"/>
  <c r="BJ191" i="117"/>
  <c r="BI191" i="117"/>
  <c r="BQ190" i="117"/>
  <c r="BP190" i="117"/>
  <c r="BO190" i="117"/>
  <c r="BN190" i="117"/>
  <c r="BM190" i="117"/>
  <c r="BL190" i="117"/>
  <c r="BK190" i="117"/>
  <c r="BJ190" i="117"/>
  <c r="BI190" i="117"/>
  <c r="BQ189" i="117"/>
  <c r="BP189" i="117"/>
  <c r="BO189" i="117"/>
  <c r="BN189" i="117"/>
  <c r="BM189" i="117"/>
  <c r="BL189" i="117"/>
  <c r="BK189" i="117"/>
  <c r="BJ189" i="117"/>
  <c r="BI189" i="117"/>
  <c r="BQ188" i="117"/>
  <c r="BP188" i="117"/>
  <c r="BO188" i="117"/>
  <c r="BN188" i="117"/>
  <c r="BM188" i="117"/>
  <c r="BL188" i="117"/>
  <c r="BK188" i="117"/>
  <c r="BJ188" i="117"/>
  <c r="BI188" i="117"/>
  <c r="BQ187" i="117"/>
  <c r="BP187" i="117"/>
  <c r="BO187" i="117"/>
  <c r="BN187" i="117"/>
  <c r="BM187" i="117"/>
  <c r="BL187" i="117"/>
  <c r="BK187" i="117"/>
  <c r="BJ187" i="117"/>
  <c r="BI187" i="117"/>
  <c r="BQ186" i="117"/>
  <c r="BP186" i="117"/>
  <c r="BO186" i="117"/>
  <c r="BN186" i="117"/>
  <c r="BM186" i="117"/>
  <c r="BL186" i="117"/>
  <c r="BK186" i="117"/>
  <c r="BJ186" i="117"/>
  <c r="BI186" i="117"/>
  <c r="BQ185" i="117"/>
  <c r="BP185" i="117"/>
  <c r="BO185" i="117"/>
  <c r="BN185" i="117"/>
  <c r="BM185" i="117"/>
  <c r="BL185" i="117"/>
  <c r="BK185" i="117"/>
  <c r="BJ185" i="117"/>
  <c r="BI185" i="117"/>
  <c r="BQ184" i="117"/>
  <c r="BP184" i="117"/>
  <c r="BO184" i="117"/>
  <c r="BN184" i="117"/>
  <c r="BM184" i="117"/>
  <c r="BL184" i="117"/>
  <c r="BK184" i="117"/>
  <c r="BJ184" i="117"/>
  <c r="BI184" i="117"/>
  <c r="BQ183" i="117"/>
  <c r="BP183" i="117"/>
  <c r="BO183" i="117"/>
  <c r="BN183" i="117"/>
  <c r="BM183" i="117"/>
  <c r="BL183" i="117"/>
  <c r="BK183" i="117"/>
  <c r="BJ183" i="117"/>
  <c r="BI183" i="117"/>
  <c r="BJ182" i="117"/>
  <c r="BJ181" i="117"/>
  <c r="BI180" i="117"/>
  <c r="BL178" i="117"/>
  <c r="BL177" i="117"/>
  <c r="BL176" i="117"/>
  <c r="BJ174" i="117"/>
  <c r="BJ173" i="117"/>
  <c r="BJ169" i="117"/>
  <c r="BJ168" i="117"/>
  <c r="BO166" i="117"/>
  <c r="BI164" i="117"/>
  <c r="K156" i="117"/>
  <c r="I156" i="117"/>
  <c r="BN220" i="117" s="1"/>
  <c r="G156" i="117"/>
  <c r="BL220" i="117" s="1"/>
  <c r="E156" i="117"/>
  <c r="BJ220" i="117" s="1"/>
  <c r="K155" i="117"/>
  <c r="I155" i="117"/>
  <c r="BN219" i="117" s="1"/>
  <c r="E155" i="117"/>
  <c r="BJ219" i="117" s="1"/>
  <c r="K154" i="117"/>
  <c r="I154" i="117"/>
  <c r="BN218" i="117" s="1"/>
  <c r="G154" i="117"/>
  <c r="BL218" i="117" s="1"/>
  <c r="E154" i="117"/>
  <c r="BJ218" i="117" s="1"/>
  <c r="K153" i="117"/>
  <c r="I153" i="117"/>
  <c r="E153" i="117"/>
  <c r="K152" i="117"/>
  <c r="I152" i="117"/>
  <c r="BN216" i="117" s="1"/>
  <c r="G152" i="117"/>
  <c r="BL216" i="117" s="1"/>
  <c r="E152" i="117"/>
  <c r="BJ216" i="117" s="1"/>
  <c r="K151" i="117"/>
  <c r="I151" i="117"/>
  <c r="BN215" i="117" s="1"/>
  <c r="E151" i="117"/>
  <c r="G151" i="117" s="1"/>
  <c r="BL215" i="117" s="1"/>
  <c r="K150" i="117"/>
  <c r="I150" i="117"/>
  <c r="BN214" i="117" s="1"/>
  <c r="G150" i="117"/>
  <c r="E150" i="117"/>
  <c r="H150" i="117" s="1"/>
  <c r="BM214" i="117" s="1"/>
  <c r="K149" i="117"/>
  <c r="I149" i="117"/>
  <c r="E149" i="117"/>
  <c r="BJ213" i="117" s="1"/>
  <c r="E147" i="117"/>
  <c r="B133" i="117"/>
  <c r="B137" i="117" s="1"/>
  <c r="E125" i="117"/>
  <c r="BO204" i="117" s="1"/>
  <c r="D125" i="117"/>
  <c r="BN204" i="117" s="1"/>
  <c r="E76" i="117"/>
  <c r="D76" i="117"/>
  <c r="C76" i="117"/>
  <c r="B76" i="117"/>
  <c r="B75" i="117"/>
  <c r="E74" i="117"/>
  <c r="D74" i="117"/>
  <c r="N73" i="117"/>
  <c r="D73" i="117"/>
  <c r="P72" i="117"/>
  <c r="N72" i="117"/>
  <c r="K72" i="117"/>
  <c r="M72" i="117" s="1"/>
  <c r="J72" i="117"/>
  <c r="I72" i="117"/>
  <c r="G72" i="117"/>
  <c r="F72" i="117"/>
  <c r="AA60" i="117" s="1"/>
  <c r="AD60" i="117" s="1"/>
  <c r="E72" i="117"/>
  <c r="D72" i="117"/>
  <c r="P71" i="117"/>
  <c r="N71" i="117"/>
  <c r="I71" i="117"/>
  <c r="G71" i="117"/>
  <c r="F71" i="117"/>
  <c r="E71" i="117"/>
  <c r="D71" i="117"/>
  <c r="P70" i="117"/>
  <c r="N70" i="117"/>
  <c r="I70" i="117"/>
  <c r="G70" i="117"/>
  <c r="F70" i="117"/>
  <c r="AA58" i="117" s="1"/>
  <c r="E70" i="117"/>
  <c r="D70" i="117"/>
  <c r="P69" i="117"/>
  <c r="N69" i="117"/>
  <c r="K69" i="117"/>
  <c r="L69" i="117" s="1"/>
  <c r="J69" i="117"/>
  <c r="I69" i="117"/>
  <c r="G69" i="117"/>
  <c r="F69" i="117"/>
  <c r="AA57" i="117" s="1"/>
  <c r="AD57" i="117" s="1"/>
  <c r="E69" i="117"/>
  <c r="D69" i="117"/>
  <c r="P68" i="117"/>
  <c r="N68" i="117"/>
  <c r="I68" i="117"/>
  <c r="G68" i="117"/>
  <c r="F68" i="117"/>
  <c r="AA56" i="117" s="1"/>
  <c r="E68" i="117"/>
  <c r="D68" i="117"/>
  <c r="P67" i="117"/>
  <c r="N67" i="117"/>
  <c r="K67" i="117"/>
  <c r="L67" i="117" s="1"/>
  <c r="J67" i="117"/>
  <c r="I67" i="117"/>
  <c r="G67" i="117"/>
  <c r="F67" i="117"/>
  <c r="AA55" i="117" s="1"/>
  <c r="AD55" i="117" s="1"/>
  <c r="E67" i="117"/>
  <c r="D67" i="117"/>
  <c r="AA66" i="117"/>
  <c r="P66" i="117"/>
  <c r="N66" i="117"/>
  <c r="K66" i="117"/>
  <c r="J66" i="117"/>
  <c r="I66" i="117"/>
  <c r="G66" i="117"/>
  <c r="F66" i="117"/>
  <c r="AA54" i="117" s="1"/>
  <c r="E66" i="117"/>
  <c r="D66" i="117"/>
  <c r="P65" i="117"/>
  <c r="N65" i="117"/>
  <c r="K65" i="117"/>
  <c r="J65" i="117"/>
  <c r="I65" i="117"/>
  <c r="G65" i="117"/>
  <c r="F65" i="117"/>
  <c r="AA53" i="117" s="1"/>
  <c r="AD53" i="117" s="1"/>
  <c r="E65" i="117"/>
  <c r="D65" i="117"/>
  <c r="P64" i="117"/>
  <c r="N64" i="117"/>
  <c r="K64" i="117"/>
  <c r="L64" i="117" s="1"/>
  <c r="J64" i="117"/>
  <c r="I64" i="117"/>
  <c r="G64" i="117"/>
  <c r="F64" i="117"/>
  <c r="AA52" i="117" s="1"/>
  <c r="E64" i="117"/>
  <c r="D64" i="117"/>
  <c r="P63" i="117"/>
  <c r="N63" i="117"/>
  <c r="K63" i="117"/>
  <c r="J63" i="117"/>
  <c r="I63" i="117"/>
  <c r="G63" i="117"/>
  <c r="F63" i="117"/>
  <c r="AA51" i="117" s="1"/>
  <c r="E63" i="117"/>
  <c r="D63" i="117"/>
  <c r="P62" i="117"/>
  <c r="N62" i="117"/>
  <c r="K62" i="117"/>
  <c r="L62" i="117" s="1"/>
  <c r="J62" i="117"/>
  <c r="I62" i="117"/>
  <c r="G62" i="117"/>
  <c r="F62" i="117"/>
  <c r="AA50" i="117" s="1"/>
  <c r="AD50" i="117" s="1"/>
  <c r="E62" i="117"/>
  <c r="D62" i="117"/>
  <c r="N61" i="117"/>
  <c r="K61" i="117"/>
  <c r="M61" i="117" s="1"/>
  <c r="J61" i="117"/>
  <c r="I61" i="117"/>
  <c r="G61" i="117"/>
  <c r="F61" i="117"/>
  <c r="AA49" i="117" s="1"/>
  <c r="E61" i="117"/>
  <c r="P61" i="117" s="1"/>
  <c r="D61" i="117"/>
  <c r="AB60" i="117"/>
  <c r="AB59" i="117"/>
  <c r="AA59" i="117"/>
  <c r="AD59" i="117" s="1"/>
  <c r="F59" i="117"/>
  <c r="AN58" i="117"/>
  <c r="AB58" i="117"/>
  <c r="D58" i="117"/>
  <c r="B74" i="117" s="1"/>
  <c r="AN57" i="117"/>
  <c r="AB57" i="117"/>
  <c r="AN56" i="117"/>
  <c r="AB56" i="117"/>
  <c r="AN55" i="117"/>
  <c r="AB55" i="117"/>
  <c r="AN54" i="117"/>
  <c r="AB54" i="117"/>
  <c r="AN53" i="117"/>
  <c r="AB53" i="117"/>
  <c r="AN52" i="117"/>
  <c r="AB52" i="117"/>
  <c r="B52" i="117"/>
  <c r="AN51" i="117"/>
  <c r="AB51" i="117"/>
  <c r="B51" i="117"/>
  <c r="AN50" i="117"/>
  <c r="AB50" i="117"/>
  <c r="AN49" i="117"/>
  <c r="AB49" i="117"/>
  <c r="AN48" i="117"/>
  <c r="AB48" i="117"/>
  <c r="AN47" i="117"/>
  <c r="AN46" i="117"/>
  <c r="B46" i="117"/>
  <c r="G48" i="117" s="1"/>
  <c r="B45" i="117"/>
  <c r="G32" i="117"/>
  <c r="G31" i="117"/>
  <c r="D25" i="117"/>
  <c r="H23" i="117"/>
  <c r="C32" i="117" s="1"/>
  <c r="C23" i="117"/>
  <c r="B23" i="117"/>
  <c r="B26" i="117" s="1"/>
  <c r="B12" i="117"/>
  <c r="D34" i="117" s="1"/>
  <c r="BL179" i="117" s="1"/>
  <c r="B11" i="117"/>
  <c r="B10" i="117"/>
  <c r="B9" i="117"/>
  <c r="B8" i="117"/>
  <c r="BJ170" i="117" s="1"/>
  <c r="B7" i="117"/>
  <c r="BJ167" i="117" s="1"/>
  <c r="B6" i="117"/>
  <c r="BO167" i="117" s="1"/>
  <c r="B5" i="117"/>
  <c r="BJ166" i="117" s="1"/>
  <c r="BK220" i="116"/>
  <c r="BJ220" i="116"/>
  <c r="BI220" i="116"/>
  <c r="BN219" i="116"/>
  <c r="BK219" i="116"/>
  <c r="BI219" i="116"/>
  <c r="BN218" i="116"/>
  <c r="BK218" i="116"/>
  <c r="BJ218" i="116"/>
  <c r="BI218" i="116"/>
  <c r="BN217" i="116"/>
  <c r="BK217" i="116"/>
  <c r="BI217" i="116"/>
  <c r="BK216" i="116"/>
  <c r="BJ216" i="116"/>
  <c r="BI216" i="116"/>
  <c r="BN215" i="116"/>
  <c r="BK215" i="116"/>
  <c r="BI215" i="116"/>
  <c r="BN214" i="116"/>
  <c r="BK214" i="116"/>
  <c r="BJ214" i="116"/>
  <c r="BI214" i="116"/>
  <c r="BN213" i="116"/>
  <c r="BK213" i="116"/>
  <c r="BI213" i="116"/>
  <c r="BN212" i="116"/>
  <c r="BM212" i="116"/>
  <c r="BL212" i="116"/>
  <c r="BK212" i="116"/>
  <c r="BJ212" i="116"/>
  <c r="BI212" i="116"/>
  <c r="BI206" i="116"/>
  <c r="BQ204" i="116"/>
  <c r="BP204" i="116"/>
  <c r="BM204" i="116"/>
  <c r="BL204" i="116"/>
  <c r="BK204" i="116"/>
  <c r="BJ204" i="116"/>
  <c r="BI204" i="116"/>
  <c r="BQ203" i="116"/>
  <c r="BP203" i="116"/>
  <c r="BO203" i="116"/>
  <c r="BN203" i="116"/>
  <c r="BM203" i="116"/>
  <c r="BL203" i="116"/>
  <c r="BK203" i="116"/>
  <c r="BJ203" i="116"/>
  <c r="BI203" i="116"/>
  <c r="BI202" i="116"/>
  <c r="BM200" i="116"/>
  <c r="BL200" i="116"/>
  <c r="BK200" i="116"/>
  <c r="BJ200" i="116"/>
  <c r="BM199" i="116"/>
  <c r="BL199" i="116"/>
  <c r="BK199" i="116"/>
  <c r="BJ199" i="116"/>
  <c r="BI199" i="116"/>
  <c r="BJ198" i="116"/>
  <c r="BI197" i="116"/>
  <c r="BQ196" i="116"/>
  <c r="BP196" i="116"/>
  <c r="BQ195" i="116"/>
  <c r="BP195" i="116"/>
  <c r="BO195" i="116"/>
  <c r="BN195" i="116"/>
  <c r="BM195" i="116"/>
  <c r="BL195" i="116"/>
  <c r="BK195" i="116"/>
  <c r="BJ195" i="116"/>
  <c r="BI195" i="116"/>
  <c r="BQ194" i="116"/>
  <c r="BP194" i="116"/>
  <c r="BK194" i="116"/>
  <c r="BJ194" i="116"/>
  <c r="BI194" i="116"/>
  <c r="BQ193" i="116"/>
  <c r="BP193" i="116"/>
  <c r="BK193" i="116"/>
  <c r="BJ193" i="116"/>
  <c r="BI193" i="116"/>
  <c r="BQ192" i="116"/>
  <c r="BP192" i="116"/>
  <c r="BO192" i="116"/>
  <c r="BN192" i="116"/>
  <c r="BM192" i="116"/>
  <c r="BL192" i="116"/>
  <c r="BK192" i="116"/>
  <c r="BJ192" i="116"/>
  <c r="BI192" i="116"/>
  <c r="BQ191" i="116"/>
  <c r="BP191" i="116"/>
  <c r="BK191" i="116"/>
  <c r="BJ191" i="116"/>
  <c r="BI191" i="116"/>
  <c r="BQ190" i="116"/>
  <c r="BP190" i="116"/>
  <c r="BO190" i="116"/>
  <c r="BN190" i="116"/>
  <c r="BM190" i="116"/>
  <c r="BL190" i="116"/>
  <c r="BK190" i="116"/>
  <c r="BJ190" i="116"/>
  <c r="BI190" i="116"/>
  <c r="BQ189" i="116"/>
  <c r="BP189" i="116"/>
  <c r="BO189" i="116"/>
  <c r="BN189" i="116"/>
  <c r="BM189" i="116"/>
  <c r="BL189" i="116"/>
  <c r="BK189" i="116"/>
  <c r="BJ189" i="116"/>
  <c r="BI189" i="116"/>
  <c r="BQ188" i="116"/>
  <c r="BP188" i="116"/>
  <c r="BO188" i="116"/>
  <c r="BN188" i="116"/>
  <c r="BM188" i="116"/>
  <c r="BL188" i="116"/>
  <c r="BK188" i="116"/>
  <c r="BJ188" i="116"/>
  <c r="BI188" i="116"/>
  <c r="BQ187" i="116"/>
  <c r="BP187" i="116"/>
  <c r="BO187" i="116"/>
  <c r="BN187" i="116"/>
  <c r="BM187" i="116"/>
  <c r="BL187" i="116"/>
  <c r="BK187" i="116"/>
  <c r="BJ187" i="116"/>
  <c r="BI187" i="116"/>
  <c r="BQ186" i="116"/>
  <c r="BP186" i="116"/>
  <c r="BO186" i="116"/>
  <c r="BN186" i="116"/>
  <c r="BM186" i="116"/>
  <c r="BL186" i="116"/>
  <c r="BK186" i="116"/>
  <c r="BJ186" i="116"/>
  <c r="BI186" i="116"/>
  <c r="BQ185" i="116"/>
  <c r="BP185" i="116"/>
  <c r="BO185" i="116"/>
  <c r="BN185" i="116"/>
  <c r="BM185" i="116"/>
  <c r="BL185" i="116"/>
  <c r="BK185" i="116"/>
  <c r="BJ185" i="116"/>
  <c r="BI185" i="116"/>
  <c r="BQ184" i="116"/>
  <c r="BP184" i="116"/>
  <c r="BO184" i="116"/>
  <c r="BN184" i="116"/>
  <c r="BM184" i="116"/>
  <c r="BL184" i="116"/>
  <c r="BK184" i="116"/>
  <c r="BJ184" i="116"/>
  <c r="BI184" i="116"/>
  <c r="BQ183" i="116"/>
  <c r="BP183" i="116"/>
  <c r="BO183" i="116"/>
  <c r="BN183" i="116"/>
  <c r="BM183" i="116"/>
  <c r="BL183" i="116"/>
  <c r="BK183" i="116"/>
  <c r="BJ183" i="116"/>
  <c r="BI183" i="116"/>
  <c r="BJ182" i="116"/>
  <c r="BJ181" i="116"/>
  <c r="BI180" i="116"/>
  <c r="BL178" i="116"/>
  <c r="BL177" i="116"/>
  <c r="BL176" i="116"/>
  <c r="BJ174" i="116"/>
  <c r="BJ173" i="116"/>
  <c r="BJ169" i="116"/>
  <c r="BJ168" i="116"/>
  <c r="BO166" i="116"/>
  <c r="BI164" i="116"/>
  <c r="K156" i="116"/>
  <c r="I156" i="116"/>
  <c r="BN220" i="116" s="1"/>
  <c r="G156" i="116"/>
  <c r="BL220" i="116" s="1"/>
  <c r="E156" i="116"/>
  <c r="H156" i="116" s="1"/>
  <c r="BM220" i="116" s="1"/>
  <c r="K155" i="116"/>
  <c r="I155" i="116"/>
  <c r="E155" i="116"/>
  <c r="K154" i="116"/>
  <c r="I154" i="116"/>
  <c r="G154" i="116"/>
  <c r="BL218" i="116" s="1"/>
  <c r="E154" i="116"/>
  <c r="H154" i="116" s="1"/>
  <c r="BM218" i="116" s="1"/>
  <c r="K153" i="116"/>
  <c r="I153" i="116"/>
  <c r="E153" i="116"/>
  <c r="BJ217" i="116" s="1"/>
  <c r="K152" i="116"/>
  <c r="I152" i="116"/>
  <c r="BN216" i="116" s="1"/>
  <c r="G152" i="116"/>
  <c r="BL216" i="116" s="1"/>
  <c r="E152" i="116"/>
  <c r="H152" i="116" s="1"/>
  <c r="BM216" i="116" s="1"/>
  <c r="K151" i="116"/>
  <c r="I151" i="116"/>
  <c r="E151" i="116"/>
  <c r="K150" i="116"/>
  <c r="I150" i="116"/>
  <c r="G150" i="116"/>
  <c r="BL214" i="116" s="1"/>
  <c r="E150" i="116"/>
  <c r="H150" i="116" s="1"/>
  <c r="BM214" i="116" s="1"/>
  <c r="K149" i="116"/>
  <c r="I149" i="116"/>
  <c r="H149" i="116"/>
  <c r="BM213" i="116" s="1"/>
  <c r="E149" i="116"/>
  <c r="BJ213" i="116" s="1"/>
  <c r="E147" i="116"/>
  <c r="B133" i="116"/>
  <c r="B137" i="116" s="1"/>
  <c r="E125" i="116"/>
  <c r="BO204" i="116" s="1"/>
  <c r="D125" i="116"/>
  <c r="BN204" i="116" s="1"/>
  <c r="E76" i="116"/>
  <c r="D76" i="116"/>
  <c r="C76" i="116"/>
  <c r="B76" i="116"/>
  <c r="B75" i="116"/>
  <c r="E74" i="116"/>
  <c r="D74" i="116"/>
  <c r="N73" i="116"/>
  <c r="D73" i="116"/>
  <c r="P72" i="116"/>
  <c r="N72" i="116"/>
  <c r="K72" i="116"/>
  <c r="M72" i="116" s="1"/>
  <c r="J72" i="116"/>
  <c r="I72" i="116"/>
  <c r="G72" i="116"/>
  <c r="F72" i="116"/>
  <c r="AA60" i="116" s="1"/>
  <c r="E72" i="116"/>
  <c r="D72" i="116"/>
  <c r="P71" i="116"/>
  <c r="N71" i="116"/>
  <c r="I71" i="116"/>
  <c r="G71" i="116"/>
  <c r="F71" i="116"/>
  <c r="AA59" i="116" s="1"/>
  <c r="AD59" i="116" s="1"/>
  <c r="E71" i="116"/>
  <c r="D71" i="116"/>
  <c r="P70" i="116"/>
  <c r="N70" i="116"/>
  <c r="I70" i="116"/>
  <c r="G70" i="116"/>
  <c r="F70" i="116"/>
  <c r="E70" i="116"/>
  <c r="D70" i="116"/>
  <c r="P69" i="116"/>
  <c r="N69" i="116"/>
  <c r="K69" i="116"/>
  <c r="M69" i="116" s="1"/>
  <c r="J69" i="116"/>
  <c r="I69" i="116"/>
  <c r="G69" i="116"/>
  <c r="F69" i="116"/>
  <c r="AA57" i="116" s="1"/>
  <c r="E69" i="116"/>
  <c r="D69" i="116"/>
  <c r="P68" i="116"/>
  <c r="N68" i="116"/>
  <c r="I68" i="116"/>
  <c r="G68" i="116"/>
  <c r="F68" i="116"/>
  <c r="AA56" i="116" s="1"/>
  <c r="AD56" i="116" s="1"/>
  <c r="E68" i="116"/>
  <c r="D68" i="116"/>
  <c r="P67" i="116"/>
  <c r="N67" i="116"/>
  <c r="K67" i="116"/>
  <c r="J67" i="116"/>
  <c r="I67" i="116"/>
  <c r="G67" i="116"/>
  <c r="F67" i="116"/>
  <c r="AA55" i="116" s="1"/>
  <c r="E67" i="116"/>
  <c r="D67" i="116"/>
  <c r="AA66" i="116"/>
  <c r="P66" i="116"/>
  <c r="N66" i="116"/>
  <c r="K66" i="116"/>
  <c r="J66" i="116"/>
  <c r="I66" i="116"/>
  <c r="G66" i="116"/>
  <c r="F66" i="116"/>
  <c r="AA54" i="116" s="1"/>
  <c r="E66" i="116"/>
  <c r="D66" i="116"/>
  <c r="P65" i="116"/>
  <c r="N65" i="116"/>
  <c r="K65" i="116"/>
  <c r="L65" i="116" s="1"/>
  <c r="J65" i="116"/>
  <c r="I65" i="116"/>
  <c r="G65" i="116"/>
  <c r="F65" i="116"/>
  <c r="AA53" i="116" s="1"/>
  <c r="E65" i="116"/>
  <c r="D65" i="116"/>
  <c r="P64" i="116"/>
  <c r="N64" i="116"/>
  <c r="K64" i="116"/>
  <c r="J64" i="116"/>
  <c r="I64" i="116"/>
  <c r="G64" i="116"/>
  <c r="F64" i="116"/>
  <c r="AA52" i="116" s="1"/>
  <c r="E64" i="116"/>
  <c r="D64" i="116"/>
  <c r="P63" i="116"/>
  <c r="N63" i="116"/>
  <c r="K63" i="116"/>
  <c r="L63" i="116" s="1"/>
  <c r="J63" i="116"/>
  <c r="I63" i="116"/>
  <c r="G63" i="116"/>
  <c r="F63" i="116"/>
  <c r="AA51" i="116" s="1"/>
  <c r="AD51" i="116" s="1"/>
  <c r="E63" i="116"/>
  <c r="D63" i="116"/>
  <c r="P62" i="116"/>
  <c r="N62" i="116"/>
  <c r="K62" i="116"/>
  <c r="J62" i="116"/>
  <c r="I62" i="116"/>
  <c r="G62" i="116"/>
  <c r="F62" i="116"/>
  <c r="AA50" i="116" s="1"/>
  <c r="E62" i="116"/>
  <c r="D62" i="116"/>
  <c r="N61" i="116"/>
  <c r="K61" i="116"/>
  <c r="L61" i="116" s="1"/>
  <c r="J61" i="116"/>
  <c r="I61" i="116"/>
  <c r="G61" i="116"/>
  <c r="F61" i="116"/>
  <c r="AA49" i="116" s="1"/>
  <c r="AD49" i="116" s="1"/>
  <c r="E61" i="116"/>
  <c r="P61" i="116" s="1"/>
  <c r="D61" i="116"/>
  <c r="AB60" i="116"/>
  <c r="AB59" i="116"/>
  <c r="AC59" i="116" s="1"/>
  <c r="F59" i="116"/>
  <c r="AN58" i="116"/>
  <c r="AB58" i="116"/>
  <c r="AA58" i="116"/>
  <c r="D58" i="116"/>
  <c r="B74" i="116" s="1"/>
  <c r="AN57" i="116"/>
  <c r="AB57" i="116"/>
  <c r="AN56" i="116"/>
  <c r="AB56" i="116"/>
  <c r="AN55" i="116"/>
  <c r="AB55" i="116"/>
  <c r="AN54" i="116"/>
  <c r="AB54" i="116"/>
  <c r="AN53" i="116"/>
  <c r="AB53" i="116"/>
  <c r="AN52" i="116"/>
  <c r="AB52" i="116"/>
  <c r="B52" i="116"/>
  <c r="AN51" i="116"/>
  <c r="AB51" i="116"/>
  <c r="B51" i="116"/>
  <c r="AN50" i="116"/>
  <c r="AB50" i="116"/>
  <c r="AN49" i="116"/>
  <c r="AB49" i="116"/>
  <c r="AN48" i="116"/>
  <c r="AB48" i="116"/>
  <c r="AA48" i="116"/>
  <c r="AN47" i="116"/>
  <c r="AN46" i="116"/>
  <c r="B46" i="116"/>
  <c r="G48" i="116" s="1"/>
  <c r="B45" i="116"/>
  <c r="B49" i="116" s="1"/>
  <c r="G32" i="116"/>
  <c r="G31" i="116"/>
  <c r="D25" i="116"/>
  <c r="H23" i="116"/>
  <c r="C32" i="116" s="1"/>
  <c r="F32" i="116" s="1"/>
  <c r="BN177" i="116" s="1"/>
  <c r="C23" i="116"/>
  <c r="B23" i="116"/>
  <c r="B26" i="116" s="1"/>
  <c r="B12" i="116"/>
  <c r="D34" i="116" s="1"/>
  <c r="BL179" i="116" s="1"/>
  <c r="B11" i="116"/>
  <c r="B10" i="116"/>
  <c r="B9" i="116"/>
  <c r="B8" i="116"/>
  <c r="BJ170" i="116" s="1"/>
  <c r="B7" i="116"/>
  <c r="BJ167" i="116" s="1"/>
  <c r="B6" i="116"/>
  <c r="BO167" i="116" s="1"/>
  <c r="B5" i="116"/>
  <c r="BJ166" i="116" s="1"/>
  <c r="BK220" i="115"/>
  <c r="BJ220" i="115"/>
  <c r="BI220" i="115"/>
  <c r="BN219" i="115"/>
  <c r="BK219" i="115"/>
  <c r="BJ219" i="115"/>
  <c r="BI219" i="115"/>
  <c r="BK218" i="115"/>
  <c r="BJ218" i="115"/>
  <c r="BI218" i="115"/>
  <c r="BN217" i="115"/>
  <c r="BK217" i="115"/>
  <c r="BJ217" i="115"/>
  <c r="BI217" i="115"/>
  <c r="BK216" i="115"/>
  <c r="BJ216" i="115"/>
  <c r="BI216" i="115"/>
  <c r="BN215" i="115"/>
  <c r="BK215" i="115"/>
  <c r="BJ215" i="115"/>
  <c r="BI215" i="115"/>
  <c r="BK214" i="115"/>
  <c r="BJ214" i="115"/>
  <c r="BI214" i="115"/>
  <c r="BN213" i="115"/>
  <c r="BK213" i="115"/>
  <c r="BJ213" i="115"/>
  <c r="BI213" i="115"/>
  <c r="BN212" i="115"/>
  <c r="BM212" i="115"/>
  <c r="BL212" i="115"/>
  <c r="BK212" i="115"/>
  <c r="BJ212" i="115"/>
  <c r="BI212" i="115"/>
  <c r="BI206" i="115"/>
  <c r="BQ204" i="115"/>
  <c r="BP204" i="115"/>
  <c r="BM204" i="115"/>
  <c r="BL204" i="115"/>
  <c r="BK204" i="115"/>
  <c r="BJ204" i="115"/>
  <c r="BI204" i="115"/>
  <c r="BQ203" i="115"/>
  <c r="BP203" i="115"/>
  <c r="BO203" i="115"/>
  <c r="BN203" i="115"/>
  <c r="BM203" i="115"/>
  <c r="BL203" i="115"/>
  <c r="BK203" i="115"/>
  <c r="BJ203" i="115"/>
  <c r="BI203" i="115"/>
  <c r="BI202" i="115"/>
  <c r="BM200" i="115"/>
  <c r="BL200" i="115"/>
  <c r="BK200" i="115"/>
  <c r="BJ200" i="115"/>
  <c r="BM199" i="115"/>
  <c r="BL199" i="115"/>
  <c r="BK199" i="115"/>
  <c r="BJ199" i="115"/>
  <c r="BI199" i="115"/>
  <c r="BJ198" i="115"/>
  <c r="BI197" i="115"/>
  <c r="BQ196" i="115"/>
  <c r="BP196" i="115"/>
  <c r="BQ195" i="115"/>
  <c r="BP195" i="115"/>
  <c r="BO195" i="115"/>
  <c r="BN195" i="115"/>
  <c r="BM195" i="115"/>
  <c r="BL195" i="115"/>
  <c r="BK195" i="115"/>
  <c r="BJ195" i="115"/>
  <c r="BI195" i="115"/>
  <c r="BQ194" i="115"/>
  <c r="BP194" i="115"/>
  <c r="BK194" i="115"/>
  <c r="BJ194" i="115"/>
  <c r="BI194" i="115"/>
  <c r="BQ193" i="115"/>
  <c r="BP193" i="115"/>
  <c r="BK193" i="115"/>
  <c r="BJ193" i="115"/>
  <c r="BI193" i="115"/>
  <c r="BQ192" i="115"/>
  <c r="BP192" i="115"/>
  <c r="BO192" i="115"/>
  <c r="BN192" i="115"/>
  <c r="BM192" i="115"/>
  <c r="BL192" i="115"/>
  <c r="BK192" i="115"/>
  <c r="BJ192" i="115"/>
  <c r="BI192" i="115"/>
  <c r="BQ191" i="115"/>
  <c r="BP191" i="115"/>
  <c r="BK191" i="115"/>
  <c r="BJ191" i="115"/>
  <c r="BI191" i="115"/>
  <c r="BQ190" i="115"/>
  <c r="BP190" i="115"/>
  <c r="BO190" i="115"/>
  <c r="BN190" i="115"/>
  <c r="BM190" i="115"/>
  <c r="BL190" i="115"/>
  <c r="BK190" i="115"/>
  <c r="BJ190" i="115"/>
  <c r="BI190" i="115"/>
  <c r="BQ189" i="115"/>
  <c r="BP189" i="115"/>
  <c r="BO189" i="115"/>
  <c r="BN189" i="115"/>
  <c r="BM189" i="115"/>
  <c r="BL189" i="115"/>
  <c r="BK189" i="115"/>
  <c r="BJ189" i="115"/>
  <c r="BI189" i="115"/>
  <c r="BQ188" i="115"/>
  <c r="BP188" i="115"/>
  <c r="BO188" i="115"/>
  <c r="BN188" i="115"/>
  <c r="BM188" i="115"/>
  <c r="BL188" i="115"/>
  <c r="BK188" i="115"/>
  <c r="BJ188" i="115"/>
  <c r="BI188" i="115"/>
  <c r="BQ187" i="115"/>
  <c r="BP187" i="115"/>
  <c r="BO187" i="115"/>
  <c r="BN187" i="115"/>
  <c r="BM187" i="115"/>
  <c r="BL187" i="115"/>
  <c r="BK187" i="115"/>
  <c r="BJ187" i="115"/>
  <c r="BI187" i="115"/>
  <c r="BQ186" i="115"/>
  <c r="BP186" i="115"/>
  <c r="BO186" i="115"/>
  <c r="BN186" i="115"/>
  <c r="BM186" i="115"/>
  <c r="BL186" i="115"/>
  <c r="BK186" i="115"/>
  <c r="BJ186" i="115"/>
  <c r="BI186" i="115"/>
  <c r="BQ185" i="115"/>
  <c r="BP185" i="115"/>
  <c r="BO185" i="115"/>
  <c r="BN185" i="115"/>
  <c r="BM185" i="115"/>
  <c r="BL185" i="115"/>
  <c r="BK185" i="115"/>
  <c r="BJ185" i="115"/>
  <c r="BI185" i="115"/>
  <c r="BQ184" i="115"/>
  <c r="BP184" i="115"/>
  <c r="BO184" i="115"/>
  <c r="BN184" i="115"/>
  <c r="BM184" i="115"/>
  <c r="BL184" i="115"/>
  <c r="BK184" i="115"/>
  <c r="BJ184" i="115"/>
  <c r="BI184" i="115"/>
  <c r="BQ183" i="115"/>
  <c r="BP183" i="115"/>
  <c r="BO183" i="115"/>
  <c r="BN183" i="115"/>
  <c r="BM183" i="115"/>
  <c r="BL183" i="115"/>
  <c r="BK183" i="115"/>
  <c r="BJ183" i="115"/>
  <c r="BI183" i="115"/>
  <c r="BJ182" i="115"/>
  <c r="BJ181" i="115"/>
  <c r="BI180" i="115"/>
  <c r="BL178" i="115"/>
  <c r="BL177" i="115"/>
  <c r="BL176" i="115"/>
  <c r="BJ174" i="115"/>
  <c r="BJ173" i="115"/>
  <c r="BJ169" i="115"/>
  <c r="BJ168" i="115"/>
  <c r="BO166" i="115"/>
  <c r="BI164" i="115"/>
  <c r="K156" i="115"/>
  <c r="I156" i="115"/>
  <c r="BN220" i="115" s="1"/>
  <c r="G156" i="115"/>
  <c r="BL220" i="115" s="1"/>
  <c r="E156" i="115"/>
  <c r="H156" i="115" s="1"/>
  <c r="BM220" i="115" s="1"/>
  <c r="K155" i="115"/>
  <c r="I155" i="115"/>
  <c r="E155" i="115"/>
  <c r="G155" i="115" s="1"/>
  <c r="BL219" i="115" s="1"/>
  <c r="K154" i="115"/>
  <c r="I154" i="115"/>
  <c r="BN218" i="115" s="1"/>
  <c r="G154" i="115"/>
  <c r="BL218" i="115" s="1"/>
  <c r="E154" i="115"/>
  <c r="H154" i="115" s="1"/>
  <c r="BM218" i="115" s="1"/>
  <c r="K153" i="115"/>
  <c r="I153" i="115"/>
  <c r="E153" i="115"/>
  <c r="G153" i="115" s="1"/>
  <c r="BL217" i="115" s="1"/>
  <c r="K152" i="115"/>
  <c r="I152" i="115"/>
  <c r="BN216" i="115" s="1"/>
  <c r="G152" i="115"/>
  <c r="BL216" i="115" s="1"/>
  <c r="E152" i="115"/>
  <c r="H152" i="115" s="1"/>
  <c r="BM216" i="115" s="1"/>
  <c r="K151" i="115"/>
  <c r="I151" i="115"/>
  <c r="E151" i="115"/>
  <c r="G151" i="115" s="1"/>
  <c r="BL215" i="115" s="1"/>
  <c r="K150" i="115"/>
  <c r="I150" i="115"/>
  <c r="BN214" i="115" s="1"/>
  <c r="G150" i="115"/>
  <c r="BL214" i="115" s="1"/>
  <c r="E150" i="115"/>
  <c r="H150" i="115" s="1"/>
  <c r="BM214" i="115" s="1"/>
  <c r="K149" i="115"/>
  <c r="I149" i="115"/>
  <c r="E149" i="115"/>
  <c r="G149" i="115" s="1"/>
  <c r="BL213" i="115" s="1"/>
  <c r="E147" i="115"/>
  <c r="B133" i="115"/>
  <c r="B137" i="115" s="1"/>
  <c r="E125" i="115"/>
  <c r="BO204" i="115" s="1"/>
  <c r="D125" i="115"/>
  <c r="BN204" i="115" s="1"/>
  <c r="E76" i="115"/>
  <c r="D76" i="115"/>
  <c r="C76" i="115"/>
  <c r="B76" i="115"/>
  <c r="B75" i="115"/>
  <c r="E74" i="115"/>
  <c r="D74" i="115"/>
  <c r="N73" i="115"/>
  <c r="D73" i="115"/>
  <c r="P72" i="115"/>
  <c r="N72" i="115"/>
  <c r="K72" i="115"/>
  <c r="M72" i="115" s="1"/>
  <c r="J72" i="115"/>
  <c r="I72" i="115"/>
  <c r="G72" i="115"/>
  <c r="F72" i="115"/>
  <c r="E72" i="115"/>
  <c r="D72" i="115"/>
  <c r="P71" i="115"/>
  <c r="N71" i="115"/>
  <c r="I71" i="115"/>
  <c r="G71" i="115"/>
  <c r="F71" i="115"/>
  <c r="AA59" i="115" s="1"/>
  <c r="AD59" i="115" s="1"/>
  <c r="E71" i="115"/>
  <c r="D71" i="115"/>
  <c r="P70" i="115"/>
  <c r="N70" i="115"/>
  <c r="I70" i="115"/>
  <c r="G70" i="115"/>
  <c r="F70" i="115"/>
  <c r="AA58" i="115" s="1"/>
  <c r="AD58" i="115" s="1"/>
  <c r="E70" i="115"/>
  <c r="D70" i="115"/>
  <c r="P69" i="115"/>
  <c r="N69" i="115"/>
  <c r="K69" i="115"/>
  <c r="M69" i="115" s="1"/>
  <c r="J69" i="115"/>
  <c r="I69" i="115"/>
  <c r="G69" i="115"/>
  <c r="F69" i="115"/>
  <c r="AA57" i="115" s="1"/>
  <c r="AD57" i="115" s="1"/>
  <c r="E69" i="115"/>
  <c r="D69" i="115"/>
  <c r="P68" i="115"/>
  <c r="N68" i="115"/>
  <c r="I68" i="115"/>
  <c r="G68" i="115"/>
  <c r="F68" i="115"/>
  <c r="E68" i="115"/>
  <c r="D68" i="115"/>
  <c r="P67" i="115"/>
  <c r="N67" i="115"/>
  <c r="K67" i="115"/>
  <c r="M67" i="115" s="1"/>
  <c r="J67" i="115"/>
  <c r="I67" i="115"/>
  <c r="G67" i="115"/>
  <c r="F67" i="115"/>
  <c r="AA55" i="115" s="1"/>
  <c r="AD55" i="115" s="1"/>
  <c r="E67" i="115"/>
  <c r="D67" i="115"/>
  <c r="AA66" i="115"/>
  <c r="P66" i="115"/>
  <c r="N66" i="115"/>
  <c r="K66" i="115"/>
  <c r="L66" i="115" s="1"/>
  <c r="J66" i="115"/>
  <c r="I66" i="115"/>
  <c r="G66" i="115"/>
  <c r="F66" i="115"/>
  <c r="AA54" i="115" s="1"/>
  <c r="E66" i="115"/>
  <c r="D66" i="115"/>
  <c r="P65" i="115"/>
  <c r="N65" i="115"/>
  <c r="K65" i="115"/>
  <c r="L65" i="115" s="1"/>
  <c r="J65" i="115"/>
  <c r="I65" i="115"/>
  <c r="G65" i="115"/>
  <c r="F65" i="115"/>
  <c r="AA53" i="115" s="1"/>
  <c r="E65" i="115"/>
  <c r="D65" i="115"/>
  <c r="P64" i="115"/>
  <c r="N64" i="115"/>
  <c r="K64" i="115"/>
  <c r="L64" i="115" s="1"/>
  <c r="J64" i="115"/>
  <c r="I64" i="115"/>
  <c r="G64" i="115"/>
  <c r="F64" i="115"/>
  <c r="AA52" i="115" s="1"/>
  <c r="AD52" i="115" s="1"/>
  <c r="E64" i="115"/>
  <c r="D64" i="115"/>
  <c r="P63" i="115"/>
  <c r="N63" i="115"/>
  <c r="K63" i="115"/>
  <c r="L63" i="115" s="1"/>
  <c r="J63" i="115"/>
  <c r="I63" i="115"/>
  <c r="G63" i="115"/>
  <c r="F63" i="115"/>
  <c r="AA51" i="115" s="1"/>
  <c r="AD51" i="115" s="1"/>
  <c r="E63" i="115"/>
  <c r="D63" i="115"/>
  <c r="P62" i="115"/>
  <c r="N62" i="115"/>
  <c r="K62" i="115"/>
  <c r="L62" i="115" s="1"/>
  <c r="J62" i="115"/>
  <c r="I62" i="115"/>
  <c r="G62" i="115"/>
  <c r="F62" i="115"/>
  <c r="AA50" i="115" s="1"/>
  <c r="AD50" i="115" s="1"/>
  <c r="E62" i="115"/>
  <c r="D62" i="115"/>
  <c r="N61" i="115"/>
  <c r="K61" i="115"/>
  <c r="M61" i="115" s="1"/>
  <c r="J61" i="115"/>
  <c r="I61" i="115"/>
  <c r="G61" i="115"/>
  <c r="F61" i="115"/>
  <c r="AA49" i="115" s="1"/>
  <c r="E61" i="115"/>
  <c r="P61" i="115" s="1"/>
  <c r="D61" i="115"/>
  <c r="AB60" i="115"/>
  <c r="AA60" i="115"/>
  <c r="AD60" i="115" s="1"/>
  <c r="AB59" i="115"/>
  <c r="F59" i="115"/>
  <c r="AN58" i="115"/>
  <c r="AB58" i="115"/>
  <c r="D58" i="115"/>
  <c r="B74" i="115" s="1"/>
  <c r="AN57" i="115"/>
  <c r="AB57" i="115"/>
  <c r="AN56" i="115"/>
  <c r="AB56" i="115"/>
  <c r="AA56" i="115"/>
  <c r="AN55" i="115"/>
  <c r="AB55" i="115"/>
  <c r="AN54" i="115"/>
  <c r="AB54" i="115"/>
  <c r="AN53" i="115"/>
  <c r="AB53" i="115"/>
  <c r="AN52" i="115"/>
  <c r="AB52" i="115"/>
  <c r="B52" i="115"/>
  <c r="AN51" i="115"/>
  <c r="AB51" i="115"/>
  <c r="B51" i="115"/>
  <c r="AN50" i="115"/>
  <c r="AB50" i="115"/>
  <c r="AN49" i="115"/>
  <c r="AB49" i="115"/>
  <c r="AN48" i="115"/>
  <c r="AB48" i="115"/>
  <c r="AN47" i="115"/>
  <c r="AN46" i="115"/>
  <c r="B46" i="115"/>
  <c r="G48" i="115" s="1"/>
  <c r="B45" i="115"/>
  <c r="R65" i="115" s="1"/>
  <c r="G32" i="115"/>
  <c r="G31" i="115"/>
  <c r="D25" i="115"/>
  <c r="H23" i="115"/>
  <c r="C33" i="115" s="1"/>
  <c r="C23" i="115"/>
  <c r="B23" i="115"/>
  <c r="B26" i="115" s="1"/>
  <c r="C31" i="115" s="1"/>
  <c r="B12" i="115"/>
  <c r="D34" i="115" s="1"/>
  <c r="BL179" i="115" s="1"/>
  <c r="B11" i="115"/>
  <c r="B10" i="115"/>
  <c r="B9" i="115"/>
  <c r="B8" i="115"/>
  <c r="BJ170" i="115" s="1"/>
  <c r="B7" i="115"/>
  <c r="BJ167" i="115" s="1"/>
  <c r="B6" i="115"/>
  <c r="BO167" i="115" s="1"/>
  <c r="B5" i="115"/>
  <c r="BJ166" i="115" s="1"/>
  <c r="BK220" i="114"/>
  <c r="BI220" i="114"/>
  <c r="BK219" i="114"/>
  <c r="BJ219" i="114"/>
  <c r="BI219" i="114"/>
  <c r="BK218" i="114"/>
  <c r="BI218" i="114"/>
  <c r="BN217" i="114"/>
  <c r="BK217" i="114"/>
  <c r="BI217" i="114"/>
  <c r="BK216" i="114"/>
  <c r="BI216" i="114"/>
  <c r="BK215" i="114"/>
  <c r="BJ215" i="114"/>
  <c r="BI215" i="114"/>
  <c r="BK214" i="114"/>
  <c r="BI214" i="114"/>
  <c r="BN213" i="114"/>
  <c r="BK213" i="114"/>
  <c r="BI213" i="114"/>
  <c r="BN212" i="114"/>
  <c r="BM212" i="114"/>
  <c r="BL212" i="114"/>
  <c r="BK212" i="114"/>
  <c r="BJ212" i="114"/>
  <c r="BI212" i="114"/>
  <c r="BI206" i="114"/>
  <c r="BQ204" i="114"/>
  <c r="BP204" i="114"/>
  <c r="BM204" i="114"/>
  <c r="BL204" i="114"/>
  <c r="BK204" i="114"/>
  <c r="BJ204" i="114"/>
  <c r="BI204" i="114"/>
  <c r="BQ203" i="114"/>
  <c r="BP203" i="114"/>
  <c r="BO203" i="114"/>
  <c r="BN203" i="114"/>
  <c r="BM203" i="114"/>
  <c r="BL203" i="114"/>
  <c r="BK203" i="114"/>
  <c r="BJ203" i="114"/>
  <c r="BI203" i="114"/>
  <c r="BI202" i="114"/>
  <c r="BM200" i="114"/>
  <c r="BL200" i="114"/>
  <c r="BK200" i="114"/>
  <c r="BJ200" i="114"/>
  <c r="BM199" i="114"/>
  <c r="BL199" i="114"/>
  <c r="BK199" i="114"/>
  <c r="BJ199" i="114"/>
  <c r="BI199" i="114"/>
  <c r="BJ198" i="114"/>
  <c r="BI197" i="114"/>
  <c r="BQ196" i="114"/>
  <c r="BP196" i="114"/>
  <c r="BQ195" i="114"/>
  <c r="BP195" i="114"/>
  <c r="BO195" i="114"/>
  <c r="BN195" i="114"/>
  <c r="BM195" i="114"/>
  <c r="BL195" i="114"/>
  <c r="BK195" i="114"/>
  <c r="BJ195" i="114"/>
  <c r="BI195" i="114"/>
  <c r="BQ194" i="114"/>
  <c r="BP194" i="114"/>
  <c r="BK194" i="114"/>
  <c r="BJ194" i="114"/>
  <c r="BI194" i="114"/>
  <c r="BQ193" i="114"/>
  <c r="BP193" i="114"/>
  <c r="BK193" i="114"/>
  <c r="BJ193" i="114"/>
  <c r="BI193" i="114"/>
  <c r="BQ192" i="114"/>
  <c r="BP192" i="114"/>
  <c r="BO192" i="114"/>
  <c r="BN192" i="114"/>
  <c r="BM192" i="114"/>
  <c r="BL192" i="114"/>
  <c r="BK192" i="114"/>
  <c r="BJ192" i="114"/>
  <c r="BI192" i="114"/>
  <c r="BQ191" i="114"/>
  <c r="BP191" i="114"/>
  <c r="BK191" i="114"/>
  <c r="BJ191" i="114"/>
  <c r="BI191" i="114"/>
  <c r="BQ190" i="114"/>
  <c r="BP190" i="114"/>
  <c r="BO190" i="114"/>
  <c r="BN190" i="114"/>
  <c r="BM190" i="114"/>
  <c r="BL190" i="114"/>
  <c r="BK190" i="114"/>
  <c r="BJ190" i="114"/>
  <c r="BI190" i="114"/>
  <c r="BQ189" i="114"/>
  <c r="BP189" i="114"/>
  <c r="BO189" i="114"/>
  <c r="BN189" i="114"/>
  <c r="BM189" i="114"/>
  <c r="BL189" i="114"/>
  <c r="BK189" i="114"/>
  <c r="BJ189" i="114"/>
  <c r="BI189" i="114"/>
  <c r="BQ188" i="114"/>
  <c r="BP188" i="114"/>
  <c r="BO188" i="114"/>
  <c r="BN188" i="114"/>
  <c r="BM188" i="114"/>
  <c r="BL188" i="114"/>
  <c r="BK188" i="114"/>
  <c r="BJ188" i="114"/>
  <c r="BI188" i="114"/>
  <c r="BQ187" i="114"/>
  <c r="BP187" i="114"/>
  <c r="BO187" i="114"/>
  <c r="BN187" i="114"/>
  <c r="BM187" i="114"/>
  <c r="BL187" i="114"/>
  <c r="BK187" i="114"/>
  <c r="BJ187" i="114"/>
  <c r="BI187" i="114"/>
  <c r="BQ186" i="114"/>
  <c r="BP186" i="114"/>
  <c r="BO186" i="114"/>
  <c r="BN186" i="114"/>
  <c r="BM186" i="114"/>
  <c r="BL186" i="114"/>
  <c r="BK186" i="114"/>
  <c r="BJ186" i="114"/>
  <c r="BI186" i="114"/>
  <c r="BQ185" i="114"/>
  <c r="BP185" i="114"/>
  <c r="BO185" i="114"/>
  <c r="BN185" i="114"/>
  <c r="BM185" i="114"/>
  <c r="BL185" i="114"/>
  <c r="BK185" i="114"/>
  <c r="BJ185" i="114"/>
  <c r="BI185" i="114"/>
  <c r="BQ184" i="114"/>
  <c r="BP184" i="114"/>
  <c r="BO184" i="114"/>
  <c r="BN184" i="114"/>
  <c r="BM184" i="114"/>
  <c r="BL184" i="114"/>
  <c r="BK184" i="114"/>
  <c r="BJ184" i="114"/>
  <c r="BI184" i="114"/>
  <c r="BQ183" i="114"/>
  <c r="BP183" i="114"/>
  <c r="BO183" i="114"/>
  <c r="BN183" i="114"/>
  <c r="BM183" i="114"/>
  <c r="BL183" i="114"/>
  <c r="BK183" i="114"/>
  <c r="BJ183" i="114"/>
  <c r="BI183" i="114"/>
  <c r="BJ182" i="114"/>
  <c r="BJ181" i="114"/>
  <c r="BI180" i="114"/>
  <c r="BL178" i="114"/>
  <c r="BL177" i="114"/>
  <c r="BL176" i="114"/>
  <c r="BJ174" i="114"/>
  <c r="BJ173" i="114"/>
  <c r="BJ169" i="114"/>
  <c r="BJ168" i="114"/>
  <c r="BO166" i="114"/>
  <c r="BI164" i="114"/>
  <c r="K156" i="114"/>
  <c r="I156" i="114"/>
  <c r="BN220" i="114" s="1"/>
  <c r="G156" i="114"/>
  <c r="BL220" i="114" s="1"/>
  <c r="E156" i="114"/>
  <c r="BJ220" i="114" s="1"/>
  <c r="K155" i="114"/>
  <c r="I155" i="114"/>
  <c r="BN219" i="114" s="1"/>
  <c r="G155" i="114"/>
  <c r="BL219" i="114" s="1"/>
  <c r="E155" i="114"/>
  <c r="H155" i="114" s="1"/>
  <c r="BM219" i="114" s="1"/>
  <c r="K154" i="114"/>
  <c r="I154" i="114"/>
  <c r="BN218" i="114" s="1"/>
  <c r="E154" i="114"/>
  <c r="H154" i="114" s="1"/>
  <c r="BM218" i="114" s="1"/>
  <c r="K153" i="114"/>
  <c r="I153" i="114"/>
  <c r="E153" i="114"/>
  <c r="K152" i="114"/>
  <c r="I152" i="114"/>
  <c r="BN216" i="114" s="1"/>
  <c r="G152" i="114"/>
  <c r="BL216" i="114" s="1"/>
  <c r="E152" i="114"/>
  <c r="BJ216" i="114" s="1"/>
  <c r="K151" i="114"/>
  <c r="I151" i="114"/>
  <c r="BN215" i="114" s="1"/>
  <c r="G151" i="114"/>
  <c r="BL215" i="114" s="1"/>
  <c r="E151" i="114"/>
  <c r="H151" i="114" s="1"/>
  <c r="BM215" i="114" s="1"/>
  <c r="K150" i="114"/>
  <c r="I150" i="114"/>
  <c r="BN214" i="114" s="1"/>
  <c r="E150" i="114"/>
  <c r="H150" i="114" s="1"/>
  <c r="BM214" i="114" s="1"/>
  <c r="K149" i="114"/>
  <c r="I149" i="114"/>
  <c r="E149" i="114"/>
  <c r="E147" i="114"/>
  <c r="B133" i="114"/>
  <c r="B137" i="114" s="1"/>
  <c r="E125" i="114"/>
  <c r="BO204" i="114" s="1"/>
  <c r="D125" i="114"/>
  <c r="BN204" i="114" s="1"/>
  <c r="E76" i="114"/>
  <c r="D76" i="114"/>
  <c r="C76" i="114"/>
  <c r="B76" i="114"/>
  <c r="B75" i="114"/>
  <c r="E74" i="114"/>
  <c r="D74" i="114"/>
  <c r="N73" i="114"/>
  <c r="D73" i="114"/>
  <c r="P72" i="114"/>
  <c r="N72" i="114"/>
  <c r="K72" i="114"/>
  <c r="M72" i="114" s="1"/>
  <c r="J72" i="114"/>
  <c r="I72" i="114"/>
  <c r="G72" i="114"/>
  <c r="F72" i="114"/>
  <c r="AA60" i="114" s="1"/>
  <c r="AD60" i="114" s="1"/>
  <c r="E72" i="114"/>
  <c r="D72" i="114"/>
  <c r="P71" i="114"/>
  <c r="N71" i="114"/>
  <c r="I71" i="114"/>
  <c r="G71" i="114"/>
  <c r="F71" i="114"/>
  <c r="AA59" i="114" s="1"/>
  <c r="AD59" i="114" s="1"/>
  <c r="E71" i="114"/>
  <c r="D71" i="114"/>
  <c r="P70" i="114"/>
  <c r="N70" i="114"/>
  <c r="I70" i="114"/>
  <c r="G70" i="114"/>
  <c r="F70" i="114"/>
  <c r="AA58" i="114" s="1"/>
  <c r="AD58" i="114" s="1"/>
  <c r="E70" i="114"/>
  <c r="D70" i="114"/>
  <c r="P69" i="114"/>
  <c r="N69" i="114"/>
  <c r="K69" i="114"/>
  <c r="L69" i="114" s="1"/>
  <c r="J69" i="114"/>
  <c r="I69" i="114"/>
  <c r="G69" i="114"/>
  <c r="F69" i="114"/>
  <c r="AA57" i="114" s="1"/>
  <c r="E69" i="114"/>
  <c r="D69" i="114"/>
  <c r="P68" i="114"/>
  <c r="N68" i="114"/>
  <c r="I68" i="114"/>
  <c r="G68" i="114"/>
  <c r="F68" i="114"/>
  <c r="AA56" i="114" s="1"/>
  <c r="E68" i="114"/>
  <c r="D68" i="114"/>
  <c r="P67" i="114"/>
  <c r="N67" i="114"/>
  <c r="K67" i="114"/>
  <c r="L67" i="114" s="1"/>
  <c r="J67" i="114"/>
  <c r="I67" i="114"/>
  <c r="G67" i="114"/>
  <c r="F67" i="114"/>
  <c r="AA55" i="114" s="1"/>
  <c r="E67" i="114"/>
  <c r="D67" i="114"/>
  <c r="AA66" i="114"/>
  <c r="P66" i="114"/>
  <c r="N66" i="114"/>
  <c r="K66" i="114"/>
  <c r="M66" i="114" s="1"/>
  <c r="J66" i="114"/>
  <c r="I66" i="114"/>
  <c r="G66" i="114"/>
  <c r="F66" i="114"/>
  <c r="AA54" i="114" s="1"/>
  <c r="AD54" i="114" s="1"/>
  <c r="E66" i="114"/>
  <c r="D66" i="114"/>
  <c r="P65" i="114"/>
  <c r="N65" i="114"/>
  <c r="K65" i="114"/>
  <c r="M65" i="114" s="1"/>
  <c r="J65" i="114"/>
  <c r="I65" i="114"/>
  <c r="G65" i="114"/>
  <c r="F65" i="114"/>
  <c r="AA53" i="114" s="1"/>
  <c r="AD53" i="114" s="1"/>
  <c r="E65" i="114"/>
  <c r="D65" i="114"/>
  <c r="P64" i="114"/>
  <c r="N64" i="114"/>
  <c r="K64" i="114"/>
  <c r="L64" i="114" s="1"/>
  <c r="J64" i="114"/>
  <c r="I64" i="114"/>
  <c r="G64" i="114"/>
  <c r="F64" i="114"/>
  <c r="AA52" i="114" s="1"/>
  <c r="AD52" i="114" s="1"/>
  <c r="E64" i="114"/>
  <c r="D64" i="114"/>
  <c r="P63" i="114"/>
  <c r="N63" i="114"/>
  <c r="K63" i="114"/>
  <c r="M63" i="114" s="1"/>
  <c r="J63" i="114"/>
  <c r="I63" i="114"/>
  <c r="G63" i="114"/>
  <c r="F63" i="114"/>
  <c r="AA51" i="114" s="1"/>
  <c r="AD51" i="114" s="1"/>
  <c r="E63" i="114"/>
  <c r="D63" i="114"/>
  <c r="P62" i="114"/>
  <c r="N62" i="114"/>
  <c r="K62" i="114"/>
  <c r="L62" i="114" s="1"/>
  <c r="J62" i="114"/>
  <c r="I62" i="114"/>
  <c r="G62" i="114"/>
  <c r="F62" i="114"/>
  <c r="AA50" i="114" s="1"/>
  <c r="E62" i="114"/>
  <c r="D62" i="114"/>
  <c r="N61" i="114"/>
  <c r="K61" i="114"/>
  <c r="L61" i="114" s="1"/>
  <c r="J61" i="114"/>
  <c r="I61" i="114"/>
  <c r="G61" i="114"/>
  <c r="F61" i="114"/>
  <c r="AA48" i="114" s="1"/>
  <c r="AD48" i="114" s="1"/>
  <c r="E61" i="114"/>
  <c r="P61" i="114" s="1"/>
  <c r="D61" i="114"/>
  <c r="AB60" i="114"/>
  <c r="AB59" i="114"/>
  <c r="F59" i="114"/>
  <c r="AN58" i="114"/>
  <c r="AB58" i="114"/>
  <c r="D58" i="114"/>
  <c r="B74" i="114" s="1"/>
  <c r="AN57" i="114"/>
  <c r="AB57" i="114"/>
  <c r="AN56" i="114"/>
  <c r="AB56" i="114"/>
  <c r="AN55" i="114"/>
  <c r="AB55" i="114"/>
  <c r="AN54" i="114"/>
  <c r="AB54" i="114"/>
  <c r="AN53" i="114"/>
  <c r="AB53" i="114"/>
  <c r="AN52" i="114"/>
  <c r="AB52" i="114"/>
  <c r="B52" i="114"/>
  <c r="AN51" i="114"/>
  <c r="AB51" i="114"/>
  <c r="B51" i="114"/>
  <c r="AN50" i="114"/>
  <c r="AB50" i="114"/>
  <c r="AN49" i="114"/>
  <c r="AB49" i="114"/>
  <c r="AN48" i="114"/>
  <c r="AB48" i="114"/>
  <c r="AN47" i="114"/>
  <c r="AN46" i="114"/>
  <c r="B46" i="114"/>
  <c r="G52" i="114" s="1"/>
  <c r="B45" i="114"/>
  <c r="D34" i="114"/>
  <c r="BL179" i="114" s="1"/>
  <c r="G32" i="114"/>
  <c r="G31" i="114"/>
  <c r="D25" i="114"/>
  <c r="H23" i="114"/>
  <c r="C32" i="114" s="1"/>
  <c r="C23" i="114"/>
  <c r="B23" i="114"/>
  <c r="B26" i="114" s="1"/>
  <c r="C31" i="114" s="1"/>
  <c r="B12" i="114"/>
  <c r="B11" i="114"/>
  <c r="B10" i="114"/>
  <c r="B9" i="114"/>
  <c r="B8" i="114"/>
  <c r="BJ170" i="114" s="1"/>
  <c r="B7" i="114"/>
  <c r="BJ167" i="114" s="1"/>
  <c r="B6" i="114"/>
  <c r="BO167" i="114" s="1"/>
  <c r="B5" i="114"/>
  <c r="BJ166" i="114" s="1"/>
  <c r="BN220" i="113"/>
  <c r="BK220" i="113"/>
  <c r="BI220" i="113"/>
  <c r="BK219" i="113"/>
  <c r="BI219" i="113"/>
  <c r="BK218" i="113"/>
  <c r="BI218" i="113"/>
  <c r="BK217" i="113"/>
  <c r="BI217" i="113"/>
  <c r="BK216" i="113"/>
  <c r="BI216" i="113"/>
  <c r="BK215" i="113"/>
  <c r="BI215" i="113"/>
  <c r="BK214" i="113"/>
  <c r="BI214" i="113"/>
  <c r="BK213" i="113"/>
  <c r="BI213" i="113"/>
  <c r="BN212" i="113"/>
  <c r="BM212" i="113"/>
  <c r="BL212" i="113"/>
  <c r="BK212" i="113"/>
  <c r="BJ212" i="113"/>
  <c r="BI212" i="113"/>
  <c r="BI206" i="113"/>
  <c r="BQ204" i="113"/>
  <c r="BP204" i="113"/>
  <c r="BM204" i="113"/>
  <c r="BL204" i="113"/>
  <c r="BK204" i="113"/>
  <c r="BJ204" i="113"/>
  <c r="BI204" i="113"/>
  <c r="BQ203" i="113"/>
  <c r="BP203" i="113"/>
  <c r="BO203" i="113"/>
  <c r="BN203" i="113"/>
  <c r="BM203" i="113"/>
  <c r="BL203" i="113"/>
  <c r="BK203" i="113"/>
  <c r="BJ203" i="113"/>
  <c r="BI203" i="113"/>
  <c r="BI202" i="113"/>
  <c r="BM200" i="113"/>
  <c r="BL200" i="113"/>
  <c r="BK200" i="113"/>
  <c r="BJ200" i="113"/>
  <c r="BM199" i="113"/>
  <c r="BL199" i="113"/>
  <c r="BK199" i="113"/>
  <c r="BJ199" i="113"/>
  <c r="BI199" i="113"/>
  <c r="BJ198" i="113"/>
  <c r="BI197" i="113"/>
  <c r="BQ196" i="113"/>
  <c r="BP196" i="113"/>
  <c r="BQ195" i="113"/>
  <c r="BP195" i="113"/>
  <c r="BO195" i="113"/>
  <c r="BN195" i="113"/>
  <c r="BM195" i="113"/>
  <c r="BL195" i="113"/>
  <c r="BK195" i="113"/>
  <c r="BJ195" i="113"/>
  <c r="BI195" i="113"/>
  <c r="BQ194" i="113"/>
  <c r="BP194" i="113"/>
  <c r="BK194" i="113"/>
  <c r="BJ194" i="113"/>
  <c r="BI194" i="113"/>
  <c r="BQ193" i="113"/>
  <c r="BP193" i="113"/>
  <c r="BK193" i="113"/>
  <c r="BJ193" i="113"/>
  <c r="BI193" i="113"/>
  <c r="BQ192" i="113"/>
  <c r="BP192" i="113"/>
  <c r="BO192" i="113"/>
  <c r="BN192" i="113"/>
  <c r="BM192" i="113"/>
  <c r="BL192" i="113"/>
  <c r="BK192" i="113"/>
  <c r="BJ192" i="113"/>
  <c r="BI192" i="113"/>
  <c r="BQ191" i="113"/>
  <c r="BP191" i="113"/>
  <c r="BK191" i="113"/>
  <c r="BJ191" i="113"/>
  <c r="BI191" i="113"/>
  <c r="BQ190" i="113"/>
  <c r="BP190" i="113"/>
  <c r="BO190" i="113"/>
  <c r="BN190" i="113"/>
  <c r="BM190" i="113"/>
  <c r="BL190" i="113"/>
  <c r="BK190" i="113"/>
  <c r="BJ190" i="113"/>
  <c r="BI190" i="113"/>
  <c r="BQ189" i="113"/>
  <c r="BP189" i="113"/>
  <c r="BO189" i="113"/>
  <c r="BN189" i="113"/>
  <c r="BM189" i="113"/>
  <c r="BL189" i="113"/>
  <c r="BK189" i="113"/>
  <c r="BJ189" i="113"/>
  <c r="BI189" i="113"/>
  <c r="BQ188" i="113"/>
  <c r="BP188" i="113"/>
  <c r="BO188" i="113"/>
  <c r="BN188" i="113"/>
  <c r="BM188" i="113"/>
  <c r="BL188" i="113"/>
  <c r="BK188" i="113"/>
  <c r="BJ188" i="113"/>
  <c r="BI188" i="113"/>
  <c r="BQ187" i="113"/>
  <c r="BP187" i="113"/>
  <c r="BO187" i="113"/>
  <c r="BN187" i="113"/>
  <c r="BM187" i="113"/>
  <c r="BL187" i="113"/>
  <c r="BK187" i="113"/>
  <c r="BJ187" i="113"/>
  <c r="BI187" i="113"/>
  <c r="BQ186" i="113"/>
  <c r="BP186" i="113"/>
  <c r="BO186" i="113"/>
  <c r="BN186" i="113"/>
  <c r="BM186" i="113"/>
  <c r="BL186" i="113"/>
  <c r="BK186" i="113"/>
  <c r="BJ186" i="113"/>
  <c r="BI186" i="113"/>
  <c r="BQ185" i="113"/>
  <c r="BP185" i="113"/>
  <c r="BO185" i="113"/>
  <c r="BN185" i="113"/>
  <c r="BM185" i="113"/>
  <c r="BL185" i="113"/>
  <c r="BK185" i="113"/>
  <c r="BJ185" i="113"/>
  <c r="BI185" i="113"/>
  <c r="BQ184" i="113"/>
  <c r="BP184" i="113"/>
  <c r="BO184" i="113"/>
  <c r="BN184" i="113"/>
  <c r="BM184" i="113"/>
  <c r="BL184" i="113"/>
  <c r="BK184" i="113"/>
  <c r="BJ184" i="113"/>
  <c r="BI184" i="113"/>
  <c r="BQ183" i="113"/>
  <c r="BP183" i="113"/>
  <c r="BO183" i="113"/>
  <c r="BN183" i="113"/>
  <c r="BM183" i="113"/>
  <c r="BL183" i="113"/>
  <c r="BK183" i="113"/>
  <c r="BJ183" i="113"/>
  <c r="BI183" i="113"/>
  <c r="BJ182" i="113"/>
  <c r="BJ181" i="113"/>
  <c r="BI180" i="113"/>
  <c r="BL178" i="113"/>
  <c r="BL177" i="113"/>
  <c r="BL176" i="113"/>
  <c r="BJ174" i="113"/>
  <c r="BJ173" i="113"/>
  <c r="BJ169" i="113"/>
  <c r="BJ168" i="113"/>
  <c r="BO166" i="113"/>
  <c r="BI164" i="113"/>
  <c r="K156" i="113"/>
  <c r="I156" i="113"/>
  <c r="E156" i="113"/>
  <c r="BJ220" i="113" s="1"/>
  <c r="K155" i="113"/>
  <c r="I155" i="113"/>
  <c r="BN219" i="113" s="1"/>
  <c r="G155" i="113"/>
  <c r="BL219" i="113" s="1"/>
  <c r="E155" i="113"/>
  <c r="BJ219" i="113" s="1"/>
  <c r="K154" i="113"/>
  <c r="I154" i="113"/>
  <c r="BN218" i="113" s="1"/>
  <c r="E154" i="113"/>
  <c r="BJ218" i="113" s="1"/>
  <c r="K153" i="113"/>
  <c r="I153" i="113"/>
  <c r="BN217" i="113" s="1"/>
  <c r="G153" i="113"/>
  <c r="BL217" i="113" s="1"/>
  <c r="E153" i="113"/>
  <c r="BJ217" i="113" s="1"/>
  <c r="K152" i="113"/>
  <c r="I152" i="113"/>
  <c r="BN216" i="113" s="1"/>
  <c r="E152" i="113"/>
  <c r="G152" i="113" s="1"/>
  <c r="BL216" i="113" s="1"/>
  <c r="K151" i="113"/>
  <c r="I151" i="113"/>
  <c r="BN215" i="113" s="1"/>
  <c r="G151" i="113"/>
  <c r="BL215" i="113" s="1"/>
  <c r="E151" i="113"/>
  <c r="BJ215" i="113" s="1"/>
  <c r="K150" i="113"/>
  <c r="I150" i="113"/>
  <c r="BN214" i="113" s="1"/>
  <c r="E150" i="113"/>
  <c r="H150" i="113" s="1"/>
  <c r="BM214" i="113" s="1"/>
  <c r="K149" i="113"/>
  <c r="I149" i="113"/>
  <c r="BN213" i="113" s="1"/>
  <c r="G149" i="113"/>
  <c r="BL213" i="113" s="1"/>
  <c r="E149" i="113"/>
  <c r="BJ213" i="113" s="1"/>
  <c r="E147" i="113"/>
  <c r="B133" i="113"/>
  <c r="B137" i="113" s="1"/>
  <c r="E125" i="113"/>
  <c r="BO204" i="113" s="1"/>
  <c r="D125" i="113"/>
  <c r="BN204" i="113" s="1"/>
  <c r="E76" i="113"/>
  <c r="D76" i="113"/>
  <c r="C76" i="113"/>
  <c r="B76" i="113"/>
  <c r="B75" i="113"/>
  <c r="E74" i="113"/>
  <c r="D74" i="113"/>
  <c r="N73" i="113"/>
  <c r="D73" i="113"/>
  <c r="P72" i="113"/>
  <c r="N72" i="113"/>
  <c r="K72" i="113"/>
  <c r="M72" i="113" s="1"/>
  <c r="J72" i="113"/>
  <c r="I72" i="113"/>
  <c r="G72" i="113"/>
  <c r="F72" i="113"/>
  <c r="E72" i="113"/>
  <c r="D72" i="113"/>
  <c r="P71" i="113"/>
  <c r="N71" i="113"/>
  <c r="I71" i="113"/>
  <c r="G71" i="113"/>
  <c r="F71" i="113"/>
  <c r="E71" i="113"/>
  <c r="D71" i="113"/>
  <c r="P70" i="113"/>
  <c r="N70" i="113"/>
  <c r="I70" i="113"/>
  <c r="G70" i="113"/>
  <c r="F70" i="113"/>
  <c r="AA58" i="113" s="1"/>
  <c r="E70" i="113"/>
  <c r="D70" i="113"/>
  <c r="P69" i="113"/>
  <c r="N69" i="113"/>
  <c r="K69" i="113"/>
  <c r="L69" i="113" s="1"/>
  <c r="J69" i="113"/>
  <c r="I69" i="113"/>
  <c r="G69" i="113"/>
  <c r="F69" i="113"/>
  <c r="AA57" i="113" s="1"/>
  <c r="E69" i="113"/>
  <c r="D69" i="113"/>
  <c r="P68" i="113"/>
  <c r="N68" i="113"/>
  <c r="I68" i="113"/>
  <c r="G68" i="113"/>
  <c r="F68" i="113"/>
  <c r="AA56" i="113" s="1"/>
  <c r="AD56" i="113" s="1"/>
  <c r="E68" i="113"/>
  <c r="D68" i="113"/>
  <c r="P67" i="113"/>
  <c r="N67" i="113"/>
  <c r="K67" i="113"/>
  <c r="L67" i="113" s="1"/>
  <c r="J67" i="113"/>
  <c r="I67" i="113"/>
  <c r="G67" i="113"/>
  <c r="F67" i="113"/>
  <c r="AA55" i="113" s="1"/>
  <c r="E67" i="113"/>
  <c r="D67" i="113"/>
  <c r="AA66" i="113"/>
  <c r="P66" i="113"/>
  <c r="N66" i="113"/>
  <c r="K66" i="113"/>
  <c r="M66" i="113" s="1"/>
  <c r="J66" i="113"/>
  <c r="I66" i="113"/>
  <c r="G66" i="113"/>
  <c r="F66" i="113"/>
  <c r="AA54" i="113" s="1"/>
  <c r="AD54" i="113" s="1"/>
  <c r="E66" i="113"/>
  <c r="D66" i="113"/>
  <c r="P65" i="113"/>
  <c r="N65" i="113"/>
  <c r="K65" i="113"/>
  <c r="M65" i="113" s="1"/>
  <c r="J65" i="113"/>
  <c r="I65" i="113"/>
  <c r="G65" i="113"/>
  <c r="F65" i="113"/>
  <c r="AA53" i="113" s="1"/>
  <c r="E65" i="113"/>
  <c r="D65" i="113"/>
  <c r="P64" i="113"/>
  <c r="N64" i="113"/>
  <c r="K64" i="113"/>
  <c r="L64" i="113" s="1"/>
  <c r="J64" i="113"/>
  <c r="I64" i="113"/>
  <c r="G64" i="113"/>
  <c r="F64" i="113"/>
  <c r="AA52" i="113" s="1"/>
  <c r="E64" i="113"/>
  <c r="D64" i="113"/>
  <c r="P63" i="113"/>
  <c r="N63" i="113"/>
  <c r="K63" i="113"/>
  <c r="M63" i="113" s="1"/>
  <c r="J63" i="113"/>
  <c r="I63" i="113"/>
  <c r="G63" i="113"/>
  <c r="F63" i="113"/>
  <c r="AA51" i="113" s="1"/>
  <c r="AD51" i="113" s="1"/>
  <c r="E63" i="113"/>
  <c r="D63" i="113"/>
  <c r="P62" i="113"/>
  <c r="N62" i="113"/>
  <c r="K62" i="113"/>
  <c r="M62" i="113" s="1"/>
  <c r="J62" i="113"/>
  <c r="I62" i="113"/>
  <c r="G62" i="113"/>
  <c r="F62" i="113"/>
  <c r="AA50" i="113" s="1"/>
  <c r="AD50" i="113" s="1"/>
  <c r="E62" i="113"/>
  <c r="D62" i="113"/>
  <c r="N61" i="113"/>
  <c r="K61" i="113"/>
  <c r="M61" i="113" s="1"/>
  <c r="J61" i="113"/>
  <c r="I61" i="113"/>
  <c r="G61" i="113"/>
  <c r="F61" i="113"/>
  <c r="AA49" i="113" s="1"/>
  <c r="E61" i="113"/>
  <c r="P61" i="113" s="1"/>
  <c r="D61" i="113"/>
  <c r="AB60" i="113"/>
  <c r="AA60" i="113"/>
  <c r="AD60" i="113" s="1"/>
  <c r="AB59" i="113"/>
  <c r="AA59" i="113"/>
  <c r="AD59" i="113" s="1"/>
  <c r="F59" i="113"/>
  <c r="AN58" i="113"/>
  <c r="AB58" i="113"/>
  <c r="D58" i="113"/>
  <c r="B74" i="113" s="1"/>
  <c r="AN57" i="113"/>
  <c r="AB57" i="113"/>
  <c r="AN56" i="113"/>
  <c r="AB56" i="113"/>
  <c r="AN55" i="113"/>
  <c r="AB55" i="113"/>
  <c r="AN54" i="113"/>
  <c r="AB54" i="113"/>
  <c r="AN53" i="113"/>
  <c r="AB53" i="113"/>
  <c r="AN52" i="113"/>
  <c r="AB52" i="113"/>
  <c r="B52" i="113"/>
  <c r="AN51" i="113"/>
  <c r="AB51" i="113"/>
  <c r="B51" i="113"/>
  <c r="AN50" i="113"/>
  <c r="AB50" i="113"/>
  <c r="AN49" i="113"/>
  <c r="AB49" i="113"/>
  <c r="AN48" i="113"/>
  <c r="AB48" i="113"/>
  <c r="AN47" i="113"/>
  <c r="AN46" i="113"/>
  <c r="B46" i="113"/>
  <c r="G48" i="113" s="1"/>
  <c r="B45" i="113"/>
  <c r="B86" i="113" s="1"/>
  <c r="D34" i="113"/>
  <c r="BL179" i="113" s="1"/>
  <c r="G32" i="113"/>
  <c r="G31" i="113"/>
  <c r="D25" i="113"/>
  <c r="H23" i="113"/>
  <c r="C23" i="113"/>
  <c r="B23" i="113"/>
  <c r="B26" i="113" s="1"/>
  <c r="C31" i="113" s="1"/>
  <c r="B12" i="113"/>
  <c r="B11" i="113"/>
  <c r="B10" i="113"/>
  <c r="B9" i="113"/>
  <c r="B8" i="113"/>
  <c r="BJ170" i="113" s="1"/>
  <c r="B7" i="113"/>
  <c r="BJ167" i="113" s="1"/>
  <c r="B6" i="113"/>
  <c r="BO167" i="113" s="1"/>
  <c r="B5" i="113"/>
  <c r="BJ166" i="113" s="1"/>
  <c r="BK220" i="112"/>
  <c r="BI220" i="112"/>
  <c r="BK219" i="112"/>
  <c r="BI219" i="112"/>
  <c r="BN218" i="112"/>
  <c r="BK218" i="112"/>
  <c r="BI218" i="112"/>
  <c r="BK217" i="112"/>
  <c r="BI217" i="112"/>
  <c r="BK216" i="112"/>
  <c r="BI216" i="112"/>
  <c r="BK215" i="112"/>
  <c r="BI215" i="112"/>
  <c r="BN214" i="112"/>
  <c r="BK214" i="112"/>
  <c r="BI214" i="112"/>
  <c r="BK213" i="112"/>
  <c r="BI213" i="112"/>
  <c r="BN212" i="112"/>
  <c r="BM212" i="112"/>
  <c r="BL212" i="112"/>
  <c r="BK212" i="112"/>
  <c r="BJ212" i="112"/>
  <c r="BI212" i="112"/>
  <c r="BI206" i="112"/>
  <c r="BQ204" i="112"/>
  <c r="BP204" i="112"/>
  <c r="BM204" i="112"/>
  <c r="BL204" i="112"/>
  <c r="BK204" i="112"/>
  <c r="BJ204" i="112"/>
  <c r="BI204" i="112"/>
  <c r="BQ203" i="112"/>
  <c r="BP203" i="112"/>
  <c r="BO203" i="112"/>
  <c r="BN203" i="112"/>
  <c r="BM203" i="112"/>
  <c r="BL203" i="112"/>
  <c r="BK203" i="112"/>
  <c r="BJ203" i="112"/>
  <c r="BI203" i="112"/>
  <c r="BI202" i="112"/>
  <c r="BM200" i="112"/>
  <c r="BL200" i="112"/>
  <c r="BK200" i="112"/>
  <c r="BJ200" i="112"/>
  <c r="BM199" i="112"/>
  <c r="BL199" i="112"/>
  <c r="BK199" i="112"/>
  <c r="BJ199" i="112"/>
  <c r="BI199" i="112"/>
  <c r="BJ198" i="112"/>
  <c r="BI197" i="112"/>
  <c r="BQ196" i="112"/>
  <c r="BP196" i="112"/>
  <c r="BQ195" i="112"/>
  <c r="BP195" i="112"/>
  <c r="BO195" i="112"/>
  <c r="BN195" i="112"/>
  <c r="BM195" i="112"/>
  <c r="BL195" i="112"/>
  <c r="BK195" i="112"/>
  <c r="BJ195" i="112"/>
  <c r="BI195" i="112"/>
  <c r="BQ194" i="112"/>
  <c r="BP194" i="112"/>
  <c r="BK194" i="112"/>
  <c r="BJ194" i="112"/>
  <c r="BI194" i="112"/>
  <c r="BQ193" i="112"/>
  <c r="BP193" i="112"/>
  <c r="BK193" i="112"/>
  <c r="BJ193" i="112"/>
  <c r="BI193" i="112"/>
  <c r="BQ192" i="112"/>
  <c r="BP192" i="112"/>
  <c r="BO192" i="112"/>
  <c r="BN192" i="112"/>
  <c r="BM192" i="112"/>
  <c r="BL192" i="112"/>
  <c r="BK192" i="112"/>
  <c r="BJ192" i="112"/>
  <c r="BI192" i="112"/>
  <c r="BQ191" i="112"/>
  <c r="BP191" i="112"/>
  <c r="BK191" i="112"/>
  <c r="BJ191" i="112"/>
  <c r="BI191" i="112"/>
  <c r="BQ190" i="112"/>
  <c r="BP190" i="112"/>
  <c r="BO190" i="112"/>
  <c r="BN190" i="112"/>
  <c r="BM190" i="112"/>
  <c r="BL190" i="112"/>
  <c r="BK190" i="112"/>
  <c r="BJ190" i="112"/>
  <c r="BI190" i="112"/>
  <c r="BQ189" i="112"/>
  <c r="BP189" i="112"/>
  <c r="BO189" i="112"/>
  <c r="BN189" i="112"/>
  <c r="BM189" i="112"/>
  <c r="BL189" i="112"/>
  <c r="BK189" i="112"/>
  <c r="BJ189" i="112"/>
  <c r="BI189" i="112"/>
  <c r="BQ188" i="112"/>
  <c r="BP188" i="112"/>
  <c r="BO188" i="112"/>
  <c r="BN188" i="112"/>
  <c r="BM188" i="112"/>
  <c r="BL188" i="112"/>
  <c r="BK188" i="112"/>
  <c r="BJ188" i="112"/>
  <c r="BI188" i="112"/>
  <c r="BQ187" i="112"/>
  <c r="BP187" i="112"/>
  <c r="BO187" i="112"/>
  <c r="BN187" i="112"/>
  <c r="BM187" i="112"/>
  <c r="BL187" i="112"/>
  <c r="BK187" i="112"/>
  <c r="BJ187" i="112"/>
  <c r="BI187" i="112"/>
  <c r="BQ186" i="112"/>
  <c r="BP186" i="112"/>
  <c r="BO186" i="112"/>
  <c r="BN186" i="112"/>
  <c r="BM186" i="112"/>
  <c r="BL186" i="112"/>
  <c r="BK186" i="112"/>
  <c r="BJ186" i="112"/>
  <c r="BI186" i="112"/>
  <c r="BQ185" i="112"/>
  <c r="BP185" i="112"/>
  <c r="BO185" i="112"/>
  <c r="BN185" i="112"/>
  <c r="BM185" i="112"/>
  <c r="BL185" i="112"/>
  <c r="BK185" i="112"/>
  <c r="BJ185" i="112"/>
  <c r="BI185" i="112"/>
  <c r="BQ184" i="112"/>
  <c r="BP184" i="112"/>
  <c r="BO184" i="112"/>
  <c r="BN184" i="112"/>
  <c r="BM184" i="112"/>
  <c r="BL184" i="112"/>
  <c r="BK184" i="112"/>
  <c r="BJ184" i="112"/>
  <c r="BI184" i="112"/>
  <c r="BQ183" i="112"/>
  <c r="BP183" i="112"/>
  <c r="BO183" i="112"/>
  <c r="BN183" i="112"/>
  <c r="BM183" i="112"/>
  <c r="BL183" i="112"/>
  <c r="BK183" i="112"/>
  <c r="BJ183" i="112"/>
  <c r="BI183" i="112"/>
  <c r="BJ182" i="112"/>
  <c r="BJ181" i="112"/>
  <c r="BI180" i="112"/>
  <c r="BL178" i="112"/>
  <c r="BL177" i="112"/>
  <c r="BL176" i="112"/>
  <c r="BJ174" i="112"/>
  <c r="BJ173" i="112"/>
  <c r="BJ169" i="112"/>
  <c r="BJ168" i="112"/>
  <c r="BO166" i="112"/>
  <c r="BI164" i="112"/>
  <c r="K156" i="112"/>
  <c r="I156" i="112"/>
  <c r="BN220" i="112" s="1"/>
  <c r="E156" i="112"/>
  <c r="BJ220" i="112" s="1"/>
  <c r="K155" i="112"/>
  <c r="I155" i="112"/>
  <c r="BN219" i="112" s="1"/>
  <c r="G155" i="112"/>
  <c r="BL219" i="112" s="1"/>
  <c r="E155" i="112"/>
  <c r="BJ219" i="112" s="1"/>
  <c r="K154" i="112"/>
  <c r="I154" i="112"/>
  <c r="E154" i="112"/>
  <c r="BJ218" i="112" s="1"/>
  <c r="K153" i="112"/>
  <c r="I153" i="112"/>
  <c r="BN217" i="112" s="1"/>
  <c r="G153" i="112"/>
  <c r="BL217" i="112" s="1"/>
  <c r="E153" i="112"/>
  <c r="BJ217" i="112" s="1"/>
  <c r="K152" i="112"/>
  <c r="I152" i="112"/>
  <c r="BN216" i="112" s="1"/>
  <c r="E152" i="112"/>
  <c r="BJ216" i="112" s="1"/>
  <c r="K151" i="112"/>
  <c r="I151" i="112"/>
  <c r="BN215" i="112" s="1"/>
  <c r="G151" i="112"/>
  <c r="BL215" i="112" s="1"/>
  <c r="E151" i="112"/>
  <c r="BJ215" i="112" s="1"/>
  <c r="K150" i="112"/>
  <c r="I150" i="112"/>
  <c r="E150" i="112"/>
  <c r="BJ214" i="112" s="1"/>
  <c r="K149" i="112"/>
  <c r="I149" i="112"/>
  <c r="BN213" i="112" s="1"/>
  <c r="G149" i="112"/>
  <c r="BL213" i="112" s="1"/>
  <c r="E149" i="112"/>
  <c r="BJ213" i="112" s="1"/>
  <c r="E147" i="112"/>
  <c r="B133" i="112"/>
  <c r="B137" i="112" s="1"/>
  <c r="E125" i="112"/>
  <c r="BO204" i="112" s="1"/>
  <c r="D125" i="112"/>
  <c r="BN204" i="112" s="1"/>
  <c r="E76" i="112"/>
  <c r="D76" i="112"/>
  <c r="C76" i="112"/>
  <c r="B76" i="112"/>
  <c r="B75" i="112"/>
  <c r="E74" i="112"/>
  <c r="D74" i="112"/>
  <c r="N73" i="112"/>
  <c r="D73" i="112"/>
  <c r="P72" i="112"/>
  <c r="N72" i="112"/>
  <c r="K72" i="112"/>
  <c r="L72" i="112" s="1"/>
  <c r="J72" i="112"/>
  <c r="I72" i="112"/>
  <c r="G72" i="112"/>
  <c r="F72" i="112"/>
  <c r="AA60" i="112" s="1"/>
  <c r="AD60" i="112" s="1"/>
  <c r="E72" i="112"/>
  <c r="D72" i="112"/>
  <c r="P71" i="112"/>
  <c r="N71" i="112"/>
  <c r="I71" i="112"/>
  <c r="G71" i="112"/>
  <c r="F71" i="112"/>
  <c r="AA59" i="112" s="1"/>
  <c r="E71" i="112"/>
  <c r="D71" i="112"/>
  <c r="P70" i="112"/>
  <c r="N70" i="112"/>
  <c r="I70" i="112"/>
  <c r="G70" i="112"/>
  <c r="F70" i="112"/>
  <c r="AA58" i="112" s="1"/>
  <c r="E70" i="112"/>
  <c r="D70" i="112"/>
  <c r="P69" i="112"/>
  <c r="N69" i="112"/>
  <c r="K69" i="112"/>
  <c r="M69" i="112" s="1"/>
  <c r="J69" i="112"/>
  <c r="I69" i="112"/>
  <c r="G69" i="112"/>
  <c r="F69" i="112"/>
  <c r="E69" i="112"/>
  <c r="D69" i="112"/>
  <c r="P68" i="112"/>
  <c r="N68" i="112"/>
  <c r="I68" i="112"/>
  <c r="G68" i="112"/>
  <c r="F68" i="112"/>
  <c r="AA56" i="112" s="1"/>
  <c r="AD56" i="112" s="1"/>
  <c r="E68" i="112"/>
  <c r="D68" i="112"/>
  <c r="P67" i="112"/>
  <c r="N67" i="112"/>
  <c r="K67" i="112"/>
  <c r="M67" i="112" s="1"/>
  <c r="J67" i="112"/>
  <c r="I67" i="112"/>
  <c r="G67" i="112"/>
  <c r="F67" i="112"/>
  <c r="AA55" i="112" s="1"/>
  <c r="AD55" i="112" s="1"/>
  <c r="E67" i="112"/>
  <c r="D67" i="112"/>
  <c r="AA66" i="112"/>
  <c r="P66" i="112"/>
  <c r="N66" i="112"/>
  <c r="K66" i="112"/>
  <c r="L66" i="112" s="1"/>
  <c r="J66" i="112"/>
  <c r="I66" i="112"/>
  <c r="G66" i="112"/>
  <c r="F66" i="112"/>
  <c r="AA54" i="112" s="1"/>
  <c r="E66" i="112"/>
  <c r="D66" i="112"/>
  <c r="P65" i="112"/>
  <c r="N65" i="112"/>
  <c r="K65" i="112"/>
  <c r="L65" i="112" s="1"/>
  <c r="J65" i="112"/>
  <c r="I65" i="112"/>
  <c r="G65" i="112"/>
  <c r="F65" i="112"/>
  <c r="AA53" i="112" s="1"/>
  <c r="E65" i="112"/>
  <c r="D65" i="112"/>
  <c r="P64" i="112"/>
  <c r="N64" i="112"/>
  <c r="K64" i="112"/>
  <c r="M64" i="112" s="1"/>
  <c r="J64" i="112"/>
  <c r="I64" i="112"/>
  <c r="G64" i="112"/>
  <c r="F64" i="112"/>
  <c r="AA52" i="112" s="1"/>
  <c r="AD52" i="112" s="1"/>
  <c r="E64" i="112"/>
  <c r="D64" i="112"/>
  <c r="P63" i="112"/>
  <c r="N63" i="112"/>
  <c r="K63" i="112"/>
  <c r="L63" i="112" s="1"/>
  <c r="J63" i="112"/>
  <c r="I63" i="112"/>
  <c r="G63" i="112"/>
  <c r="F63" i="112"/>
  <c r="AA51" i="112" s="1"/>
  <c r="AD51" i="112" s="1"/>
  <c r="E63" i="112"/>
  <c r="D63" i="112"/>
  <c r="P62" i="112"/>
  <c r="N62" i="112"/>
  <c r="K62" i="112"/>
  <c r="M62" i="112" s="1"/>
  <c r="J62" i="112"/>
  <c r="I62" i="112"/>
  <c r="G62" i="112"/>
  <c r="F62" i="112"/>
  <c r="AA50" i="112" s="1"/>
  <c r="E62" i="112"/>
  <c r="D62" i="112"/>
  <c r="N61" i="112"/>
  <c r="K61" i="112"/>
  <c r="L61" i="112" s="1"/>
  <c r="J61" i="112"/>
  <c r="I61" i="112"/>
  <c r="G61" i="112"/>
  <c r="F61" i="112"/>
  <c r="AA49" i="112" s="1"/>
  <c r="E61" i="112"/>
  <c r="P61" i="112" s="1"/>
  <c r="D61" i="112"/>
  <c r="AB60" i="112"/>
  <c r="AB59" i="112"/>
  <c r="F59" i="112"/>
  <c r="AN58" i="112"/>
  <c r="AB58" i="112"/>
  <c r="D58" i="112"/>
  <c r="B74" i="112" s="1"/>
  <c r="AN57" i="112"/>
  <c r="AB57" i="112"/>
  <c r="AA57" i="112"/>
  <c r="AD57" i="112" s="1"/>
  <c r="AN56" i="112"/>
  <c r="AB56" i="112"/>
  <c r="AN55" i="112"/>
  <c r="AB55" i="112"/>
  <c r="AN54" i="112"/>
  <c r="AB54" i="112"/>
  <c r="AN53" i="112"/>
  <c r="AB53" i="112"/>
  <c r="AN52" i="112"/>
  <c r="AB52" i="112"/>
  <c r="B52" i="112"/>
  <c r="AN51" i="112"/>
  <c r="AB51" i="112"/>
  <c r="B51" i="112"/>
  <c r="AN50" i="112"/>
  <c r="AB50" i="112"/>
  <c r="AN49" i="112"/>
  <c r="AB49" i="112"/>
  <c r="AN48" i="112"/>
  <c r="AB48" i="112"/>
  <c r="AN47" i="112"/>
  <c r="AN46" i="112"/>
  <c r="B46" i="112"/>
  <c r="G52" i="112" s="1"/>
  <c r="B45" i="112"/>
  <c r="B49" i="112" s="1"/>
  <c r="D34" i="112"/>
  <c r="BL179" i="112" s="1"/>
  <c r="G32" i="112"/>
  <c r="G31" i="112"/>
  <c r="D25" i="112"/>
  <c r="H23" i="112"/>
  <c r="C33" i="112" s="1"/>
  <c r="C23" i="112"/>
  <c r="B23" i="112"/>
  <c r="B26" i="112" s="1"/>
  <c r="C31" i="112" s="1"/>
  <c r="B12" i="112"/>
  <c r="B11" i="112"/>
  <c r="B10" i="112"/>
  <c r="B9" i="112"/>
  <c r="B8" i="112"/>
  <c r="BJ170" i="112" s="1"/>
  <c r="B7" i="112"/>
  <c r="BJ167" i="112" s="1"/>
  <c r="B6" i="112"/>
  <c r="BO167" i="112" s="1"/>
  <c r="B5" i="112"/>
  <c r="BJ166" i="112" s="1"/>
  <c r="BK220" i="111"/>
  <c r="BI220" i="111"/>
  <c r="BK219" i="111"/>
  <c r="BJ219" i="111"/>
  <c r="BI219" i="111"/>
  <c r="BK218" i="111"/>
  <c r="BI218" i="111"/>
  <c r="BK217" i="111"/>
  <c r="BI217" i="111"/>
  <c r="BK216" i="111"/>
  <c r="BI216" i="111"/>
  <c r="BK215" i="111"/>
  <c r="BJ215" i="111"/>
  <c r="BI215" i="111"/>
  <c r="BK214" i="111"/>
  <c r="BI214" i="111"/>
  <c r="BK213" i="111"/>
  <c r="BI213" i="111"/>
  <c r="BN212" i="111"/>
  <c r="BM212" i="111"/>
  <c r="BL212" i="111"/>
  <c r="BK212" i="111"/>
  <c r="BJ212" i="111"/>
  <c r="BI212" i="111"/>
  <c r="BI206" i="111"/>
  <c r="BQ204" i="111"/>
  <c r="BP204" i="111"/>
  <c r="BM204" i="111"/>
  <c r="BL204" i="111"/>
  <c r="BK204" i="111"/>
  <c r="BJ204" i="111"/>
  <c r="BI204" i="111"/>
  <c r="BQ203" i="111"/>
  <c r="BP203" i="111"/>
  <c r="BO203" i="111"/>
  <c r="BN203" i="111"/>
  <c r="BM203" i="111"/>
  <c r="BL203" i="111"/>
  <c r="BK203" i="111"/>
  <c r="BJ203" i="111"/>
  <c r="BI203" i="111"/>
  <c r="BI202" i="111"/>
  <c r="BM200" i="111"/>
  <c r="BL200" i="111"/>
  <c r="BK200" i="111"/>
  <c r="BJ200" i="111"/>
  <c r="BM199" i="111"/>
  <c r="BL199" i="111"/>
  <c r="BK199" i="111"/>
  <c r="BJ199" i="111"/>
  <c r="BI199" i="111"/>
  <c r="BJ198" i="111"/>
  <c r="BI197" i="111"/>
  <c r="BQ196" i="111"/>
  <c r="BP196" i="111"/>
  <c r="BQ195" i="111"/>
  <c r="BP195" i="111"/>
  <c r="BO195" i="111"/>
  <c r="BN195" i="111"/>
  <c r="BM195" i="111"/>
  <c r="BL195" i="111"/>
  <c r="BK195" i="111"/>
  <c r="BJ195" i="111"/>
  <c r="BI195" i="111"/>
  <c r="BQ194" i="111"/>
  <c r="BP194" i="111"/>
  <c r="BK194" i="111"/>
  <c r="BJ194" i="111"/>
  <c r="BI194" i="111"/>
  <c r="BQ193" i="111"/>
  <c r="BP193" i="111"/>
  <c r="BK193" i="111"/>
  <c r="BJ193" i="111"/>
  <c r="BI193" i="111"/>
  <c r="BQ192" i="111"/>
  <c r="BP192" i="111"/>
  <c r="BO192" i="111"/>
  <c r="BN192" i="111"/>
  <c r="BM192" i="111"/>
  <c r="BL192" i="111"/>
  <c r="BK192" i="111"/>
  <c r="BJ192" i="111"/>
  <c r="BI192" i="111"/>
  <c r="BQ191" i="111"/>
  <c r="BP191" i="111"/>
  <c r="BK191" i="111"/>
  <c r="BJ191" i="111"/>
  <c r="BI191" i="111"/>
  <c r="BQ190" i="111"/>
  <c r="BP190" i="111"/>
  <c r="BO190" i="111"/>
  <c r="BN190" i="111"/>
  <c r="BM190" i="111"/>
  <c r="BL190" i="111"/>
  <c r="BK190" i="111"/>
  <c r="BJ190" i="111"/>
  <c r="BI190" i="111"/>
  <c r="BQ189" i="111"/>
  <c r="BP189" i="111"/>
  <c r="BO189" i="111"/>
  <c r="BN189" i="111"/>
  <c r="BM189" i="111"/>
  <c r="BL189" i="111"/>
  <c r="BK189" i="111"/>
  <c r="BJ189" i="111"/>
  <c r="BI189" i="111"/>
  <c r="BQ188" i="111"/>
  <c r="BP188" i="111"/>
  <c r="BO188" i="111"/>
  <c r="BN188" i="111"/>
  <c r="BM188" i="111"/>
  <c r="BL188" i="111"/>
  <c r="BK188" i="111"/>
  <c r="BJ188" i="111"/>
  <c r="BI188" i="111"/>
  <c r="BQ187" i="111"/>
  <c r="BP187" i="111"/>
  <c r="BO187" i="111"/>
  <c r="BN187" i="111"/>
  <c r="BM187" i="111"/>
  <c r="BL187" i="111"/>
  <c r="BK187" i="111"/>
  <c r="BJ187" i="111"/>
  <c r="BI187" i="111"/>
  <c r="BQ186" i="111"/>
  <c r="BP186" i="111"/>
  <c r="BO186" i="111"/>
  <c r="BN186" i="111"/>
  <c r="BM186" i="111"/>
  <c r="BL186" i="111"/>
  <c r="BK186" i="111"/>
  <c r="BJ186" i="111"/>
  <c r="BI186" i="111"/>
  <c r="BQ185" i="111"/>
  <c r="BP185" i="111"/>
  <c r="BO185" i="111"/>
  <c r="BN185" i="111"/>
  <c r="BM185" i="111"/>
  <c r="BL185" i="111"/>
  <c r="BK185" i="111"/>
  <c r="BJ185" i="111"/>
  <c r="BI185" i="111"/>
  <c r="BQ184" i="111"/>
  <c r="BP184" i="111"/>
  <c r="BO184" i="111"/>
  <c r="BN184" i="111"/>
  <c r="BM184" i="111"/>
  <c r="BL184" i="111"/>
  <c r="BK184" i="111"/>
  <c r="BJ184" i="111"/>
  <c r="BI184" i="111"/>
  <c r="BQ183" i="111"/>
  <c r="BP183" i="111"/>
  <c r="BO183" i="111"/>
  <c r="BN183" i="111"/>
  <c r="BM183" i="111"/>
  <c r="BL183" i="111"/>
  <c r="BK183" i="111"/>
  <c r="BJ183" i="111"/>
  <c r="BI183" i="111"/>
  <c r="BJ182" i="111"/>
  <c r="BJ181" i="111"/>
  <c r="BI180" i="111"/>
  <c r="BL178" i="111"/>
  <c r="BL177" i="111"/>
  <c r="BL176" i="111"/>
  <c r="BJ174" i="111"/>
  <c r="BJ173" i="111"/>
  <c r="BJ169" i="111"/>
  <c r="BJ168" i="111"/>
  <c r="BO166" i="111"/>
  <c r="BI164" i="111"/>
  <c r="K156" i="111"/>
  <c r="I156" i="111"/>
  <c r="BN220" i="111" s="1"/>
  <c r="E156" i="111"/>
  <c r="G156" i="111" s="1"/>
  <c r="BL220" i="111" s="1"/>
  <c r="K155" i="111"/>
  <c r="I155" i="111"/>
  <c r="BN219" i="111" s="1"/>
  <c r="G155" i="111"/>
  <c r="BL219" i="111" s="1"/>
  <c r="E155" i="111"/>
  <c r="H155" i="111" s="1"/>
  <c r="BM219" i="111" s="1"/>
  <c r="K154" i="111"/>
  <c r="I154" i="111"/>
  <c r="BN218" i="111" s="1"/>
  <c r="E154" i="111"/>
  <c r="H154" i="111" s="1"/>
  <c r="BM218" i="111" s="1"/>
  <c r="K153" i="111"/>
  <c r="I153" i="111"/>
  <c r="BN217" i="111" s="1"/>
  <c r="G153" i="111"/>
  <c r="BL217" i="111" s="1"/>
  <c r="E153" i="111"/>
  <c r="BJ217" i="111" s="1"/>
  <c r="K152" i="111"/>
  <c r="I152" i="111"/>
  <c r="BN216" i="111" s="1"/>
  <c r="E152" i="111"/>
  <c r="G152" i="111" s="1"/>
  <c r="BL216" i="111" s="1"/>
  <c r="K151" i="111"/>
  <c r="I151" i="111"/>
  <c r="BN215" i="111" s="1"/>
  <c r="G151" i="111"/>
  <c r="BL215" i="111" s="1"/>
  <c r="E151" i="111"/>
  <c r="H151" i="111" s="1"/>
  <c r="BM215" i="111" s="1"/>
  <c r="K150" i="111"/>
  <c r="I150" i="111"/>
  <c r="BN214" i="111" s="1"/>
  <c r="E150" i="111"/>
  <c r="H150" i="111" s="1"/>
  <c r="BM214" i="111" s="1"/>
  <c r="K149" i="111"/>
  <c r="I149" i="111"/>
  <c r="BN213" i="111" s="1"/>
  <c r="G149" i="111"/>
  <c r="BL213" i="111" s="1"/>
  <c r="E149" i="111"/>
  <c r="BJ213" i="111" s="1"/>
  <c r="E147" i="111"/>
  <c r="B133" i="111"/>
  <c r="B137" i="111" s="1"/>
  <c r="E125" i="111"/>
  <c r="BO204" i="111" s="1"/>
  <c r="D125" i="111"/>
  <c r="BN204" i="111" s="1"/>
  <c r="E76" i="111"/>
  <c r="D76" i="111"/>
  <c r="C76" i="111"/>
  <c r="B76" i="111"/>
  <c r="B75" i="111"/>
  <c r="E74" i="111"/>
  <c r="D74" i="111"/>
  <c r="N73" i="111"/>
  <c r="D73" i="111"/>
  <c r="P72" i="111"/>
  <c r="N72" i="111"/>
  <c r="K72" i="111"/>
  <c r="M72" i="111" s="1"/>
  <c r="J72" i="111"/>
  <c r="I72" i="111"/>
  <c r="G72" i="111"/>
  <c r="F72" i="111"/>
  <c r="AA60" i="111" s="1"/>
  <c r="AD60" i="111" s="1"/>
  <c r="E72" i="111"/>
  <c r="D72" i="111"/>
  <c r="P71" i="111"/>
  <c r="N71" i="111"/>
  <c r="I71" i="111"/>
  <c r="G71" i="111"/>
  <c r="F71" i="111"/>
  <c r="AA59" i="111" s="1"/>
  <c r="E71" i="111"/>
  <c r="D71" i="111"/>
  <c r="P70" i="111"/>
  <c r="N70" i="111"/>
  <c r="I70" i="111"/>
  <c r="G70" i="111"/>
  <c r="F70" i="111"/>
  <c r="AA58" i="111" s="1"/>
  <c r="E70" i="111"/>
  <c r="D70" i="111"/>
  <c r="P69" i="111"/>
  <c r="N69" i="111"/>
  <c r="K69" i="111"/>
  <c r="L69" i="111" s="1"/>
  <c r="J69" i="111"/>
  <c r="I69" i="111"/>
  <c r="G69" i="111"/>
  <c r="F69" i="111"/>
  <c r="E69" i="111"/>
  <c r="D69" i="111"/>
  <c r="P68" i="111"/>
  <c r="N68" i="111"/>
  <c r="I68" i="111"/>
  <c r="G68" i="111"/>
  <c r="F68" i="111"/>
  <c r="AA56" i="111" s="1"/>
  <c r="E68" i="111"/>
  <c r="D68" i="111"/>
  <c r="P67" i="111"/>
  <c r="N67" i="111"/>
  <c r="K67" i="111"/>
  <c r="L67" i="111" s="1"/>
  <c r="J67" i="111"/>
  <c r="I67" i="111"/>
  <c r="G67" i="111"/>
  <c r="F67" i="111"/>
  <c r="E67" i="111"/>
  <c r="D67" i="111"/>
  <c r="AA66" i="111"/>
  <c r="P66" i="111"/>
  <c r="N66" i="111"/>
  <c r="K66" i="111"/>
  <c r="M66" i="111" s="1"/>
  <c r="J66" i="111"/>
  <c r="I66" i="111"/>
  <c r="G66" i="111"/>
  <c r="F66" i="111"/>
  <c r="AA54" i="111" s="1"/>
  <c r="E66" i="111"/>
  <c r="D66" i="111"/>
  <c r="P65" i="111"/>
  <c r="N65" i="111"/>
  <c r="K65" i="111"/>
  <c r="M65" i="111" s="1"/>
  <c r="J65" i="111"/>
  <c r="I65" i="111"/>
  <c r="G65" i="111"/>
  <c r="F65" i="111"/>
  <c r="AA53" i="111" s="1"/>
  <c r="AD53" i="111" s="1"/>
  <c r="E65" i="111"/>
  <c r="D65" i="111"/>
  <c r="P64" i="111"/>
  <c r="N64" i="111"/>
  <c r="K64" i="111"/>
  <c r="M64" i="111" s="1"/>
  <c r="J64" i="111"/>
  <c r="I64" i="111"/>
  <c r="G64" i="111"/>
  <c r="F64" i="111"/>
  <c r="E64" i="111"/>
  <c r="D64" i="111"/>
  <c r="P63" i="111"/>
  <c r="N63" i="111"/>
  <c r="K63" i="111"/>
  <c r="M63" i="111" s="1"/>
  <c r="J63" i="111"/>
  <c r="I63" i="111"/>
  <c r="G63" i="111"/>
  <c r="F63" i="111"/>
  <c r="AA51" i="111" s="1"/>
  <c r="AD51" i="111" s="1"/>
  <c r="E63" i="111"/>
  <c r="D63" i="111"/>
  <c r="P62" i="111"/>
  <c r="N62" i="111"/>
  <c r="K62" i="111"/>
  <c r="M62" i="111" s="1"/>
  <c r="J62" i="111"/>
  <c r="I62" i="111"/>
  <c r="G62" i="111"/>
  <c r="F62" i="111"/>
  <c r="AA50" i="111" s="1"/>
  <c r="E62" i="111"/>
  <c r="D62" i="111"/>
  <c r="N61" i="111"/>
  <c r="K61" i="111"/>
  <c r="J61" i="111"/>
  <c r="I61" i="111"/>
  <c r="G61" i="111"/>
  <c r="F61" i="111"/>
  <c r="AA48" i="111" s="1"/>
  <c r="AD48" i="111" s="1"/>
  <c r="E61" i="111"/>
  <c r="P61" i="111" s="1"/>
  <c r="D61" i="111"/>
  <c r="AB60" i="111"/>
  <c r="AB59" i="111"/>
  <c r="F59" i="111"/>
  <c r="AN58" i="111"/>
  <c r="AB58" i="111"/>
  <c r="D58" i="111"/>
  <c r="B74" i="111" s="1"/>
  <c r="AN57" i="111"/>
  <c r="AB57" i="111"/>
  <c r="AA57" i="111"/>
  <c r="AD57" i="111" s="1"/>
  <c r="AN56" i="111"/>
  <c r="AB56" i="111"/>
  <c r="AN55" i="111"/>
  <c r="AB55" i="111"/>
  <c r="AA55" i="111"/>
  <c r="AD55" i="111" s="1"/>
  <c r="AN54" i="111"/>
  <c r="AB54" i="111"/>
  <c r="AN53" i="111"/>
  <c r="AB53" i="111"/>
  <c r="AN52" i="111"/>
  <c r="AB52" i="111"/>
  <c r="AA52" i="111"/>
  <c r="AD52" i="111" s="1"/>
  <c r="B52" i="111"/>
  <c r="AN51" i="111"/>
  <c r="AB51" i="111"/>
  <c r="B51" i="111"/>
  <c r="AN50" i="111"/>
  <c r="AB50" i="111"/>
  <c r="AN49" i="111"/>
  <c r="AB49" i="111"/>
  <c r="AN48" i="111"/>
  <c r="AB48" i="111"/>
  <c r="AN47" i="111"/>
  <c r="AN46" i="111"/>
  <c r="B46" i="111"/>
  <c r="G52" i="111" s="1"/>
  <c r="B45" i="111"/>
  <c r="D34" i="111"/>
  <c r="BL179" i="111" s="1"/>
  <c r="G32" i="111"/>
  <c r="G31" i="111"/>
  <c r="D25" i="111"/>
  <c r="H23" i="111"/>
  <c r="C33" i="111" s="1"/>
  <c r="C23" i="111"/>
  <c r="B23" i="111"/>
  <c r="B26" i="111" s="1"/>
  <c r="C31" i="111" s="1"/>
  <c r="B12" i="111"/>
  <c r="B11" i="111"/>
  <c r="B10" i="111"/>
  <c r="B9" i="111"/>
  <c r="B8" i="111"/>
  <c r="BJ170" i="111" s="1"/>
  <c r="B7" i="111"/>
  <c r="BJ167" i="111" s="1"/>
  <c r="B6" i="111"/>
  <c r="BO167" i="111" s="1"/>
  <c r="B5" i="111"/>
  <c r="BJ166" i="111" s="1"/>
  <c r="BN220" i="110"/>
  <c r="BK220" i="110"/>
  <c r="BJ220" i="110"/>
  <c r="BI220" i="110"/>
  <c r="BK219" i="110"/>
  <c r="BI219" i="110"/>
  <c r="BN218" i="110"/>
  <c r="BK218" i="110"/>
  <c r="BI218" i="110"/>
  <c r="BK217" i="110"/>
  <c r="BI217" i="110"/>
  <c r="BK216" i="110"/>
  <c r="BJ216" i="110"/>
  <c r="BI216" i="110"/>
  <c r="BK215" i="110"/>
  <c r="BI215" i="110"/>
  <c r="BN214" i="110"/>
  <c r="BK214" i="110"/>
  <c r="BI214" i="110"/>
  <c r="BM213" i="110"/>
  <c r="BK213" i="110"/>
  <c r="BI213" i="110"/>
  <c r="BN212" i="110"/>
  <c r="BM212" i="110"/>
  <c r="BL212" i="110"/>
  <c r="BK212" i="110"/>
  <c r="BJ212" i="110"/>
  <c r="BI212" i="110"/>
  <c r="BI206" i="110"/>
  <c r="BQ204" i="110"/>
  <c r="BP204" i="110"/>
  <c r="BM204" i="110"/>
  <c r="BL204" i="110"/>
  <c r="BK204" i="110"/>
  <c r="BJ204" i="110"/>
  <c r="BI204" i="110"/>
  <c r="BQ203" i="110"/>
  <c r="BP203" i="110"/>
  <c r="BO203" i="110"/>
  <c r="BN203" i="110"/>
  <c r="BM203" i="110"/>
  <c r="BL203" i="110"/>
  <c r="BK203" i="110"/>
  <c r="BJ203" i="110"/>
  <c r="BI203" i="110"/>
  <c r="BI202" i="110"/>
  <c r="BM200" i="110"/>
  <c r="BL200" i="110"/>
  <c r="BK200" i="110"/>
  <c r="BJ200" i="110"/>
  <c r="BM199" i="110"/>
  <c r="BL199" i="110"/>
  <c r="BK199" i="110"/>
  <c r="BJ199" i="110"/>
  <c r="BI199" i="110"/>
  <c r="BJ198" i="110"/>
  <c r="BI197" i="110"/>
  <c r="BQ196" i="110"/>
  <c r="BP196" i="110"/>
  <c r="BQ195" i="110"/>
  <c r="BP195" i="110"/>
  <c r="BO195" i="110"/>
  <c r="BN195" i="110"/>
  <c r="BM195" i="110"/>
  <c r="BL195" i="110"/>
  <c r="BK195" i="110"/>
  <c r="BJ195" i="110"/>
  <c r="BI195" i="110"/>
  <c r="BQ194" i="110"/>
  <c r="BP194" i="110"/>
  <c r="BK194" i="110"/>
  <c r="BJ194" i="110"/>
  <c r="BI194" i="110"/>
  <c r="BQ193" i="110"/>
  <c r="BP193" i="110"/>
  <c r="BK193" i="110"/>
  <c r="BJ193" i="110"/>
  <c r="BI193" i="110"/>
  <c r="BQ192" i="110"/>
  <c r="BP192" i="110"/>
  <c r="BO192" i="110"/>
  <c r="BN192" i="110"/>
  <c r="BM192" i="110"/>
  <c r="BL192" i="110"/>
  <c r="BK192" i="110"/>
  <c r="BJ192" i="110"/>
  <c r="BI192" i="110"/>
  <c r="BQ191" i="110"/>
  <c r="BP191" i="110"/>
  <c r="BK191" i="110"/>
  <c r="BJ191" i="110"/>
  <c r="BI191" i="110"/>
  <c r="BQ190" i="110"/>
  <c r="BP190" i="110"/>
  <c r="BO190" i="110"/>
  <c r="BN190" i="110"/>
  <c r="BM190" i="110"/>
  <c r="BL190" i="110"/>
  <c r="BK190" i="110"/>
  <c r="BJ190" i="110"/>
  <c r="BI190" i="110"/>
  <c r="BQ189" i="110"/>
  <c r="BP189" i="110"/>
  <c r="BO189" i="110"/>
  <c r="BN189" i="110"/>
  <c r="BM189" i="110"/>
  <c r="BL189" i="110"/>
  <c r="BK189" i="110"/>
  <c r="BJ189" i="110"/>
  <c r="BI189" i="110"/>
  <c r="BQ188" i="110"/>
  <c r="BP188" i="110"/>
  <c r="BO188" i="110"/>
  <c r="BN188" i="110"/>
  <c r="BM188" i="110"/>
  <c r="BL188" i="110"/>
  <c r="BK188" i="110"/>
  <c r="BJ188" i="110"/>
  <c r="BI188" i="110"/>
  <c r="BQ187" i="110"/>
  <c r="BP187" i="110"/>
  <c r="BO187" i="110"/>
  <c r="BN187" i="110"/>
  <c r="BM187" i="110"/>
  <c r="BL187" i="110"/>
  <c r="BK187" i="110"/>
  <c r="BJ187" i="110"/>
  <c r="BI187" i="110"/>
  <c r="BQ186" i="110"/>
  <c r="BP186" i="110"/>
  <c r="BO186" i="110"/>
  <c r="BN186" i="110"/>
  <c r="BM186" i="110"/>
  <c r="BL186" i="110"/>
  <c r="BK186" i="110"/>
  <c r="BJ186" i="110"/>
  <c r="BI186" i="110"/>
  <c r="BQ185" i="110"/>
  <c r="BP185" i="110"/>
  <c r="BO185" i="110"/>
  <c r="BN185" i="110"/>
  <c r="BM185" i="110"/>
  <c r="BL185" i="110"/>
  <c r="BK185" i="110"/>
  <c r="BJ185" i="110"/>
  <c r="BI185" i="110"/>
  <c r="BQ184" i="110"/>
  <c r="BP184" i="110"/>
  <c r="BO184" i="110"/>
  <c r="BN184" i="110"/>
  <c r="BM184" i="110"/>
  <c r="BL184" i="110"/>
  <c r="BK184" i="110"/>
  <c r="BJ184" i="110"/>
  <c r="BI184" i="110"/>
  <c r="BQ183" i="110"/>
  <c r="BP183" i="110"/>
  <c r="BO183" i="110"/>
  <c r="BN183" i="110"/>
  <c r="BM183" i="110"/>
  <c r="BL183" i="110"/>
  <c r="BK183" i="110"/>
  <c r="BJ183" i="110"/>
  <c r="BI183" i="110"/>
  <c r="BJ182" i="110"/>
  <c r="BJ181" i="110"/>
  <c r="BI180" i="110"/>
  <c r="BL178" i="110"/>
  <c r="BL177" i="110"/>
  <c r="BL176" i="110"/>
  <c r="BJ174" i="110"/>
  <c r="BJ173" i="110"/>
  <c r="BJ169" i="110"/>
  <c r="BJ168" i="110"/>
  <c r="BO166" i="110"/>
  <c r="BI164" i="110"/>
  <c r="K156" i="110"/>
  <c r="I156" i="110"/>
  <c r="E156" i="110"/>
  <c r="G156" i="110" s="1"/>
  <c r="BL220" i="110" s="1"/>
  <c r="K155" i="110"/>
  <c r="I155" i="110"/>
  <c r="BN219" i="110" s="1"/>
  <c r="G155" i="110"/>
  <c r="BL219" i="110" s="1"/>
  <c r="E155" i="110"/>
  <c r="K154" i="110"/>
  <c r="I154" i="110"/>
  <c r="E154" i="110"/>
  <c r="H154" i="110" s="1"/>
  <c r="BM218" i="110" s="1"/>
  <c r="K153" i="110"/>
  <c r="I153" i="110"/>
  <c r="BN217" i="110" s="1"/>
  <c r="G153" i="110"/>
  <c r="BL217" i="110" s="1"/>
  <c r="E153" i="110"/>
  <c r="BJ217" i="110" s="1"/>
  <c r="K152" i="110"/>
  <c r="I152" i="110"/>
  <c r="BN216" i="110" s="1"/>
  <c r="E152" i="110"/>
  <c r="G152" i="110" s="1"/>
  <c r="BL216" i="110" s="1"/>
  <c r="K151" i="110"/>
  <c r="I151" i="110"/>
  <c r="BN215" i="110" s="1"/>
  <c r="G151" i="110"/>
  <c r="BL215" i="110" s="1"/>
  <c r="E151" i="110"/>
  <c r="K150" i="110"/>
  <c r="I150" i="110"/>
  <c r="E150" i="110"/>
  <c r="BJ214" i="110" s="1"/>
  <c r="K149" i="110"/>
  <c r="I149" i="110"/>
  <c r="BN213" i="110" s="1"/>
  <c r="G149" i="110"/>
  <c r="BL213" i="110" s="1"/>
  <c r="E149" i="110"/>
  <c r="BJ213" i="110" s="1"/>
  <c r="E147" i="110"/>
  <c r="B133" i="110"/>
  <c r="B135" i="110" s="1"/>
  <c r="E125" i="110"/>
  <c r="BO204" i="110" s="1"/>
  <c r="D125" i="110"/>
  <c r="BN204" i="110" s="1"/>
  <c r="E76" i="110"/>
  <c r="D76" i="110"/>
  <c r="C76" i="110"/>
  <c r="B76" i="110"/>
  <c r="B75" i="110"/>
  <c r="E74" i="110"/>
  <c r="D74" i="110"/>
  <c r="N73" i="110"/>
  <c r="D73" i="110"/>
  <c r="P72" i="110"/>
  <c r="N72" i="110"/>
  <c r="K72" i="110"/>
  <c r="M72" i="110" s="1"/>
  <c r="J72" i="110"/>
  <c r="I72" i="110"/>
  <c r="G72" i="110"/>
  <c r="F72" i="110"/>
  <c r="AA60" i="110" s="1"/>
  <c r="AD60" i="110" s="1"/>
  <c r="E72" i="110"/>
  <c r="D72" i="110"/>
  <c r="P71" i="110"/>
  <c r="N71" i="110"/>
  <c r="I71" i="110"/>
  <c r="G71" i="110"/>
  <c r="F71" i="110"/>
  <c r="AA59" i="110" s="1"/>
  <c r="E71" i="110"/>
  <c r="D71" i="110"/>
  <c r="P70" i="110"/>
  <c r="N70" i="110"/>
  <c r="I70" i="110"/>
  <c r="G70" i="110"/>
  <c r="F70" i="110"/>
  <c r="AA58" i="110" s="1"/>
  <c r="E70" i="110"/>
  <c r="D70" i="110"/>
  <c r="P69" i="110"/>
  <c r="N69" i="110"/>
  <c r="K69" i="110"/>
  <c r="L69" i="110" s="1"/>
  <c r="J69" i="110"/>
  <c r="I69" i="110"/>
  <c r="G69" i="110"/>
  <c r="F69" i="110"/>
  <c r="AA57" i="110" s="1"/>
  <c r="E69" i="110"/>
  <c r="D69" i="110"/>
  <c r="P68" i="110"/>
  <c r="N68" i="110"/>
  <c r="I68" i="110"/>
  <c r="G68" i="110"/>
  <c r="F68" i="110"/>
  <c r="AA56" i="110" s="1"/>
  <c r="E68" i="110"/>
  <c r="D68" i="110"/>
  <c r="P67" i="110"/>
  <c r="N67" i="110"/>
  <c r="K67" i="110"/>
  <c r="L67" i="110" s="1"/>
  <c r="J67" i="110"/>
  <c r="I67" i="110"/>
  <c r="G67" i="110"/>
  <c r="F67" i="110"/>
  <c r="AA55" i="110" s="1"/>
  <c r="AD55" i="110" s="1"/>
  <c r="E67" i="110"/>
  <c r="D67" i="110"/>
  <c r="AA66" i="110"/>
  <c r="P66" i="110"/>
  <c r="N66" i="110"/>
  <c r="K66" i="110"/>
  <c r="L66" i="110" s="1"/>
  <c r="J66" i="110"/>
  <c r="I66" i="110"/>
  <c r="G66" i="110"/>
  <c r="F66" i="110"/>
  <c r="AA54" i="110" s="1"/>
  <c r="E66" i="110"/>
  <c r="D66" i="110"/>
  <c r="P65" i="110"/>
  <c r="N65" i="110"/>
  <c r="K65" i="110"/>
  <c r="L65" i="110" s="1"/>
  <c r="J65" i="110"/>
  <c r="I65" i="110"/>
  <c r="G65" i="110"/>
  <c r="F65" i="110"/>
  <c r="AA53" i="110" s="1"/>
  <c r="E65" i="110"/>
  <c r="D65" i="110"/>
  <c r="P64" i="110"/>
  <c r="N64" i="110"/>
  <c r="K64" i="110"/>
  <c r="M64" i="110" s="1"/>
  <c r="J64" i="110"/>
  <c r="I64" i="110"/>
  <c r="G64" i="110"/>
  <c r="F64" i="110"/>
  <c r="AA52" i="110" s="1"/>
  <c r="E64" i="110"/>
  <c r="D64" i="110"/>
  <c r="P63" i="110"/>
  <c r="N63" i="110"/>
  <c r="K63" i="110"/>
  <c r="M63" i="110" s="1"/>
  <c r="J63" i="110"/>
  <c r="I63" i="110"/>
  <c r="G63" i="110"/>
  <c r="F63" i="110"/>
  <c r="AA51" i="110" s="1"/>
  <c r="E63" i="110"/>
  <c r="D63" i="110"/>
  <c r="P62" i="110"/>
  <c r="N62" i="110"/>
  <c r="K62" i="110"/>
  <c r="M62" i="110" s="1"/>
  <c r="J62" i="110"/>
  <c r="I62" i="110"/>
  <c r="G62" i="110"/>
  <c r="F62" i="110"/>
  <c r="AA50" i="110" s="1"/>
  <c r="E62" i="110"/>
  <c r="D62" i="110"/>
  <c r="N61" i="110"/>
  <c r="K61" i="110"/>
  <c r="M61" i="110" s="1"/>
  <c r="J61" i="110"/>
  <c r="I61" i="110"/>
  <c r="G61" i="110"/>
  <c r="F61" i="110"/>
  <c r="AA48" i="110" s="1"/>
  <c r="E61" i="110"/>
  <c r="P61" i="110" s="1"/>
  <c r="D61" i="110"/>
  <c r="AB60" i="110"/>
  <c r="AB59" i="110"/>
  <c r="F59" i="110"/>
  <c r="AN58" i="110"/>
  <c r="AB58" i="110"/>
  <c r="D58" i="110"/>
  <c r="B74" i="110" s="1"/>
  <c r="AN57" i="110"/>
  <c r="AB57" i="110"/>
  <c r="AN56" i="110"/>
  <c r="AB56" i="110"/>
  <c r="AN55" i="110"/>
  <c r="AB55" i="110"/>
  <c r="AN54" i="110"/>
  <c r="AB54" i="110"/>
  <c r="AN53" i="110"/>
  <c r="AB53" i="110"/>
  <c r="AN52" i="110"/>
  <c r="AB52" i="110"/>
  <c r="B52" i="110"/>
  <c r="AN51" i="110"/>
  <c r="AB51" i="110"/>
  <c r="B51" i="110"/>
  <c r="AN50" i="110"/>
  <c r="AB50" i="110"/>
  <c r="AN49" i="110"/>
  <c r="AB49" i="110"/>
  <c r="AN48" i="110"/>
  <c r="AB48" i="110"/>
  <c r="AN47" i="110"/>
  <c r="AN46" i="110"/>
  <c r="B46" i="110"/>
  <c r="G52" i="110" s="1"/>
  <c r="B45" i="110"/>
  <c r="B109" i="110" s="1"/>
  <c r="D34" i="110"/>
  <c r="BL179" i="110" s="1"/>
  <c r="G32" i="110"/>
  <c r="G31" i="110"/>
  <c r="D25" i="110"/>
  <c r="H23" i="110"/>
  <c r="C23" i="110"/>
  <c r="B23" i="110"/>
  <c r="B26" i="110" s="1"/>
  <c r="C31" i="110" s="1"/>
  <c r="B12" i="110"/>
  <c r="B11" i="110"/>
  <c r="B10" i="110"/>
  <c r="B9" i="110"/>
  <c r="B8" i="110"/>
  <c r="BJ170" i="110" s="1"/>
  <c r="B7" i="110"/>
  <c r="BJ167" i="110" s="1"/>
  <c r="B6" i="110"/>
  <c r="BO167" i="110" s="1"/>
  <c r="B5" i="110"/>
  <c r="BJ166" i="110" s="1"/>
  <c r="BK220" i="109"/>
  <c r="BI220" i="109"/>
  <c r="BM219" i="109"/>
  <c r="BK219" i="109"/>
  <c r="BJ219" i="109"/>
  <c r="BI219" i="109"/>
  <c r="BK218" i="109"/>
  <c r="BI218" i="109"/>
  <c r="BK217" i="109"/>
  <c r="BI217" i="109"/>
  <c r="BK216" i="109"/>
  <c r="BI216" i="109"/>
  <c r="BM215" i="109"/>
  <c r="BK215" i="109"/>
  <c r="BJ215" i="109"/>
  <c r="BI215" i="109"/>
  <c r="BK214" i="109"/>
  <c r="BI214" i="109"/>
  <c r="BK213" i="109"/>
  <c r="BI213" i="109"/>
  <c r="BN212" i="109"/>
  <c r="BM212" i="109"/>
  <c r="BL212" i="109"/>
  <c r="BK212" i="109"/>
  <c r="BJ212" i="109"/>
  <c r="BI212" i="109"/>
  <c r="BI206" i="109"/>
  <c r="BQ204" i="109"/>
  <c r="BP204" i="109"/>
  <c r="BM204" i="109"/>
  <c r="BL204" i="109"/>
  <c r="BK204" i="109"/>
  <c r="BJ204" i="109"/>
  <c r="BI204" i="109"/>
  <c r="BQ203" i="109"/>
  <c r="BP203" i="109"/>
  <c r="BO203" i="109"/>
  <c r="BN203" i="109"/>
  <c r="BM203" i="109"/>
  <c r="BL203" i="109"/>
  <c r="BK203" i="109"/>
  <c r="BJ203" i="109"/>
  <c r="BI203" i="109"/>
  <c r="BI202" i="109"/>
  <c r="BM200" i="109"/>
  <c r="BL200" i="109"/>
  <c r="BK200" i="109"/>
  <c r="BJ200" i="109"/>
  <c r="BM199" i="109"/>
  <c r="BL199" i="109"/>
  <c r="BK199" i="109"/>
  <c r="BJ199" i="109"/>
  <c r="BI199" i="109"/>
  <c r="BJ198" i="109"/>
  <c r="BI197" i="109"/>
  <c r="BQ196" i="109"/>
  <c r="BP196" i="109"/>
  <c r="BQ195" i="109"/>
  <c r="BP195" i="109"/>
  <c r="BO195" i="109"/>
  <c r="BN195" i="109"/>
  <c r="BM195" i="109"/>
  <c r="BL195" i="109"/>
  <c r="BK195" i="109"/>
  <c r="BJ195" i="109"/>
  <c r="BI195" i="109"/>
  <c r="BQ194" i="109"/>
  <c r="BP194" i="109"/>
  <c r="BK194" i="109"/>
  <c r="BJ194" i="109"/>
  <c r="BI194" i="109"/>
  <c r="BQ193" i="109"/>
  <c r="BP193" i="109"/>
  <c r="BK193" i="109"/>
  <c r="BJ193" i="109"/>
  <c r="BI193" i="109"/>
  <c r="BQ192" i="109"/>
  <c r="BP192" i="109"/>
  <c r="BO192" i="109"/>
  <c r="BN192" i="109"/>
  <c r="BM192" i="109"/>
  <c r="BL192" i="109"/>
  <c r="BK192" i="109"/>
  <c r="BJ192" i="109"/>
  <c r="BI192" i="109"/>
  <c r="BQ191" i="109"/>
  <c r="BP191" i="109"/>
  <c r="BK191" i="109"/>
  <c r="BJ191" i="109"/>
  <c r="BI191" i="109"/>
  <c r="BQ190" i="109"/>
  <c r="BP190" i="109"/>
  <c r="BO190" i="109"/>
  <c r="BN190" i="109"/>
  <c r="BM190" i="109"/>
  <c r="BL190" i="109"/>
  <c r="BK190" i="109"/>
  <c r="BJ190" i="109"/>
  <c r="BI190" i="109"/>
  <c r="BQ189" i="109"/>
  <c r="BP189" i="109"/>
  <c r="BO189" i="109"/>
  <c r="BN189" i="109"/>
  <c r="BM189" i="109"/>
  <c r="BL189" i="109"/>
  <c r="BK189" i="109"/>
  <c r="BJ189" i="109"/>
  <c r="BI189" i="109"/>
  <c r="BQ188" i="109"/>
  <c r="BP188" i="109"/>
  <c r="BO188" i="109"/>
  <c r="BN188" i="109"/>
  <c r="BM188" i="109"/>
  <c r="BL188" i="109"/>
  <c r="BK188" i="109"/>
  <c r="BJ188" i="109"/>
  <c r="BI188" i="109"/>
  <c r="BQ187" i="109"/>
  <c r="BP187" i="109"/>
  <c r="BO187" i="109"/>
  <c r="BN187" i="109"/>
  <c r="BM187" i="109"/>
  <c r="BL187" i="109"/>
  <c r="BK187" i="109"/>
  <c r="BJ187" i="109"/>
  <c r="BI187" i="109"/>
  <c r="BQ186" i="109"/>
  <c r="BP186" i="109"/>
  <c r="BO186" i="109"/>
  <c r="BN186" i="109"/>
  <c r="BM186" i="109"/>
  <c r="BL186" i="109"/>
  <c r="BK186" i="109"/>
  <c r="BJ186" i="109"/>
  <c r="BI186" i="109"/>
  <c r="BQ185" i="109"/>
  <c r="BP185" i="109"/>
  <c r="BO185" i="109"/>
  <c r="BN185" i="109"/>
  <c r="BM185" i="109"/>
  <c r="BL185" i="109"/>
  <c r="BK185" i="109"/>
  <c r="BJ185" i="109"/>
  <c r="BI185" i="109"/>
  <c r="BQ184" i="109"/>
  <c r="BP184" i="109"/>
  <c r="BO184" i="109"/>
  <c r="BN184" i="109"/>
  <c r="BM184" i="109"/>
  <c r="BL184" i="109"/>
  <c r="BK184" i="109"/>
  <c r="BJ184" i="109"/>
  <c r="BI184" i="109"/>
  <c r="BQ183" i="109"/>
  <c r="BP183" i="109"/>
  <c r="BO183" i="109"/>
  <c r="BN183" i="109"/>
  <c r="BM183" i="109"/>
  <c r="BL183" i="109"/>
  <c r="BK183" i="109"/>
  <c r="BJ183" i="109"/>
  <c r="BI183" i="109"/>
  <c r="BJ182" i="109"/>
  <c r="BJ181" i="109"/>
  <c r="BI180" i="109"/>
  <c r="BL178" i="109"/>
  <c r="BL177" i="109"/>
  <c r="BL176" i="109"/>
  <c r="BJ174" i="109"/>
  <c r="BJ173" i="109"/>
  <c r="BJ169" i="109"/>
  <c r="BJ168" i="109"/>
  <c r="BO166" i="109"/>
  <c r="BI164" i="109"/>
  <c r="K156" i="109"/>
  <c r="I156" i="109"/>
  <c r="BN220" i="109" s="1"/>
  <c r="E156" i="109"/>
  <c r="H156" i="109" s="1"/>
  <c r="BM220" i="109" s="1"/>
  <c r="K155" i="109"/>
  <c r="I155" i="109"/>
  <c r="BN219" i="109" s="1"/>
  <c r="G155" i="109"/>
  <c r="BL219" i="109" s="1"/>
  <c r="E155" i="109"/>
  <c r="H155" i="109" s="1"/>
  <c r="K154" i="109"/>
  <c r="I154" i="109"/>
  <c r="BN218" i="109" s="1"/>
  <c r="E154" i="109"/>
  <c r="BJ218" i="109" s="1"/>
  <c r="K153" i="109"/>
  <c r="I153" i="109"/>
  <c r="BN217" i="109" s="1"/>
  <c r="G153" i="109"/>
  <c r="BL217" i="109" s="1"/>
  <c r="E153" i="109"/>
  <c r="BJ217" i="109" s="1"/>
  <c r="K152" i="109"/>
  <c r="I152" i="109"/>
  <c r="BN216" i="109" s="1"/>
  <c r="E152" i="109"/>
  <c r="H152" i="109" s="1"/>
  <c r="BM216" i="109" s="1"/>
  <c r="K151" i="109"/>
  <c r="I151" i="109"/>
  <c r="BN215" i="109" s="1"/>
  <c r="G151" i="109"/>
  <c r="BL215" i="109" s="1"/>
  <c r="E151" i="109"/>
  <c r="H151" i="109" s="1"/>
  <c r="K150" i="109"/>
  <c r="I150" i="109"/>
  <c r="BN214" i="109" s="1"/>
  <c r="E150" i="109"/>
  <c r="BJ214" i="109" s="1"/>
  <c r="K149" i="109"/>
  <c r="I149" i="109"/>
  <c r="BN213" i="109" s="1"/>
  <c r="G149" i="109"/>
  <c r="BL213" i="109" s="1"/>
  <c r="E149" i="109"/>
  <c r="BJ213" i="109" s="1"/>
  <c r="E147" i="109"/>
  <c r="B133" i="109"/>
  <c r="B137" i="109" s="1"/>
  <c r="E125" i="109"/>
  <c r="BO204" i="109" s="1"/>
  <c r="D125" i="109"/>
  <c r="BN204" i="109" s="1"/>
  <c r="E76" i="109"/>
  <c r="D76" i="109"/>
  <c r="C76" i="109"/>
  <c r="B76" i="109"/>
  <c r="B75" i="109"/>
  <c r="E74" i="109"/>
  <c r="D74" i="109"/>
  <c r="N73" i="109"/>
  <c r="D73" i="109"/>
  <c r="P72" i="109"/>
  <c r="N72" i="109"/>
  <c r="K72" i="109"/>
  <c r="L72" i="109" s="1"/>
  <c r="J72" i="109"/>
  <c r="I72" i="109"/>
  <c r="G72" i="109"/>
  <c r="F72" i="109"/>
  <c r="AA60" i="109" s="1"/>
  <c r="E72" i="109"/>
  <c r="D72" i="109"/>
  <c r="P71" i="109"/>
  <c r="N71" i="109"/>
  <c r="I71" i="109"/>
  <c r="G71" i="109"/>
  <c r="F71" i="109"/>
  <c r="AA59" i="109" s="1"/>
  <c r="E71" i="109"/>
  <c r="D71" i="109"/>
  <c r="P70" i="109"/>
  <c r="N70" i="109"/>
  <c r="I70" i="109"/>
  <c r="G70" i="109"/>
  <c r="F70" i="109"/>
  <c r="AA58" i="109" s="1"/>
  <c r="E70" i="109"/>
  <c r="D70" i="109"/>
  <c r="P69" i="109"/>
  <c r="N69" i="109"/>
  <c r="K69" i="109"/>
  <c r="M69" i="109" s="1"/>
  <c r="J69" i="109"/>
  <c r="I69" i="109"/>
  <c r="G69" i="109"/>
  <c r="F69" i="109"/>
  <c r="AA57" i="109" s="1"/>
  <c r="E69" i="109"/>
  <c r="D69" i="109"/>
  <c r="P68" i="109"/>
  <c r="N68" i="109"/>
  <c r="I68" i="109"/>
  <c r="G68" i="109"/>
  <c r="F68" i="109"/>
  <c r="AA56" i="109" s="1"/>
  <c r="E68" i="109"/>
  <c r="D68" i="109"/>
  <c r="P67" i="109"/>
  <c r="N67" i="109"/>
  <c r="K67" i="109"/>
  <c r="M67" i="109" s="1"/>
  <c r="J67" i="109"/>
  <c r="I67" i="109"/>
  <c r="G67" i="109"/>
  <c r="F67" i="109"/>
  <c r="AA55" i="109" s="1"/>
  <c r="E67" i="109"/>
  <c r="D67" i="109"/>
  <c r="AA66" i="109"/>
  <c r="P66" i="109"/>
  <c r="N66" i="109"/>
  <c r="K66" i="109"/>
  <c r="M66" i="109" s="1"/>
  <c r="J66" i="109"/>
  <c r="I66" i="109"/>
  <c r="G66" i="109"/>
  <c r="F66" i="109"/>
  <c r="AA54" i="109" s="1"/>
  <c r="AD54" i="109" s="1"/>
  <c r="E66" i="109"/>
  <c r="D66" i="109"/>
  <c r="P65" i="109"/>
  <c r="N65" i="109"/>
  <c r="K65" i="109"/>
  <c r="M65" i="109" s="1"/>
  <c r="J65" i="109"/>
  <c r="I65" i="109"/>
  <c r="G65" i="109"/>
  <c r="F65" i="109"/>
  <c r="AA53" i="109" s="1"/>
  <c r="E65" i="109"/>
  <c r="D65" i="109"/>
  <c r="P64" i="109"/>
  <c r="N64" i="109"/>
  <c r="K64" i="109"/>
  <c r="L64" i="109" s="1"/>
  <c r="J64" i="109"/>
  <c r="I64" i="109"/>
  <c r="G64" i="109"/>
  <c r="F64" i="109"/>
  <c r="AA52" i="109" s="1"/>
  <c r="E64" i="109"/>
  <c r="D64" i="109"/>
  <c r="P63" i="109"/>
  <c r="N63" i="109"/>
  <c r="K63" i="109"/>
  <c r="M63" i="109" s="1"/>
  <c r="J63" i="109"/>
  <c r="I63" i="109"/>
  <c r="G63" i="109"/>
  <c r="F63" i="109"/>
  <c r="AA51" i="109" s="1"/>
  <c r="E63" i="109"/>
  <c r="D63" i="109"/>
  <c r="P62" i="109"/>
  <c r="N62" i="109"/>
  <c r="K62" i="109"/>
  <c r="M62" i="109" s="1"/>
  <c r="J62" i="109"/>
  <c r="I62" i="109"/>
  <c r="G62" i="109"/>
  <c r="F62" i="109"/>
  <c r="AA50" i="109" s="1"/>
  <c r="AD50" i="109" s="1"/>
  <c r="E62" i="109"/>
  <c r="D62" i="109"/>
  <c r="N61" i="109"/>
  <c r="K61" i="109"/>
  <c r="L61" i="109" s="1"/>
  <c r="J61" i="109"/>
  <c r="I61" i="109"/>
  <c r="G61" i="109"/>
  <c r="F61" i="109"/>
  <c r="AA49" i="109" s="1"/>
  <c r="E61" i="109"/>
  <c r="P61" i="109" s="1"/>
  <c r="D61" i="109"/>
  <c r="AB60" i="109"/>
  <c r="AB59" i="109"/>
  <c r="F59" i="109"/>
  <c r="AN58" i="109"/>
  <c r="AB58" i="109"/>
  <c r="D58" i="109"/>
  <c r="B74" i="109" s="1"/>
  <c r="AN57" i="109"/>
  <c r="AB57" i="109"/>
  <c r="AN56" i="109"/>
  <c r="AB56" i="109"/>
  <c r="AN55" i="109"/>
  <c r="AB55" i="109"/>
  <c r="AN54" i="109"/>
  <c r="AB54" i="109"/>
  <c r="AN53" i="109"/>
  <c r="AB53" i="109"/>
  <c r="AN52" i="109"/>
  <c r="AB52" i="109"/>
  <c r="B52" i="109"/>
  <c r="AN51" i="109"/>
  <c r="AB51" i="109"/>
  <c r="B51" i="109"/>
  <c r="AN50" i="109"/>
  <c r="AB50" i="109"/>
  <c r="AN49" i="109"/>
  <c r="AB49" i="109"/>
  <c r="AN48" i="109"/>
  <c r="AB48" i="109"/>
  <c r="AN47" i="109"/>
  <c r="AN46" i="109"/>
  <c r="B46" i="109"/>
  <c r="G48" i="109" s="1"/>
  <c r="B45" i="109"/>
  <c r="B86" i="109" s="1"/>
  <c r="D34" i="109"/>
  <c r="BL179" i="109" s="1"/>
  <c r="G32" i="109"/>
  <c r="G31" i="109"/>
  <c r="D25" i="109"/>
  <c r="H23" i="109"/>
  <c r="C23" i="109"/>
  <c r="B23" i="109"/>
  <c r="B26" i="109" s="1"/>
  <c r="C31" i="109" s="1"/>
  <c r="B12" i="109"/>
  <c r="B11" i="109"/>
  <c r="B10" i="109"/>
  <c r="B9" i="109"/>
  <c r="B8" i="109"/>
  <c r="BJ170" i="109" s="1"/>
  <c r="B7" i="109"/>
  <c r="BJ167" i="109" s="1"/>
  <c r="B6" i="109"/>
  <c r="BO167" i="109" s="1"/>
  <c r="B5" i="109"/>
  <c r="BJ166" i="109" s="1"/>
  <c r="BN220" i="108"/>
  <c r="BM220" i="108"/>
  <c r="BL220" i="108"/>
  <c r="BK220" i="108"/>
  <c r="BJ220" i="108"/>
  <c r="BI220" i="108"/>
  <c r="BN219" i="108"/>
  <c r="BM219" i="108"/>
  <c r="BK219" i="108"/>
  <c r="BJ219" i="108"/>
  <c r="BI219" i="108"/>
  <c r="BN218" i="108"/>
  <c r="BK218" i="108"/>
  <c r="BJ218" i="108"/>
  <c r="BI218" i="108"/>
  <c r="BN217" i="108"/>
  <c r="BK217" i="108"/>
  <c r="BJ217" i="108"/>
  <c r="BI217" i="108"/>
  <c r="BN216" i="108"/>
  <c r="BM216" i="108"/>
  <c r="BL216" i="108"/>
  <c r="BK216" i="108"/>
  <c r="BJ216" i="108"/>
  <c r="BI216" i="108"/>
  <c r="BN215" i="108"/>
  <c r="BM215" i="108"/>
  <c r="BK215" i="108"/>
  <c r="BJ215" i="108"/>
  <c r="BI215" i="108"/>
  <c r="BN214" i="108"/>
  <c r="BK214" i="108"/>
  <c r="BJ214" i="108"/>
  <c r="BI214" i="108"/>
  <c r="BN213" i="108"/>
  <c r="BK213" i="108"/>
  <c r="BJ213" i="108"/>
  <c r="BI213" i="108"/>
  <c r="BN212" i="108"/>
  <c r="BM212" i="108"/>
  <c r="BL212" i="108"/>
  <c r="BK212" i="108"/>
  <c r="BJ212" i="108"/>
  <c r="BI212" i="108"/>
  <c r="BI206" i="108"/>
  <c r="BQ204" i="108"/>
  <c r="BP204" i="108"/>
  <c r="BM204" i="108"/>
  <c r="BL204" i="108"/>
  <c r="BK204" i="108"/>
  <c r="BJ204" i="108"/>
  <c r="BI204" i="108"/>
  <c r="BQ203" i="108"/>
  <c r="BP203" i="108"/>
  <c r="BO203" i="108"/>
  <c r="BN203" i="108"/>
  <c r="BM203" i="108"/>
  <c r="BL203" i="108"/>
  <c r="BK203" i="108"/>
  <c r="BJ203" i="108"/>
  <c r="BI203" i="108"/>
  <c r="BI202" i="108"/>
  <c r="BM200" i="108"/>
  <c r="BL200" i="108"/>
  <c r="BK200" i="108"/>
  <c r="BJ200" i="108"/>
  <c r="BM199" i="108"/>
  <c r="BL199" i="108"/>
  <c r="BK199" i="108"/>
  <c r="BJ199" i="108"/>
  <c r="BI199" i="108"/>
  <c r="BJ198" i="108"/>
  <c r="BI197" i="108"/>
  <c r="BQ196" i="108"/>
  <c r="BP196" i="108"/>
  <c r="BQ195" i="108"/>
  <c r="BP195" i="108"/>
  <c r="BO195" i="108"/>
  <c r="BN195" i="108"/>
  <c r="BM195" i="108"/>
  <c r="BL195" i="108"/>
  <c r="BK195" i="108"/>
  <c r="BJ195" i="108"/>
  <c r="BI195" i="108"/>
  <c r="BQ194" i="108"/>
  <c r="BP194" i="108"/>
  <c r="BK194" i="108"/>
  <c r="BJ194" i="108"/>
  <c r="BI194" i="108"/>
  <c r="BQ193" i="108"/>
  <c r="BP193" i="108"/>
  <c r="BK193" i="108"/>
  <c r="BJ193" i="108"/>
  <c r="BI193" i="108"/>
  <c r="BQ192" i="108"/>
  <c r="BP192" i="108"/>
  <c r="BO192" i="108"/>
  <c r="BN192" i="108"/>
  <c r="BM192" i="108"/>
  <c r="BL192" i="108"/>
  <c r="BK192" i="108"/>
  <c r="BJ192" i="108"/>
  <c r="BI192" i="108"/>
  <c r="BQ191" i="108"/>
  <c r="BP191" i="108"/>
  <c r="BK191" i="108"/>
  <c r="BJ191" i="108"/>
  <c r="BI191" i="108"/>
  <c r="BQ190" i="108"/>
  <c r="BP190" i="108"/>
  <c r="BO190" i="108"/>
  <c r="BN190" i="108"/>
  <c r="BM190" i="108"/>
  <c r="BL190" i="108"/>
  <c r="BK190" i="108"/>
  <c r="BJ190" i="108"/>
  <c r="BI190" i="108"/>
  <c r="BQ189" i="108"/>
  <c r="BP189" i="108"/>
  <c r="BO189" i="108"/>
  <c r="BN189" i="108"/>
  <c r="BM189" i="108"/>
  <c r="BL189" i="108"/>
  <c r="BK189" i="108"/>
  <c r="BJ189" i="108"/>
  <c r="BI189" i="108"/>
  <c r="BQ188" i="108"/>
  <c r="BP188" i="108"/>
  <c r="BO188" i="108"/>
  <c r="BN188" i="108"/>
  <c r="BM188" i="108"/>
  <c r="BL188" i="108"/>
  <c r="BK188" i="108"/>
  <c r="BJ188" i="108"/>
  <c r="BI188" i="108"/>
  <c r="BQ187" i="108"/>
  <c r="BP187" i="108"/>
  <c r="BO187" i="108"/>
  <c r="BN187" i="108"/>
  <c r="BM187" i="108"/>
  <c r="BL187" i="108"/>
  <c r="BK187" i="108"/>
  <c r="BJ187" i="108"/>
  <c r="BI187" i="108"/>
  <c r="BQ186" i="108"/>
  <c r="BP186" i="108"/>
  <c r="BO186" i="108"/>
  <c r="BN186" i="108"/>
  <c r="BM186" i="108"/>
  <c r="BL186" i="108"/>
  <c r="BK186" i="108"/>
  <c r="BJ186" i="108"/>
  <c r="BI186" i="108"/>
  <c r="BQ185" i="108"/>
  <c r="BP185" i="108"/>
  <c r="BO185" i="108"/>
  <c r="BN185" i="108"/>
  <c r="BM185" i="108"/>
  <c r="BL185" i="108"/>
  <c r="BK185" i="108"/>
  <c r="BJ185" i="108"/>
  <c r="BI185" i="108"/>
  <c r="BQ184" i="108"/>
  <c r="BP184" i="108"/>
  <c r="BO184" i="108"/>
  <c r="BN184" i="108"/>
  <c r="BM184" i="108"/>
  <c r="BL184" i="108"/>
  <c r="BK184" i="108"/>
  <c r="BJ184" i="108"/>
  <c r="BI184" i="108"/>
  <c r="BQ183" i="108"/>
  <c r="BP183" i="108"/>
  <c r="BO183" i="108"/>
  <c r="BN183" i="108"/>
  <c r="BM183" i="108"/>
  <c r="BL183" i="108"/>
  <c r="BK183" i="108"/>
  <c r="BJ183" i="108"/>
  <c r="BI183" i="108"/>
  <c r="BJ182" i="108"/>
  <c r="BJ181" i="108"/>
  <c r="BI180" i="108"/>
  <c r="BL178" i="108"/>
  <c r="BL177" i="108"/>
  <c r="BL176" i="108"/>
  <c r="BJ174" i="108"/>
  <c r="BJ173" i="108"/>
  <c r="BJ169" i="108"/>
  <c r="BJ168" i="108"/>
  <c r="BO166" i="108"/>
  <c r="BI164" i="108"/>
  <c r="K156" i="108"/>
  <c r="I156" i="108"/>
  <c r="G156" i="108"/>
  <c r="E156" i="108"/>
  <c r="H156" i="108" s="1"/>
  <c r="K155" i="108"/>
  <c r="I155" i="108"/>
  <c r="G155" i="108"/>
  <c r="BL219" i="108" s="1"/>
  <c r="E155" i="108"/>
  <c r="H155" i="108" s="1"/>
  <c r="K154" i="108"/>
  <c r="I154" i="108"/>
  <c r="G154" i="108"/>
  <c r="BL218" i="108" s="1"/>
  <c r="E154" i="108"/>
  <c r="H154" i="108" s="1"/>
  <c r="BM218" i="108" s="1"/>
  <c r="K153" i="108"/>
  <c r="I153" i="108"/>
  <c r="G153" i="108"/>
  <c r="BL217" i="108" s="1"/>
  <c r="E153" i="108"/>
  <c r="H153" i="108" s="1"/>
  <c r="BM217" i="108" s="1"/>
  <c r="K152" i="108"/>
  <c r="I152" i="108"/>
  <c r="G152" i="108"/>
  <c r="E152" i="108"/>
  <c r="H152" i="108" s="1"/>
  <c r="K151" i="108"/>
  <c r="I151" i="108"/>
  <c r="H151" i="108"/>
  <c r="G151" i="108"/>
  <c r="BL215" i="108" s="1"/>
  <c r="E151" i="108"/>
  <c r="K150" i="108"/>
  <c r="I150" i="108"/>
  <c r="G150" i="108"/>
  <c r="BL214" i="108" s="1"/>
  <c r="E150" i="108"/>
  <c r="H150" i="108" s="1"/>
  <c r="BM214" i="108" s="1"/>
  <c r="K149" i="108"/>
  <c r="I149" i="108"/>
  <c r="G149" i="108"/>
  <c r="BL213" i="108" s="1"/>
  <c r="E149" i="108"/>
  <c r="H149" i="108" s="1"/>
  <c r="BM213" i="108" s="1"/>
  <c r="E147" i="108"/>
  <c r="B133" i="108"/>
  <c r="B136" i="108" s="1"/>
  <c r="E125" i="108"/>
  <c r="BO204" i="108" s="1"/>
  <c r="D125" i="108"/>
  <c r="BN204" i="108" s="1"/>
  <c r="E76" i="108"/>
  <c r="D76" i="108"/>
  <c r="C76" i="108"/>
  <c r="B76" i="108"/>
  <c r="B75" i="108"/>
  <c r="E74" i="108"/>
  <c r="D74" i="108"/>
  <c r="N73" i="108"/>
  <c r="D73" i="108"/>
  <c r="P72" i="108"/>
  <c r="N72" i="108"/>
  <c r="K72" i="108"/>
  <c r="L72" i="108" s="1"/>
  <c r="J72" i="108"/>
  <c r="I72" i="108"/>
  <c r="G72" i="108"/>
  <c r="F72" i="108"/>
  <c r="AA60" i="108" s="1"/>
  <c r="AD60" i="108" s="1"/>
  <c r="E72" i="108"/>
  <c r="D72" i="108"/>
  <c r="P71" i="108"/>
  <c r="N71" i="108"/>
  <c r="I71" i="108"/>
  <c r="G71" i="108"/>
  <c r="F71" i="108"/>
  <c r="AA59" i="108" s="1"/>
  <c r="E71" i="108"/>
  <c r="D71" i="108"/>
  <c r="P70" i="108"/>
  <c r="N70" i="108"/>
  <c r="I70" i="108"/>
  <c r="G70" i="108"/>
  <c r="F70" i="108"/>
  <c r="AA58" i="108" s="1"/>
  <c r="E70" i="108"/>
  <c r="D70" i="108"/>
  <c r="P69" i="108"/>
  <c r="N69" i="108"/>
  <c r="K69" i="108"/>
  <c r="L69" i="108" s="1"/>
  <c r="J69" i="108"/>
  <c r="I69" i="108"/>
  <c r="G69" i="108"/>
  <c r="F69" i="108"/>
  <c r="AA57" i="108" s="1"/>
  <c r="E69" i="108"/>
  <c r="D69" i="108"/>
  <c r="P68" i="108"/>
  <c r="N68" i="108"/>
  <c r="I68" i="108"/>
  <c r="G68" i="108"/>
  <c r="F68" i="108"/>
  <c r="E68" i="108"/>
  <c r="D68" i="108"/>
  <c r="P67" i="108"/>
  <c r="N67" i="108"/>
  <c r="K67" i="108"/>
  <c r="M67" i="108" s="1"/>
  <c r="J67" i="108"/>
  <c r="I67" i="108"/>
  <c r="G67" i="108"/>
  <c r="F67" i="108"/>
  <c r="AA55" i="108" s="1"/>
  <c r="E67" i="108"/>
  <c r="D67" i="108"/>
  <c r="AA66" i="108"/>
  <c r="P66" i="108"/>
  <c r="N66" i="108"/>
  <c r="K66" i="108"/>
  <c r="M66" i="108" s="1"/>
  <c r="J66" i="108"/>
  <c r="I66" i="108"/>
  <c r="G66" i="108"/>
  <c r="F66" i="108"/>
  <c r="AA54" i="108" s="1"/>
  <c r="E66" i="108"/>
  <c r="D66" i="108"/>
  <c r="P65" i="108"/>
  <c r="N65" i="108"/>
  <c r="K65" i="108"/>
  <c r="M65" i="108" s="1"/>
  <c r="J65" i="108"/>
  <c r="I65" i="108"/>
  <c r="G65" i="108"/>
  <c r="F65" i="108"/>
  <c r="AA53" i="108" s="1"/>
  <c r="E65" i="108"/>
  <c r="D65" i="108"/>
  <c r="P64" i="108"/>
  <c r="N64" i="108"/>
  <c r="K64" i="108"/>
  <c r="L64" i="108" s="1"/>
  <c r="J64" i="108"/>
  <c r="I64" i="108"/>
  <c r="G64" i="108"/>
  <c r="F64" i="108"/>
  <c r="AA52" i="108" s="1"/>
  <c r="AD52" i="108" s="1"/>
  <c r="E64" i="108"/>
  <c r="D64" i="108"/>
  <c r="P63" i="108"/>
  <c r="N63" i="108"/>
  <c r="K63" i="108"/>
  <c r="L63" i="108" s="1"/>
  <c r="J63" i="108"/>
  <c r="I63" i="108"/>
  <c r="G63" i="108"/>
  <c r="F63" i="108"/>
  <c r="AA51" i="108" s="1"/>
  <c r="E63" i="108"/>
  <c r="D63" i="108"/>
  <c r="P62" i="108"/>
  <c r="N62" i="108"/>
  <c r="K62" i="108"/>
  <c r="M62" i="108" s="1"/>
  <c r="J62" i="108"/>
  <c r="I62" i="108"/>
  <c r="G62" i="108"/>
  <c r="F62" i="108"/>
  <c r="AA50" i="108" s="1"/>
  <c r="E62" i="108"/>
  <c r="D62" i="108"/>
  <c r="N61" i="108"/>
  <c r="K61" i="108"/>
  <c r="M61" i="108" s="1"/>
  <c r="J61" i="108"/>
  <c r="I61" i="108"/>
  <c r="G61" i="108"/>
  <c r="F61" i="108"/>
  <c r="AA49" i="108" s="1"/>
  <c r="E61" i="108"/>
  <c r="P61" i="108" s="1"/>
  <c r="D61" i="108"/>
  <c r="AB60" i="108"/>
  <c r="AB59" i="108"/>
  <c r="F59" i="108"/>
  <c r="AN58" i="108"/>
  <c r="AB58" i="108"/>
  <c r="D58" i="108"/>
  <c r="B74" i="108" s="1"/>
  <c r="AN57" i="108"/>
  <c r="AB57" i="108"/>
  <c r="AN56" i="108"/>
  <c r="AB56" i="108"/>
  <c r="AA56" i="108"/>
  <c r="AN55" i="108"/>
  <c r="AB55" i="108"/>
  <c r="AN54" i="108"/>
  <c r="AB54" i="108"/>
  <c r="AN53" i="108"/>
  <c r="AB53" i="108"/>
  <c r="AN52" i="108"/>
  <c r="AB52" i="108"/>
  <c r="B52" i="108"/>
  <c r="AN51" i="108"/>
  <c r="AB51" i="108"/>
  <c r="B51" i="108"/>
  <c r="AN50" i="108"/>
  <c r="AB50" i="108"/>
  <c r="AN49" i="108"/>
  <c r="AB49" i="108"/>
  <c r="AN48" i="108"/>
  <c r="AB48" i="108"/>
  <c r="AA48" i="108"/>
  <c r="AN47" i="108"/>
  <c r="AN46" i="108"/>
  <c r="B46" i="108"/>
  <c r="G52" i="108" s="1"/>
  <c r="B45" i="108"/>
  <c r="B49" i="108" s="1"/>
  <c r="D34" i="108"/>
  <c r="BL179" i="108" s="1"/>
  <c r="G32" i="108"/>
  <c r="G31" i="108"/>
  <c r="D25" i="108"/>
  <c r="H23" i="108"/>
  <c r="C32" i="108" s="1"/>
  <c r="C23" i="108"/>
  <c r="B23" i="108"/>
  <c r="B26" i="108" s="1"/>
  <c r="B12" i="108"/>
  <c r="B11" i="108"/>
  <c r="B10" i="108"/>
  <c r="B9" i="108"/>
  <c r="B8" i="108"/>
  <c r="BJ170" i="108" s="1"/>
  <c r="B7" i="108"/>
  <c r="BJ167" i="108" s="1"/>
  <c r="B6" i="108"/>
  <c r="BO167" i="108" s="1"/>
  <c r="B5" i="108"/>
  <c r="BJ166" i="108" s="1"/>
  <c r="BK220" i="107"/>
  <c r="BI220" i="107"/>
  <c r="BK219" i="107"/>
  <c r="BI219" i="107"/>
  <c r="BK218" i="107"/>
  <c r="BI218" i="107"/>
  <c r="BK217" i="107"/>
  <c r="BI217" i="107"/>
  <c r="BK216" i="107"/>
  <c r="BI216" i="107"/>
  <c r="BK215" i="107"/>
  <c r="BI215" i="107"/>
  <c r="BK214" i="107"/>
  <c r="BI214" i="107"/>
  <c r="BK213" i="107"/>
  <c r="BI213" i="107"/>
  <c r="BN212" i="107"/>
  <c r="BM212" i="107"/>
  <c r="BL212" i="107"/>
  <c r="BK212" i="107"/>
  <c r="BJ212" i="107"/>
  <c r="BI212" i="107"/>
  <c r="BI206" i="107"/>
  <c r="BQ204" i="107"/>
  <c r="BP204" i="107"/>
  <c r="BM204" i="107"/>
  <c r="BL204" i="107"/>
  <c r="BK204" i="107"/>
  <c r="BJ204" i="107"/>
  <c r="BI204" i="107"/>
  <c r="BQ203" i="107"/>
  <c r="BP203" i="107"/>
  <c r="BO203" i="107"/>
  <c r="BN203" i="107"/>
  <c r="BM203" i="107"/>
  <c r="BL203" i="107"/>
  <c r="BK203" i="107"/>
  <c r="BJ203" i="107"/>
  <c r="BI203" i="107"/>
  <c r="BI202" i="107"/>
  <c r="BM200" i="107"/>
  <c r="BL200" i="107"/>
  <c r="BK200" i="107"/>
  <c r="BJ200" i="107"/>
  <c r="BM199" i="107"/>
  <c r="BL199" i="107"/>
  <c r="BK199" i="107"/>
  <c r="BJ199" i="107"/>
  <c r="BI199" i="107"/>
  <c r="BJ198" i="107"/>
  <c r="BI197" i="107"/>
  <c r="BQ196" i="107"/>
  <c r="BP196" i="107"/>
  <c r="BQ195" i="107"/>
  <c r="BP195" i="107"/>
  <c r="BO195" i="107"/>
  <c r="BN195" i="107"/>
  <c r="BM195" i="107"/>
  <c r="BL195" i="107"/>
  <c r="BK195" i="107"/>
  <c r="BJ195" i="107"/>
  <c r="BI195" i="107"/>
  <c r="BQ194" i="107"/>
  <c r="BP194" i="107"/>
  <c r="BK194" i="107"/>
  <c r="BJ194" i="107"/>
  <c r="BI194" i="107"/>
  <c r="BQ193" i="107"/>
  <c r="BP193" i="107"/>
  <c r="BK193" i="107"/>
  <c r="BJ193" i="107"/>
  <c r="BI193" i="107"/>
  <c r="BQ192" i="107"/>
  <c r="BP192" i="107"/>
  <c r="BO192" i="107"/>
  <c r="BN192" i="107"/>
  <c r="BM192" i="107"/>
  <c r="BL192" i="107"/>
  <c r="BK192" i="107"/>
  <c r="BJ192" i="107"/>
  <c r="BI192" i="107"/>
  <c r="BQ191" i="107"/>
  <c r="BP191" i="107"/>
  <c r="BK191" i="107"/>
  <c r="BJ191" i="107"/>
  <c r="BI191" i="107"/>
  <c r="BQ190" i="107"/>
  <c r="BP190" i="107"/>
  <c r="BO190" i="107"/>
  <c r="BN190" i="107"/>
  <c r="BM190" i="107"/>
  <c r="BL190" i="107"/>
  <c r="BK190" i="107"/>
  <c r="BJ190" i="107"/>
  <c r="BI190" i="107"/>
  <c r="BQ189" i="107"/>
  <c r="BP189" i="107"/>
  <c r="BO189" i="107"/>
  <c r="BN189" i="107"/>
  <c r="BM189" i="107"/>
  <c r="BL189" i="107"/>
  <c r="BK189" i="107"/>
  <c r="BJ189" i="107"/>
  <c r="BI189" i="107"/>
  <c r="BQ188" i="107"/>
  <c r="BP188" i="107"/>
  <c r="BO188" i="107"/>
  <c r="BN188" i="107"/>
  <c r="BM188" i="107"/>
  <c r="BL188" i="107"/>
  <c r="BK188" i="107"/>
  <c r="BJ188" i="107"/>
  <c r="BI188" i="107"/>
  <c r="BQ187" i="107"/>
  <c r="BP187" i="107"/>
  <c r="BO187" i="107"/>
  <c r="BN187" i="107"/>
  <c r="BM187" i="107"/>
  <c r="BL187" i="107"/>
  <c r="BK187" i="107"/>
  <c r="BJ187" i="107"/>
  <c r="BI187" i="107"/>
  <c r="BQ186" i="107"/>
  <c r="BP186" i="107"/>
  <c r="BO186" i="107"/>
  <c r="BN186" i="107"/>
  <c r="BM186" i="107"/>
  <c r="BL186" i="107"/>
  <c r="BK186" i="107"/>
  <c r="BJ186" i="107"/>
  <c r="BI186" i="107"/>
  <c r="BQ185" i="107"/>
  <c r="BP185" i="107"/>
  <c r="BO185" i="107"/>
  <c r="BN185" i="107"/>
  <c r="BM185" i="107"/>
  <c r="BL185" i="107"/>
  <c r="BK185" i="107"/>
  <c r="BJ185" i="107"/>
  <c r="BI185" i="107"/>
  <c r="BQ184" i="107"/>
  <c r="BP184" i="107"/>
  <c r="BO184" i="107"/>
  <c r="BN184" i="107"/>
  <c r="BM184" i="107"/>
  <c r="BL184" i="107"/>
  <c r="BK184" i="107"/>
  <c r="BJ184" i="107"/>
  <c r="BI184" i="107"/>
  <c r="BQ183" i="107"/>
  <c r="BP183" i="107"/>
  <c r="BO183" i="107"/>
  <c r="BN183" i="107"/>
  <c r="BM183" i="107"/>
  <c r="BL183" i="107"/>
  <c r="BK183" i="107"/>
  <c r="BJ183" i="107"/>
  <c r="BI183" i="107"/>
  <c r="BJ182" i="107"/>
  <c r="BJ181" i="107"/>
  <c r="BI180" i="107"/>
  <c r="BL178" i="107"/>
  <c r="BL177" i="107"/>
  <c r="BL176" i="107"/>
  <c r="BJ174" i="107"/>
  <c r="BJ173" i="107"/>
  <c r="BJ169" i="107"/>
  <c r="BJ168" i="107"/>
  <c r="BO166" i="107"/>
  <c r="BI164" i="107"/>
  <c r="K156" i="107"/>
  <c r="I156" i="107"/>
  <c r="BN220" i="107" s="1"/>
  <c r="G156" i="107"/>
  <c r="BL220" i="107" s="1"/>
  <c r="E156" i="107"/>
  <c r="BJ220" i="107" s="1"/>
  <c r="K155" i="107"/>
  <c r="I155" i="107"/>
  <c r="BN219" i="107" s="1"/>
  <c r="G155" i="107"/>
  <c r="BL219" i="107" s="1"/>
  <c r="E155" i="107"/>
  <c r="BJ219" i="107" s="1"/>
  <c r="K154" i="107"/>
  <c r="I154" i="107"/>
  <c r="BN218" i="107" s="1"/>
  <c r="G154" i="107"/>
  <c r="BL218" i="107" s="1"/>
  <c r="E154" i="107"/>
  <c r="BJ218" i="107" s="1"/>
  <c r="K153" i="107"/>
  <c r="I153" i="107"/>
  <c r="BN217" i="107" s="1"/>
  <c r="E153" i="107"/>
  <c r="BJ217" i="107" s="1"/>
  <c r="K152" i="107"/>
  <c r="I152" i="107"/>
  <c r="BN216" i="107" s="1"/>
  <c r="G152" i="107"/>
  <c r="BL216" i="107" s="1"/>
  <c r="E152" i="107"/>
  <c r="BJ216" i="107" s="1"/>
  <c r="K151" i="107"/>
  <c r="I151" i="107"/>
  <c r="BN215" i="107" s="1"/>
  <c r="G151" i="107"/>
  <c r="BL215" i="107" s="1"/>
  <c r="E151" i="107"/>
  <c r="BJ215" i="107" s="1"/>
  <c r="K150" i="107"/>
  <c r="I150" i="107"/>
  <c r="BN214" i="107" s="1"/>
  <c r="G150" i="107"/>
  <c r="BL214" i="107" s="1"/>
  <c r="E150" i="107"/>
  <c r="BJ214" i="107" s="1"/>
  <c r="K149" i="107"/>
  <c r="I149" i="107"/>
  <c r="BN213" i="107" s="1"/>
  <c r="E149" i="107"/>
  <c r="BJ213" i="107" s="1"/>
  <c r="E147" i="107"/>
  <c r="B133" i="107"/>
  <c r="B137" i="107" s="1"/>
  <c r="E125" i="107"/>
  <c r="BO204" i="107" s="1"/>
  <c r="D125" i="107"/>
  <c r="BN204" i="107" s="1"/>
  <c r="E76" i="107"/>
  <c r="D76" i="107"/>
  <c r="C76" i="107"/>
  <c r="B76" i="107"/>
  <c r="B75" i="107"/>
  <c r="E74" i="107"/>
  <c r="D74" i="107"/>
  <c r="N73" i="107"/>
  <c r="D73" i="107"/>
  <c r="P72" i="107"/>
  <c r="N72" i="107"/>
  <c r="K72" i="107"/>
  <c r="L72" i="107" s="1"/>
  <c r="J72" i="107"/>
  <c r="I72" i="107"/>
  <c r="G72" i="107"/>
  <c r="F72" i="107"/>
  <c r="AA60" i="107" s="1"/>
  <c r="AD60" i="107" s="1"/>
  <c r="E72" i="107"/>
  <c r="D72" i="107"/>
  <c r="P71" i="107"/>
  <c r="N71" i="107"/>
  <c r="I71" i="107"/>
  <c r="G71" i="107"/>
  <c r="F71" i="107"/>
  <c r="AA59" i="107" s="1"/>
  <c r="AD59" i="107" s="1"/>
  <c r="E71" i="107"/>
  <c r="D71" i="107"/>
  <c r="P70" i="107"/>
  <c r="N70" i="107"/>
  <c r="I70" i="107"/>
  <c r="G70" i="107"/>
  <c r="F70" i="107"/>
  <c r="AA58" i="107" s="1"/>
  <c r="AD58" i="107" s="1"/>
  <c r="E70" i="107"/>
  <c r="D70" i="107"/>
  <c r="P69" i="107"/>
  <c r="N69" i="107"/>
  <c r="K69" i="107"/>
  <c r="M69" i="107" s="1"/>
  <c r="J69" i="107"/>
  <c r="I69" i="107"/>
  <c r="G69" i="107"/>
  <c r="F69" i="107"/>
  <c r="AA57" i="107" s="1"/>
  <c r="E69" i="107"/>
  <c r="D69" i="107"/>
  <c r="P68" i="107"/>
  <c r="N68" i="107"/>
  <c r="I68" i="107"/>
  <c r="G68" i="107"/>
  <c r="F68" i="107"/>
  <c r="AA56" i="107" s="1"/>
  <c r="AD56" i="107" s="1"/>
  <c r="E68" i="107"/>
  <c r="D68" i="107"/>
  <c r="P67" i="107"/>
  <c r="N67" i="107"/>
  <c r="K67" i="107"/>
  <c r="M67" i="107" s="1"/>
  <c r="J67" i="107"/>
  <c r="I67" i="107"/>
  <c r="G67" i="107"/>
  <c r="F67" i="107"/>
  <c r="AA55" i="107" s="1"/>
  <c r="E67" i="107"/>
  <c r="D67" i="107"/>
  <c r="AA66" i="107"/>
  <c r="P66" i="107"/>
  <c r="N66" i="107"/>
  <c r="K66" i="107"/>
  <c r="L66" i="107" s="1"/>
  <c r="J66" i="107"/>
  <c r="I66" i="107"/>
  <c r="G66" i="107"/>
  <c r="F66" i="107"/>
  <c r="AA54" i="107" s="1"/>
  <c r="E66" i="107"/>
  <c r="D66" i="107"/>
  <c r="P65" i="107"/>
  <c r="N65" i="107"/>
  <c r="K65" i="107"/>
  <c r="L65" i="107" s="1"/>
  <c r="J65" i="107"/>
  <c r="I65" i="107"/>
  <c r="G65" i="107"/>
  <c r="F65" i="107"/>
  <c r="E65" i="107"/>
  <c r="D65" i="107"/>
  <c r="P64" i="107"/>
  <c r="N64" i="107"/>
  <c r="K64" i="107"/>
  <c r="L64" i="107" s="1"/>
  <c r="J64" i="107"/>
  <c r="I64" i="107"/>
  <c r="G64" i="107"/>
  <c r="F64" i="107"/>
  <c r="AA52" i="107" s="1"/>
  <c r="AD52" i="107" s="1"/>
  <c r="E64" i="107"/>
  <c r="D64" i="107"/>
  <c r="P63" i="107"/>
  <c r="N63" i="107"/>
  <c r="K63" i="107"/>
  <c r="L63" i="107" s="1"/>
  <c r="J63" i="107"/>
  <c r="I63" i="107"/>
  <c r="G63" i="107"/>
  <c r="F63" i="107"/>
  <c r="AA51" i="107" s="1"/>
  <c r="AD51" i="107" s="1"/>
  <c r="E63" i="107"/>
  <c r="D63" i="107"/>
  <c r="P62" i="107"/>
  <c r="N62" i="107"/>
  <c r="K62" i="107"/>
  <c r="M62" i="107" s="1"/>
  <c r="J62" i="107"/>
  <c r="I62" i="107"/>
  <c r="G62" i="107"/>
  <c r="F62" i="107"/>
  <c r="AA50" i="107" s="1"/>
  <c r="AD50" i="107" s="1"/>
  <c r="E62" i="107"/>
  <c r="D62" i="107"/>
  <c r="N61" i="107"/>
  <c r="K61" i="107"/>
  <c r="M61" i="107" s="1"/>
  <c r="J61" i="107"/>
  <c r="I61" i="107"/>
  <c r="G61" i="107"/>
  <c r="F61" i="107"/>
  <c r="AA48" i="107" s="1"/>
  <c r="AD48" i="107" s="1"/>
  <c r="E61" i="107"/>
  <c r="P61" i="107" s="1"/>
  <c r="D61" i="107"/>
  <c r="AB60" i="107"/>
  <c r="AB59" i="107"/>
  <c r="F59" i="107"/>
  <c r="AN58" i="107"/>
  <c r="AB58" i="107"/>
  <c r="D58" i="107"/>
  <c r="B74" i="107" s="1"/>
  <c r="AN57" i="107"/>
  <c r="AB57" i="107"/>
  <c r="AN56" i="107"/>
  <c r="AB56" i="107"/>
  <c r="AN55" i="107"/>
  <c r="AB55" i="107"/>
  <c r="AN54" i="107"/>
  <c r="AB54" i="107"/>
  <c r="AN53" i="107"/>
  <c r="AB53" i="107"/>
  <c r="AA53" i="107"/>
  <c r="AD53" i="107" s="1"/>
  <c r="AN52" i="107"/>
  <c r="AB52" i="107"/>
  <c r="B52" i="107"/>
  <c r="AN51" i="107"/>
  <c r="AB51" i="107"/>
  <c r="B51" i="107"/>
  <c r="AN50" i="107"/>
  <c r="AB50" i="107"/>
  <c r="AN49" i="107"/>
  <c r="AB49" i="107"/>
  <c r="AN48" i="107"/>
  <c r="AB48" i="107"/>
  <c r="AN47" i="107"/>
  <c r="AN46" i="107"/>
  <c r="B46" i="107"/>
  <c r="G48" i="107" s="1"/>
  <c r="B45" i="107"/>
  <c r="R63" i="107" s="1"/>
  <c r="G32" i="107"/>
  <c r="G31" i="107"/>
  <c r="D25" i="107"/>
  <c r="H23" i="107"/>
  <c r="C32" i="107" s="1"/>
  <c r="C23" i="107"/>
  <c r="B23" i="107"/>
  <c r="B26" i="107" s="1"/>
  <c r="B12" i="107"/>
  <c r="D34" i="107" s="1"/>
  <c r="BL179" i="107" s="1"/>
  <c r="B11" i="107"/>
  <c r="B10" i="107"/>
  <c r="B9" i="107"/>
  <c r="B8" i="107"/>
  <c r="BJ170" i="107" s="1"/>
  <c r="B7" i="107"/>
  <c r="BJ167" i="107" s="1"/>
  <c r="B6" i="107"/>
  <c r="BO167" i="107" s="1"/>
  <c r="B5" i="107"/>
  <c r="BJ166" i="107" s="1"/>
  <c r="BK220" i="106"/>
  <c r="BI220" i="106"/>
  <c r="BN219" i="106"/>
  <c r="BK219" i="106"/>
  <c r="BI219" i="106"/>
  <c r="BK218" i="106"/>
  <c r="BJ218" i="106"/>
  <c r="BI218" i="106"/>
  <c r="BK217" i="106"/>
  <c r="BI217" i="106"/>
  <c r="BK216" i="106"/>
  <c r="BI216" i="106"/>
  <c r="BN215" i="106"/>
  <c r="BK215" i="106"/>
  <c r="BI215" i="106"/>
  <c r="BK214" i="106"/>
  <c r="BJ214" i="106"/>
  <c r="BI214" i="106"/>
  <c r="BK213" i="106"/>
  <c r="BI213" i="106"/>
  <c r="BN212" i="106"/>
  <c r="BM212" i="106"/>
  <c r="BL212" i="106"/>
  <c r="BK212" i="106"/>
  <c r="BJ212" i="106"/>
  <c r="BI212" i="106"/>
  <c r="BI206" i="106"/>
  <c r="BQ204" i="106"/>
  <c r="BP204" i="106"/>
  <c r="BM204" i="106"/>
  <c r="BL204" i="106"/>
  <c r="BK204" i="106"/>
  <c r="BJ204" i="106"/>
  <c r="BI204" i="106"/>
  <c r="BQ203" i="106"/>
  <c r="BP203" i="106"/>
  <c r="BO203" i="106"/>
  <c r="BN203" i="106"/>
  <c r="BM203" i="106"/>
  <c r="BL203" i="106"/>
  <c r="BK203" i="106"/>
  <c r="BJ203" i="106"/>
  <c r="BI203" i="106"/>
  <c r="BI202" i="106"/>
  <c r="BM200" i="106"/>
  <c r="BL200" i="106"/>
  <c r="BK200" i="106"/>
  <c r="BJ200" i="106"/>
  <c r="BM199" i="106"/>
  <c r="BL199" i="106"/>
  <c r="BK199" i="106"/>
  <c r="BJ199" i="106"/>
  <c r="BI199" i="106"/>
  <c r="BJ198" i="106"/>
  <c r="BI197" i="106"/>
  <c r="BQ196" i="106"/>
  <c r="BP196" i="106"/>
  <c r="BQ195" i="106"/>
  <c r="BP195" i="106"/>
  <c r="BO195" i="106"/>
  <c r="BN195" i="106"/>
  <c r="BM195" i="106"/>
  <c r="BL195" i="106"/>
  <c r="BK195" i="106"/>
  <c r="BJ195" i="106"/>
  <c r="BI195" i="106"/>
  <c r="BQ194" i="106"/>
  <c r="BP194" i="106"/>
  <c r="BK194" i="106"/>
  <c r="BJ194" i="106"/>
  <c r="BI194" i="106"/>
  <c r="BQ193" i="106"/>
  <c r="BP193" i="106"/>
  <c r="BK193" i="106"/>
  <c r="BJ193" i="106"/>
  <c r="BI193" i="106"/>
  <c r="BQ192" i="106"/>
  <c r="BP192" i="106"/>
  <c r="BO192" i="106"/>
  <c r="BN192" i="106"/>
  <c r="BM192" i="106"/>
  <c r="BL192" i="106"/>
  <c r="BK192" i="106"/>
  <c r="BJ192" i="106"/>
  <c r="BI192" i="106"/>
  <c r="BQ191" i="106"/>
  <c r="BP191" i="106"/>
  <c r="BK191" i="106"/>
  <c r="BJ191" i="106"/>
  <c r="BI191" i="106"/>
  <c r="BQ190" i="106"/>
  <c r="BP190" i="106"/>
  <c r="BO190" i="106"/>
  <c r="BN190" i="106"/>
  <c r="BM190" i="106"/>
  <c r="BL190" i="106"/>
  <c r="BK190" i="106"/>
  <c r="BJ190" i="106"/>
  <c r="BI190" i="106"/>
  <c r="BQ189" i="106"/>
  <c r="BP189" i="106"/>
  <c r="BO189" i="106"/>
  <c r="BN189" i="106"/>
  <c r="BM189" i="106"/>
  <c r="BL189" i="106"/>
  <c r="BK189" i="106"/>
  <c r="BJ189" i="106"/>
  <c r="BI189" i="106"/>
  <c r="BQ188" i="106"/>
  <c r="BP188" i="106"/>
  <c r="BO188" i="106"/>
  <c r="BN188" i="106"/>
  <c r="BM188" i="106"/>
  <c r="BL188" i="106"/>
  <c r="BK188" i="106"/>
  <c r="BJ188" i="106"/>
  <c r="BI188" i="106"/>
  <c r="BQ187" i="106"/>
  <c r="BP187" i="106"/>
  <c r="BO187" i="106"/>
  <c r="BN187" i="106"/>
  <c r="BM187" i="106"/>
  <c r="BL187" i="106"/>
  <c r="BK187" i="106"/>
  <c r="BJ187" i="106"/>
  <c r="BI187" i="106"/>
  <c r="BQ186" i="106"/>
  <c r="BP186" i="106"/>
  <c r="BO186" i="106"/>
  <c r="BN186" i="106"/>
  <c r="BM186" i="106"/>
  <c r="BL186" i="106"/>
  <c r="BK186" i="106"/>
  <c r="BJ186" i="106"/>
  <c r="BI186" i="106"/>
  <c r="BQ185" i="106"/>
  <c r="BP185" i="106"/>
  <c r="BO185" i="106"/>
  <c r="BN185" i="106"/>
  <c r="BM185" i="106"/>
  <c r="BL185" i="106"/>
  <c r="BK185" i="106"/>
  <c r="BJ185" i="106"/>
  <c r="BI185" i="106"/>
  <c r="BQ184" i="106"/>
  <c r="BP184" i="106"/>
  <c r="BO184" i="106"/>
  <c r="BN184" i="106"/>
  <c r="BM184" i="106"/>
  <c r="BL184" i="106"/>
  <c r="BK184" i="106"/>
  <c r="BJ184" i="106"/>
  <c r="BI184" i="106"/>
  <c r="BQ183" i="106"/>
  <c r="BP183" i="106"/>
  <c r="BO183" i="106"/>
  <c r="BN183" i="106"/>
  <c r="BM183" i="106"/>
  <c r="BL183" i="106"/>
  <c r="BK183" i="106"/>
  <c r="BJ183" i="106"/>
  <c r="BI183" i="106"/>
  <c r="BJ182" i="106"/>
  <c r="BJ181" i="106"/>
  <c r="BI180" i="106"/>
  <c r="BL178" i="106"/>
  <c r="BL177" i="106"/>
  <c r="BL176" i="106"/>
  <c r="BJ174" i="106"/>
  <c r="BJ173" i="106"/>
  <c r="BJ169" i="106"/>
  <c r="BJ168" i="106"/>
  <c r="BO166" i="106"/>
  <c r="BI164" i="106"/>
  <c r="K156" i="106"/>
  <c r="I156" i="106"/>
  <c r="BN220" i="106" s="1"/>
  <c r="G156" i="106"/>
  <c r="BL220" i="106" s="1"/>
  <c r="E156" i="106"/>
  <c r="BJ220" i="106" s="1"/>
  <c r="K155" i="106"/>
  <c r="I155" i="106"/>
  <c r="E155" i="106"/>
  <c r="BJ219" i="106" s="1"/>
  <c r="K154" i="106"/>
  <c r="I154" i="106"/>
  <c r="BN218" i="106" s="1"/>
  <c r="G154" i="106"/>
  <c r="BL218" i="106" s="1"/>
  <c r="E154" i="106"/>
  <c r="H154" i="106" s="1"/>
  <c r="BM218" i="106" s="1"/>
  <c r="K153" i="106"/>
  <c r="I153" i="106"/>
  <c r="BN217" i="106" s="1"/>
  <c r="E153" i="106"/>
  <c r="BJ217" i="106" s="1"/>
  <c r="K152" i="106"/>
  <c r="I152" i="106"/>
  <c r="BN216" i="106" s="1"/>
  <c r="G152" i="106"/>
  <c r="BL216" i="106" s="1"/>
  <c r="E152" i="106"/>
  <c r="BJ216" i="106" s="1"/>
  <c r="K151" i="106"/>
  <c r="I151" i="106"/>
  <c r="E151" i="106"/>
  <c r="BJ215" i="106" s="1"/>
  <c r="K150" i="106"/>
  <c r="I150" i="106"/>
  <c r="BN214" i="106" s="1"/>
  <c r="G150" i="106"/>
  <c r="BL214" i="106" s="1"/>
  <c r="E150" i="106"/>
  <c r="H150" i="106" s="1"/>
  <c r="BM214" i="106" s="1"/>
  <c r="K149" i="106"/>
  <c r="I149" i="106"/>
  <c r="BN213" i="106" s="1"/>
  <c r="E149" i="106"/>
  <c r="BJ213" i="106" s="1"/>
  <c r="E147" i="106"/>
  <c r="B133" i="106"/>
  <c r="B135" i="106" s="1"/>
  <c r="E125" i="106"/>
  <c r="BO204" i="106" s="1"/>
  <c r="D125" i="106"/>
  <c r="BN204" i="106" s="1"/>
  <c r="E76" i="106"/>
  <c r="D76" i="106"/>
  <c r="C76" i="106"/>
  <c r="B76" i="106"/>
  <c r="B75" i="106"/>
  <c r="E74" i="106"/>
  <c r="D74" i="106"/>
  <c r="N73" i="106"/>
  <c r="D73" i="106"/>
  <c r="P72" i="106"/>
  <c r="N72" i="106"/>
  <c r="K72" i="106"/>
  <c r="M72" i="106" s="1"/>
  <c r="J72" i="106"/>
  <c r="I72" i="106"/>
  <c r="G72" i="106"/>
  <c r="F72" i="106"/>
  <c r="AA60" i="106" s="1"/>
  <c r="AD60" i="106" s="1"/>
  <c r="E72" i="106"/>
  <c r="D72" i="106"/>
  <c r="P71" i="106"/>
  <c r="N71" i="106"/>
  <c r="I71" i="106"/>
  <c r="G71" i="106"/>
  <c r="F71" i="106"/>
  <c r="AA59" i="106" s="1"/>
  <c r="AD59" i="106" s="1"/>
  <c r="E71" i="106"/>
  <c r="D71" i="106"/>
  <c r="P70" i="106"/>
  <c r="N70" i="106"/>
  <c r="I70" i="106"/>
  <c r="G70" i="106"/>
  <c r="F70" i="106"/>
  <c r="AA58" i="106" s="1"/>
  <c r="AD58" i="106" s="1"/>
  <c r="E70" i="106"/>
  <c r="D70" i="106"/>
  <c r="P69" i="106"/>
  <c r="N69" i="106"/>
  <c r="K69" i="106"/>
  <c r="M69" i="106" s="1"/>
  <c r="J69" i="106"/>
  <c r="I69" i="106"/>
  <c r="G69" i="106"/>
  <c r="F69" i="106"/>
  <c r="AA57" i="106" s="1"/>
  <c r="AD57" i="106" s="1"/>
  <c r="E69" i="106"/>
  <c r="D69" i="106"/>
  <c r="P68" i="106"/>
  <c r="N68" i="106"/>
  <c r="I68" i="106"/>
  <c r="G68" i="106"/>
  <c r="F68" i="106"/>
  <c r="AA56" i="106" s="1"/>
  <c r="AD56" i="106" s="1"/>
  <c r="E68" i="106"/>
  <c r="D68" i="106"/>
  <c r="P67" i="106"/>
  <c r="N67" i="106"/>
  <c r="K67" i="106"/>
  <c r="M67" i="106" s="1"/>
  <c r="J67" i="106"/>
  <c r="I67" i="106"/>
  <c r="G67" i="106"/>
  <c r="F67" i="106"/>
  <c r="AA55" i="106" s="1"/>
  <c r="AD55" i="106" s="1"/>
  <c r="E67" i="106"/>
  <c r="D67" i="106"/>
  <c r="AA66" i="106"/>
  <c r="P66" i="106"/>
  <c r="N66" i="106"/>
  <c r="K66" i="106"/>
  <c r="J66" i="106"/>
  <c r="I66" i="106"/>
  <c r="G66" i="106"/>
  <c r="F66" i="106"/>
  <c r="AA54" i="106" s="1"/>
  <c r="AD54" i="106" s="1"/>
  <c r="E66" i="106"/>
  <c r="D66" i="106"/>
  <c r="P65" i="106"/>
  <c r="N65" i="106"/>
  <c r="K65" i="106"/>
  <c r="J65" i="106"/>
  <c r="I65" i="106"/>
  <c r="G65" i="106"/>
  <c r="F65" i="106"/>
  <c r="AA53" i="106" s="1"/>
  <c r="E65" i="106"/>
  <c r="D65" i="106"/>
  <c r="P64" i="106"/>
  <c r="N64" i="106"/>
  <c r="K64" i="106"/>
  <c r="L64" i="106" s="1"/>
  <c r="J64" i="106"/>
  <c r="I64" i="106"/>
  <c r="G64" i="106"/>
  <c r="F64" i="106"/>
  <c r="AA52" i="106" s="1"/>
  <c r="AD52" i="106" s="1"/>
  <c r="E64" i="106"/>
  <c r="D64" i="106"/>
  <c r="P63" i="106"/>
  <c r="N63" i="106"/>
  <c r="K63" i="106"/>
  <c r="J63" i="106"/>
  <c r="I63" i="106"/>
  <c r="G63" i="106"/>
  <c r="F63" i="106"/>
  <c r="AA51" i="106" s="1"/>
  <c r="AD51" i="106" s="1"/>
  <c r="E63" i="106"/>
  <c r="D63" i="106"/>
  <c r="P62" i="106"/>
  <c r="N62" i="106"/>
  <c r="K62" i="106"/>
  <c r="L62" i="106" s="1"/>
  <c r="J62" i="106"/>
  <c r="I62" i="106"/>
  <c r="G62" i="106"/>
  <c r="F62" i="106"/>
  <c r="AA50" i="106" s="1"/>
  <c r="AD50" i="106" s="1"/>
  <c r="E62" i="106"/>
  <c r="D62" i="106"/>
  <c r="N61" i="106"/>
  <c r="K61" i="106"/>
  <c r="M61" i="106" s="1"/>
  <c r="J61" i="106"/>
  <c r="I61" i="106"/>
  <c r="G61" i="106"/>
  <c r="F61" i="106"/>
  <c r="AA48" i="106" s="1"/>
  <c r="AD48" i="106" s="1"/>
  <c r="E61" i="106"/>
  <c r="P61" i="106" s="1"/>
  <c r="D61" i="106"/>
  <c r="AB60" i="106"/>
  <c r="AB59" i="106"/>
  <c r="F59" i="106"/>
  <c r="AN58" i="106"/>
  <c r="AB58" i="106"/>
  <c r="D58" i="106"/>
  <c r="B74" i="106" s="1"/>
  <c r="AN57" i="106"/>
  <c r="AB57" i="106"/>
  <c r="AN56" i="106"/>
  <c r="AB56" i="106"/>
  <c r="AN55" i="106"/>
  <c r="AB55" i="106"/>
  <c r="AN54" i="106"/>
  <c r="AB54" i="106"/>
  <c r="AN53" i="106"/>
  <c r="AB53" i="106"/>
  <c r="AN52" i="106"/>
  <c r="AB52" i="106"/>
  <c r="B52" i="106"/>
  <c r="AN51" i="106"/>
  <c r="AB51" i="106"/>
  <c r="B51" i="106"/>
  <c r="AN50" i="106"/>
  <c r="AB50" i="106"/>
  <c r="AN49" i="106"/>
  <c r="AB49" i="106"/>
  <c r="AN48" i="106"/>
  <c r="AB48" i="106"/>
  <c r="AN47" i="106"/>
  <c r="AN46" i="106"/>
  <c r="B46" i="106"/>
  <c r="G48" i="106" s="1"/>
  <c r="B45" i="106"/>
  <c r="R62" i="106" s="1"/>
  <c r="G32" i="106"/>
  <c r="G31" i="106"/>
  <c r="D25" i="106"/>
  <c r="H23" i="106"/>
  <c r="C32" i="106" s="1"/>
  <c r="F32" i="106" s="1"/>
  <c r="BN177" i="106" s="1"/>
  <c r="C23" i="106"/>
  <c r="B23" i="106"/>
  <c r="B26" i="106" s="1"/>
  <c r="B12" i="106"/>
  <c r="D34" i="106" s="1"/>
  <c r="BL179" i="106" s="1"/>
  <c r="B11" i="106"/>
  <c r="B10" i="106"/>
  <c r="B9" i="106"/>
  <c r="B8" i="106"/>
  <c r="BJ170" i="106" s="1"/>
  <c r="B7" i="106"/>
  <c r="BJ167" i="106" s="1"/>
  <c r="B6" i="106"/>
  <c r="BO167" i="106" s="1"/>
  <c r="B5" i="106"/>
  <c r="BJ166" i="106" s="1"/>
  <c r="BK220" i="105"/>
  <c r="BI220" i="105"/>
  <c r="BK219" i="105"/>
  <c r="BJ219" i="105"/>
  <c r="BI219" i="105"/>
  <c r="BK218" i="105"/>
  <c r="BI218" i="105"/>
  <c r="BK217" i="105"/>
  <c r="BI217" i="105"/>
  <c r="BN216" i="105"/>
  <c r="BK216" i="105"/>
  <c r="BI216" i="105"/>
  <c r="BK215" i="105"/>
  <c r="BJ215" i="105"/>
  <c r="BI215" i="105"/>
  <c r="BK214" i="105"/>
  <c r="BI214" i="105"/>
  <c r="BK213" i="105"/>
  <c r="BI213" i="105"/>
  <c r="BN212" i="105"/>
  <c r="BM212" i="105"/>
  <c r="BL212" i="105"/>
  <c r="BK212" i="105"/>
  <c r="BJ212" i="105"/>
  <c r="BI212" i="105"/>
  <c r="BI206" i="105"/>
  <c r="BQ204" i="105"/>
  <c r="BP204" i="105"/>
  <c r="BM204" i="105"/>
  <c r="BL204" i="105"/>
  <c r="BK204" i="105"/>
  <c r="BJ204" i="105"/>
  <c r="BI204" i="105"/>
  <c r="BQ203" i="105"/>
  <c r="BP203" i="105"/>
  <c r="BO203" i="105"/>
  <c r="BN203" i="105"/>
  <c r="BM203" i="105"/>
  <c r="BL203" i="105"/>
  <c r="BK203" i="105"/>
  <c r="BJ203" i="105"/>
  <c r="BI203" i="105"/>
  <c r="BI202" i="105"/>
  <c r="BM200" i="105"/>
  <c r="BL200" i="105"/>
  <c r="BK200" i="105"/>
  <c r="BJ200" i="105"/>
  <c r="BM199" i="105"/>
  <c r="BL199" i="105"/>
  <c r="BK199" i="105"/>
  <c r="BJ199" i="105"/>
  <c r="BI199" i="105"/>
  <c r="BJ198" i="105"/>
  <c r="BI197" i="105"/>
  <c r="BQ196" i="105"/>
  <c r="BP196" i="105"/>
  <c r="BQ195" i="105"/>
  <c r="BP195" i="105"/>
  <c r="BO195" i="105"/>
  <c r="BN195" i="105"/>
  <c r="BM195" i="105"/>
  <c r="BL195" i="105"/>
  <c r="BK195" i="105"/>
  <c r="BJ195" i="105"/>
  <c r="BI195" i="105"/>
  <c r="BQ194" i="105"/>
  <c r="BP194" i="105"/>
  <c r="BK194" i="105"/>
  <c r="BJ194" i="105"/>
  <c r="BI194" i="105"/>
  <c r="BQ193" i="105"/>
  <c r="BP193" i="105"/>
  <c r="BK193" i="105"/>
  <c r="BJ193" i="105"/>
  <c r="BI193" i="105"/>
  <c r="BQ192" i="105"/>
  <c r="BP192" i="105"/>
  <c r="BO192" i="105"/>
  <c r="BN192" i="105"/>
  <c r="BM192" i="105"/>
  <c r="BL192" i="105"/>
  <c r="BK192" i="105"/>
  <c r="BJ192" i="105"/>
  <c r="BI192" i="105"/>
  <c r="BQ191" i="105"/>
  <c r="BP191" i="105"/>
  <c r="BK191" i="105"/>
  <c r="BJ191" i="105"/>
  <c r="BI191" i="105"/>
  <c r="BQ190" i="105"/>
  <c r="BP190" i="105"/>
  <c r="BO190" i="105"/>
  <c r="BN190" i="105"/>
  <c r="BM190" i="105"/>
  <c r="BL190" i="105"/>
  <c r="BK190" i="105"/>
  <c r="BJ190" i="105"/>
  <c r="BI190" i="105"/>
  <c r="BQ189" i="105"/>
  <c r="BP189" i="105"/>
  <c r="BO189" i="105"/>
  <c r="BN189" i="105"/>
  <c r="BM189" i="105"/>
  <c r="BL189" i="105"/>
  <c r="BK189" i="105"/>
  <c r="BJ189" i="105"/>
  <c r="BI189" i="105"/>
  <c r="BQ188" i="105"/>
  <c r="BP188" i="105"/>
  <c r="BO188" i="105"/>
  <c r="BN188" i="105"/>
  <c r="BM188" i="105"/>
  <c r="BL188" i="105"/>
  <c r="BK188" i="105"/>
  <c r="BJ188" i="105"/>
  <c r="BI188" i="105"/>
  <c r="BQ187" i="105"/>
  <c r="BP187" i="105"/>
  <c r="BO187" i="105"/>
  <c r="BN187" i="105"/>
  <c r="BM187" i="105"/>
  <c r="BL187" i="105"/>
  <c r="BK187" i="105"/>
  <c r="BJ187" i="105"/>
  <c r="BI187" i="105"/>
  <c r="BQ186" i="105"/>
  <c r="BP186" i="105"/>
  <c r="BO186" i="105"/>
  <c r="BN186" i="105"/>
  <c r="BM186" i="105"/>
  <c r="BL186" i="105"/>
  <c r="BK186" i="105"/>
  <c r="BJ186" i="105"/>
  <c r="BI186" i="105"/>
  <c r="BQ185" i="105"/>
  <c r="BP185" i="105"/>
  <c r="BO185" i="105"/>
  <c r="BN185" i="105"/>
  <c r="BM185" i="105"/>
  <c r="BL185" i="105"/>
  <c r="BK185" i="105"/>
  <c r="BJ185" i="105"/>
  <c r="BI185" i="105"/>
  <c r="BQ184" i="105"/>
  <c r="BP184" i="105"/>
  <c r="BO184" i="105"/>
  <c r="BN184" i="105"/>
  <c r="BM184" i="105"/>
  <c r="BL184" i="105"/>
  <c r="BK184" i="105"/>
  <c r="BJ184" i="105"/>
  <c r="BI184" i="105"/>
  <c r="BQ183" i="105"/>
  <c r="BP183" i="105"/>
  <c r="BO183" i="105"/>
  <c r="BN183" i="105"/>
  <c r="BM183" i="105"/>
  <c r="BL183" i="105"/>
  <c r="BK183" i="105"/>
  <c r="BJ183" i="105"/>
  <c r="BI183" i="105"/>
  <c r="BJ182" i="105"/>
  <c r="BJ181" i="105"/>
  <c r="BI180" i="105"/>
  <c r="BL178" i="105"/>
  <c r="BL177" i="105"/>
  <c r="BL176" i="105"/>
  <c r="BJ174" i="105"/>
  <c r="BJ173" i="105"/>
  <c r="BJ169" i="105"/>
  <c r="BJ168" i="105"/>
  <c r="BO166" i="105"/>
  <c r="BI164" i="105"/>
  <c r="K156" i="105"/>
  <c r="I156" i="105"/>
  <c r="BN220" i="105" s="1"/>
  <c r="G156" i="105"/>
  <c r="BL220" i="105" s="1"/>
  <c r="E156" i="105"/>
  <c r="BJ220" i="105" s="1"/>
  <c r="K155" i="105"/>
  <c r="I155" i="105"/>
  <c r="BN219" i="105" s="1"/>
  <c r="G155" i="105"/>
  <c r="BL219" i="105" s="1"/>
  <c r="E155" i="105"/>
  <c r="H155" i="105" s="1"/>
  <c r="BM219" i="105" s="1"/>
  <c r="K154" i="105"/>
  <c r="I154" i="105"/>
  <c r="BN218" i="105" s="1"/>
  <c r="E154" i="105"/>
  <c r="BJ218" i="105" s="1"/>
  <c r="K153" i="105"/>
  <c r="I153" i="105"/>
  <c r="BN217" i="105" s="1"/>
  <c r="E153" i="105"/>
  <c r="G153" i="105" s="1"/>
  <c r="BL217" i="105" s="1"/>
  <c r="K152" i="105"/>
  <c r="I152" i="105"/>
  <c r="G152" i="105"/>
  <c r="BL216" i="105" s="1"/>
  <c r="E152" i="105"/>
  <c r="BJ216" i="105" s="1"/>
  <c r="K151" i="105"/>
  <c r="I151" i="105"/>
  <c r="BN215" i="105" s="1"/>
  <c r="G151" i="105"/>
  <c r="BL215" i="105" s="1"/>
  <c r="E151" i="105"/>
  <c r="H151" i="105" s="1"/>
  <c r="BM215" i="105" s="1"/>
  <c r="K150" i="105"/>
  <c r="I150" i="105"/>
  <c r="BN214" i="105" s="1"/>
  <c r="E150" i="105"/>
  <c r="BJ214" i="105" s="1"/>
  <c r="K149" i="105"/>
  <c r="I149" i="105"/>
  <c r="BN213" i="105" s="1"/>
  <c r="E149" i="105"/>
  <c r="G149" i="105" s="1"/>
  <c r="BL213" i="105" s="1"/>
  <c r="E147" i="105"/>
  <c r="B133" i="105"/>
  <c r="B137" i="105" s="1"/>
  <c r="E125" i="105"/>
  <c r="BO204" i="105" s="1"/>
  <c r="D125" i="105"/>
  <c r="BN204" i="105" s="1"/>
  <c r="E76" i="105"/>
  <c r="D76" i="105"/>
  <c r="C76" i="105"/>
  <c r="B76" i="105"/>
  <c r="B75" i="105"/>
  <c r="E74" i="105"/>
  <c r="D74" i="105"/>
  <c r="N73" i="105"/>
  <c r="D73" i="105"/>
  <c r="P72" i="105"/>
  <c r="N72" i="105"/>
  <c r="K72" i="105"/>
  <c r="M72" i="105" s="1"/>
  <c r="J72" i="105"/>
  <c r="I72" i="105"/>
  <c r="G72" i="105"/>
  <c r="F72" i="105"/>
  <c r="AA60" i="105" s="1"/>
  <c r="AD60" i="105" s="1"/>
  <c r="E72" i="105"/>
  <c r="D72" i="105"/>
  <c r="P71" i="105"/>
  <c r="N71" i="105"/>
  <c r="I71" i="105"/>
  <c r="G71" i="105"/>
  <c r="F71" i="105"/>
  <c r="AA59" i="105" s="1"/>
  <c r="E71" i="105"/>
  <c r="D71" i="105"/>
  <c r="P70" i="105"/>
  <c r="N70" i="105"/>
  <c r="I70" i="105"/>
  <c r="G70" i="105"/>
  <c r="F70" i="105"/>
  <c r="AA58" i="105" s="1"/>
  <c r="E70" i="105"/>
  <c r="D70" i="105"/>
  <c r="P69" i="105"/>
  <c r="N69" i="105"/>
  <c r="K69" i="105"/>
  <c r="L69" i="105" s="1"/>
  <c r="J69" i="105"/>
  <c r="I69" i="105"/>
  <c r="G69" i="105"/>
  <c r="F69" i="105"/>
  <c r="AA57" i="105" s="1"/>
  <c r="AD57" i="105" s="1"/>
  <c r="E69" i="105"/>
  <c r="D69" i="105"/>
  <c r="P68" i="105"/>
  <c r="N68" i="105"/>
  <c r="I68" i="105"/>
  <c r="G68" i="105"/>
  <c r="F68" i="105"/>
  <c r="AA56" i="105" s="1"/>
  <c r="E68" i="105"/>
  <c r="D68" i="105"/>
  <c r="P67" i="105"/>
  <c r="N67" i="105"/>
  <c r="K67" i="105"/>
  <c r="L67" i="105" s="1"/>
  <c r="J67" i="105"/>
  <c r="I67" i="105"/>
  <c r="G67" i="105"/>
  <c r="F67" i="105"/>
  <c r="AA55" i="105" s="1"/>
  <c r="AD55" i="105" s="1"/>
  <c r="E67" i="105"/>
  <c r="D67" i="105"/>
  <c r="AA66" i="105"/>
  <c r="P66" i="105"/>
  <c r="N66" i="105"/>
  <c r="K66" i="105"/>
  <c r="L66" i="105" s="1"/>
  <c r="J66" i="105"/>
  <c r="I66" i="105"/>
  <c r="G66" i="105"/>
  <c r="F66" i="105"/>
  <c r="AA54" i="105" s="1"/>
  <c r="E66" i="105"/>
  <c r="D66" i="105"/>
  <c r="P65" i="105"/>
  <c r="N65" i="105"/>
  <c r="K65" i="105"/>
  <c r="L65" i="105" s="1"/>
  <c r="J65" i="105"/>
  <c r="I65" i="105"/>
  <c r="G65" i="105"/>
  <c r="F65" i="105"/>
  <c r="AA53" i="105" s="1"/>
  <c r="E65" i="105"/>
  <c r="D65" i="105"/>
  <c r="P64" i="105"/>
  <c r="N64" i="105"/>
  <c r="K64" i="105"/>
  <c r="M64" i="105" s="1"/>
  <c r="J64" i="105"/>
  <c r="I64" i="105"/>
  <c r="G64" i="105"/>
  <c r="F64" i="105"/>
  <c r="AA52" i="105" s="1"/>
  <c r="AD52" i="105" s="1"/>
  <c r="E64" i="105"/>
  <c r="D64" i="105"/>
  <c r="P63" i="105"/>
  <c r="N63" i="105"/>
  <c r="K63" i="105"/>
  <c r="L63" i="105" s="1"/>
  <c r="J63" i="105"/>
  <c r="I63" i="105"/>
  <c r="G63" i="105"/>
  <c r="F63" i="105"/>
  <c r="AA51" i="105" s="1"/>
  <c r="E63" i="105"/>
  <c r="D63" i="105"/>
  <c r="P62" i="105"/>
  <c r="N62" i="105"/>
  <c r="K62" i="105"/>
  <c r="M62" i="105" s="1"/>
  <c r="J62" i="105"/>
  <c r="I62" i="105"/>
  <c r="G62" i="105"/>
  <c r="F62" i="105"/>
  <c r="AA50" i="105" s="1"/>
  <c r="E62" i="105"/>
  <c r="D62" i="105"/>
  <c r="N61" i="105"/>
  <c r="K61" i="105"/>
  <c r="M61" i="105" s="1"/>
  <c r="J61" i="105"/>
  <c r="I61" i="105"/>
  <c r="G61" i="105"/>
  <c r="F61" i="105"/>
  <c r="AA48" i="105" s="1"/>
  <c r="E61" i="105"/>
  <c r="P61" i="105" s="1"/>
  <c r="D61" i="105"/>
  <c r="AB60" i="105"/>
  <c r="AB59" i="105"/>
  <c r="F59" i="105"/>
  <c r="AN58" i="105"/>
  <c r="AB58" i="105"/>
  <c r="D58" i="105"/>
  <c r="B74" i="105" s="1"/>
  <c r="AN57" i="105"/>
  <c r="AB57" i="105"/>
  <c r="AN56" i="105"/>
  <c r="AB56" i="105"/>
  <c r="AN55" i="105"/>
  <c r="AB55" i="105"/>
  <c r="AN54" i="105"/>
  <c r="AB54" i="105"/>
  <c r="AN53" i="105"/>
  <c r="AB53" i="105"/>
  <c r="AN52" i="105"/>
  <c r="AB52" i="105"/>
  <c r="B52" i="105"/>
  <c r="AN51" i="105"/>
  <c r="AB51" i="105"/>
  <c r="B51" i="105"/>
  <c r="AN50" i="105"/>
  <c r="AB50" i="105"/>
  <c r="AN49" i="105"/>
  <c r="AB49" i="105"/>
  <c r="AN48" i="105"/>
  <c r="AB48" i="105"/>
  <c r="AN47" i="105"/>
  <c r="AN46" i="105"/>
  <c r="B46" i="105"/>
  <c r="G48" i="105" s="1"/>
  <c r="B45" i="105"/>
  <c r="B86" i="105" s="1"/>
  <c r="D34" i="105"/>
  <c r="BL179" i="105" s="1"/>
  <c r="G32" i="105"/>
  <c r="G31" i="105"/>
  <c r="D25" i="105"/>
  <c r="H23" i="105"/>
  <c r="C32" i="105" s="1"/>
  <c r="E32" i="105" s="1"/>
  <c r="BM177" i="105" s="1"/>
  <c r="C23" i="105"/>
  <c r="B23" i="105"/>
  <c r="B26" i="105" s="1"/>
  <c r="B12" i="105"/>
  <c r="B11" i="105"/>
  <c r="B10" i="105"/>
  <c r="B9" i="105"/>
  <c r="B8" i="105"/>
  <c r="BJ170" i="105" s="1"/>
  <c r="B7" i="105"/>
  <c r="BJ167" i="105" s="1"/>
  <c r="B6" i="105"/>
  <c r="BO167" i="105" s="1"/>
  <c r="B5" i="105"/>
  <c r="BJ166" i="105" s="1"/>
  <c r="BK220" i="104"/>
  <c r="BI220" i="104"/>
  <c r="BK219" i="104"/>
  <c r="BI219" i="104"/>
  <c r="BN218" i="104"/>
  <c r="BK218" i="104"/>
  <c r="BJ218" i="104"/>
  <c r="BI218" i="104"/>
  <c r="BL217" i="104"/>
  <c r="BK217" i="104"/>
  <c r="BI217" i="104"/>
  <c r="BK216" i="104"/>
  <c r="BJ216" i="104"/>
  <c r="BI216" i="104"/>
  <c r="BK215" i="104"/>
  <c r="BI215" i="104"/>
  <c r="BN214" i="104"/>
  <c r="BK214" i="104"/>
  <c r="BJ214" i="104"/>
  <c r="BI214" i="104"/>
  <c r="BL213" i="104"/>
  <c r="BK213" i="104"/>
  <c r="BI213" i="104"/>
  <c r="BN212" i="104"/>
  <c r="BM212" i="104"/>
  <c r="BL212" i="104"/>
  <c r="BK212" i="104"/>
  <c r="BJ212" i="104"/>
  <c r="BI212" i="104"/>
  <c r="BI206" i="104"/>
  <c r="BQ204" i="104"/>
  <c r="BP204" i="104"/>
  <c r="BM204" i="104"/>
  <c r="BL204" i="104"/>
  <c r="BK204" i="104"/>
  <c r="BJ204" i="104"/>
  <c r="BI204" i="104"/>
  <c r="BQ203" i="104"/>
  <c r="BP203" i="104"/>
  <c r="BO203" i="104"/>
  <c r="BN203" i="104"/>
  <c r="BM203" i="104"/>
  <c r="BL203" i="104"/>
  <c r="BK203" i="104"/>
  <c r="BJ203" i="104"/>
  <c r="BI203" i="104"/>
  <c r="BI202" i="104"/>
  <c r="BM200" i="104"/>
  <c r="BL200" i="104"/>
  <c r="BK200" i="104"/>
  <c r="BJ200" i="104"/>
  <c r="BM199" i="104"/>
  <c r="BL199" i="104"/>
  <c r="BK199" i="104"/>
  <c r="BJ199" i="104"/>
  <c r="BI199" i="104"/>
  <c r="BJ198" i="104"/>
  <c r="BI197" i="104"/>
  <c r="BQ196" i="104"/>
  <c r="BP196" i="104"/>
  <c r="BQ195" i="104"/>
  <c r="BP195" i="104"/>
  <c r="BO195" i="104"/>
  <c r="BN195" i="104"/>
  <c r="BM195" i="104"/>
  <c r="BL195" i="104"/>
  <c r="BK195" i="104"/>
  <c r="BJ195" i="104"/>
  <c r="BI195" i="104"/>
  <c r="BQ194" i="104"/>
  <c r="BP194" i="104"/>
  <c r="BK194" i="104"/>
  <c r="BJ194" i="104"/>
  <c r="BI194" i="104"/>
  <c r="BQ193" i="104"/>
  <c r="BP193" i="104"/>
  <c r="BK193" i="104"/>
  <c r="BJ193" i="104"/>
  <c r="BI193" i="104"/>
  <c r="BQ192" i="104"/>
  <c r="BP192" i="104"/>
  <c r="BO192" i="104"/>
  <c r="BN192" i="104"/>
  <c r="BM192" i="104"/>
  <c r="BL192" i="104"/>
  <c r="BK192" i="104"/>
  <c r="BJ192" i="104"/>
  <c r="BI192" i="104"/>
  <c r="BQ191" i="104"/>
  <c r="BP191" i="104"/>
  <c r="BK191" i="104"/>
  <c r="BJ191" i="104"/>
  <c r="BI191" i="104"/>
  <c r="BQ190" i="104"/>
  <c r="BP190" i="104"/>
  <c r="BO190" i="104"/>
  <c r="BN190" i="104"/>
  <c r="BM190" i="104"/>
  <c r="BL190" i="104"/>
  <c r="BK190" i="104"/>
  <c r="BJ190" i="104"/>
  <c r="BI190" i="104"/>
  <c r="BQ189" i="104"/>
  <c r="BP189" i="104"/>
  <c r="BO189" i="104"/>
  <c r="BN189" i="104"/>
  <c r="BM189" i="104"/>
  <c r="BL189" i="104"/>
  <c r="BK189" i="104"/>
  <c r="BJ189" i="104"/>
  <c r="BI189" i="104"/>
  <c r="BQ188" i="104"/>
  <c r="BP188" i="104"/>
  <c r="BO188" i="104"/>
  <c r="BN188" i="104"/>
  <c r="BM188" i="104"/>
  <c r="BL188" i="104"/>
  <c r="BK188" i="104"/>
  <c r="BJ188" i="104"/>
  <c r="BI188" i="104"/>
  <c r="BQ187" i="104"/>
  <c r="BP187" i="104"/>
  <c r="BO187" i="104"/>
  <c r="BN187" i="104"/>
  <c r="BM187" i="104"/>
  <c r="BL187" i="104"/>
  <c r="BK187" i="104"/>
  <c r="BJ187" i="104"/>
  <c r="BI187" i="104"/>
  <c r="BQ186" i="104"/>
  <c r="BP186" i="104"/>
  <c r="BO186" i="104"/>
  <c r="BN186" i="104"/>
  <c r="BM186" i="104"/>
  <c r="BL186" i="104"/>
  <c r="BK186" i="104"/>
  <c r="BJ186" i="104"/>
  <c r="BI186" i="104"/>
  <c r="BQ185" i="104"/>
  <c r="BP185" i="104"/>
  <c r="BO185" i="104"/>
  <c r="BN185" i="104"/>
  <c r="BM185" i="104"/>
  <c r="BL185" i="104"/>
  <c r="BK185" i="104"/>
  <c r="BJ185" i="104"/>
  <c r="BI185" i="104"/>
  <c r="BQ184" i="104"/>
  <c r="BP184" i="104"/>
  <c r="BO184" i="104"/>
  <c r="BN184" i="104"/>
  <c r="BM184" i="104"/>
  <c r="BL184" i="104"/>
  <c r="BK184" i="104"/>
  <c r="BJ184" i="104"/>
  <c r="BI184" i="104"/>
  <c r="BQ183" i="104"/>
  <c r="BP183" i="104"/>
  <c r="BO183" i="104"/>
  <c r="BN183" i="104"/>
  <c r="BM183" i="104"/>
  <c r="BL183" i="104"/>
  <c r="BK183" i="104"/>
  <c r="BJ183" i="104"/>
  <c r="BI183" i="104"/>
  <c r="BJ182" i="104"/>
  <c r="BJ181" i="104"/>
  <c r="BI180" i="104"/>
  <c r="BL178" i="104"/>
  <c r="BL177" i="104"/>
  <c r="BL176" i="104"/>
  <c r="BJ174" i="104"/>
  <c r="BJ173" i="104"/>
  <c r="BJ169" i="104"/>
  <c r="BJ168" i="104"/>
  <c r="BO166" i="104"/>
  <c r="BI164" i="104"/>
  <c r="K156" i="104"/>
  <c r="I156" i="104"/>
  <c r="BN220" i="104" s="1"/>
  <c r="E156" i="104"/>
  <c r="K155" i="104"/>
  <c r="I155" i="104"/>
  <c r="BN219" i="104" s="1"/>
  <c r="E155" i="104"/>
  <c r="G155" i="104" s="1"/>
  <c r="BL219" i="104" s="1"/>
  <c r="K154" i="104"/>
  <c r="I154" i="104"/>
  <c r="G154" i="104"/>
  <c r="BL218" i="104" s="1"/>
  <c r="E154" i="104"/>
  <c r="H154" i="104" s="1"/>
  <c r="BM218" i="104" s="1"/>
  <c r="K153" i="104"/>
  <c r="I153" i="104"/>
  <c r="BN217" i="104" s="1"/>
  <c r="G153" i="104"/>
  <c r="E153" i="104"/>
  <c r="BJ217" i="104" s="1"/>
  <c r="K152" i="104"/>
  <c r="I152" i="104"/>
  <c r="BN216" i="104" s="1"/>
  <c r="E152" i="104"/>
  <c r="K151" i="104"/>
  <c r="I151" i="104"/>
  <c r="BN215" i="104" s="1"/>
  <c r="G151" i="104"/>
  <c r="BL215" i="104" s="1"/>
  <c r="E151" i="104"/>
  <c r="K150" i="104"/>
  <c r="I150" i="104"/>
  <c r="G150" i="104"/>
  <c r="BL214" i="104" s="1"/>
  <c r="E150" i="104"/>
  <c r="H150" i="104" s="1"/>
  <c r="BM214" i="104" s="1"/>
  <c r="K149" i="104"/>
  <c r="I149" i="104"/>
  <c r="BN213" i="104" s="1"/>
  <c r="G149" i="104"/>
  <c r="E149" i="104"/>
  <c r="E147" i="104"/>
  <c r="B133" i="104"/>
  <c r="B137" i="104" s="1"/>
  <c r="E125" i="104"/>
  <c r="BO204" i="104" s="1"/>
  <c r="D125" i="104"/>
  <c r="BN204" i="104" s="1"/>
  <c r="E76" i="104"/>
  <c r="D76" i="104"/>
  <c r="C76" i="104"/>
  <c r="B76" i="104"/>
  <c r="B75" i="104"/>
  <c r="E74" i="104"/>
  <c r="D74" i="104"/>
  <c r="N73" i="104"/>
  <c r="D73" i="104"/>
  <c r="P72" i="104"/>
  <c r="N72" i="104"/>
  <c r="K72" i="104"/>
  <c r="J72" i="104"/>
  <c r="I72" i="104"/>
  <c r="G72" i="104"/>
  <c r="F72" i="104"/>
  <c r="AA60" i="104" s="1"/>
  <c r="AD60" i="104" s="1"/>
  <c r="E72" i="104"/>
  <c r="D72" i="104"/>
  <c r="P71" i="104"/>
  <c r="N71" i="104"/>
  <c r="I71" i="104"/>
  <c r="G71" i="104"/>
  <c r="F71" i="104"/>
  <c r="AA59" i="104" s="1"/>
  <c r="E71" i="104"/>
  <c r="D71" i="104"/>
  <c r="P70" i="104"/>
  <c r="N70" i="104"/>
  <c r="I70" i="104"/>
  <c r="G70" i="104"/>
  <c r="F70" i="104"/>
  <c r="AA58" i="104" s="1"/>
  <c r="E70" i="104"/>
  <c r="D70" i="104"/>
  <c r="P69" i="104"/>
  <c r="N69" i="104"/>
  <c r="K69" i="104"/>
  <c r="J69" i="104"/>
  <c r="I69" i="104"/>
  <c r="G69" i="104"/>
  <c r="F69" i="104"/>
  <c r="AA57" i="104" s="1"/>
  <c r="AD57" i="104" s="1"/>
  <c r="E69" i="104"/>
  <c r="D69" i="104"/>
  <c r="P68" i="104"/>
  <c r="N68" i="104"/>
  <c r="I68" i="104"/>
  <c r="G68" i="104"/>
  <c r="F68" i="104"/>
  <c r="E68" i="104"/>
  <c r="D68" i="104"/>
  <c r="P67" i="104"/>
  <c r="N67" i="104"/>
  <c r="K67" i="104"/>
  <c r="L67" i="104" s="1"/>
  <c r="J67" i="104"/>
  <c r="I67" i="104"/>
  <c r="G67" i="104"/>
  <c r="F67" i="104"/>
  <c r="AA55" i="104" s="1"/>
  <c r="AD55" i="104" s="1"/>
  <c r="E67" i="104"/>
  <c r="D67" i="104"/>
  <c r="AA66" i="104"/>
  <c r="P66" i="104"/>
  <c r="N66" i="104"/>
  <c r="K66" i="104"/>
  <c r="L66" i="104" s="1"/>
  <c r="J66" i="104"/>
  <c r="I66" i="104"/>
  <c r="G66" i="104"/>
  <c r="F66" i="104"/>
  <c r="AA54" i="104" s="1"/>
  <c r="E66" i="104"/>
  <c r="D66" i="104"/>
  <c r="P65" i="104"/>
  <c r="N65" i="104"/>
  <c r="K65" i="104"/>
  <c r="M65" i="104" s="1"/>
  <c r="J65" i="104"/>
  <c r="I65" i="104"/>
  <c r="G65" i="104"/>
  <c r="F65" i="104"/>
  <c r="AA53" i="104" s="1"/>
  <c r="E65" i="104"/>
  <c r="D65" i="104"/>
  <c r="P64" i="104"/>
  <c r="N64" i="104"/>
  <c r="K64" i="104"/>
  <c r="J64" i="104"/>
  <c r="I64" i="104"/>
  <c r="G64" i="104"/>
  <c r="F64" i="104"/>
  <c r="AA52" i="104" s="1"/>
  <c r="E64" i="104"/>
  <c r="D64" i="104"/>
  <c r="P63" i="104"/>
  <c r="N63" i="104"/>
  <c r="K63" i="104"/>
  <c r="M63" i="104" s="1"/>
  <c r="J63" i="104"/>
  <c r="I63" i="104"/>
  <c r="G63" i="104"/>
  <c r="F63" i="104"/>
  <c r="AA51" i="104" s="1"/>
  <c r="AD51" i="104" s="1"/>
  <c r="E63" i="104"/>
  <c r="D63" i="104"/>
  <c r="P62" i="104"/>
  <c r="N62" i="104"/>
  <c r="K62" i="104"/>
  <c r="M62" i="104" s="1"/>
  <c r="J62" i="104"/>
  <c r="I62" i="104"/>
  <c r="G62" i="104"/>
  <c r="F62" i="104"/>
  <c r="AA50" i="104" s="1"/>
  <c r="E62" i="104"/>
  <c r="D62" i="104"/>
  <c r="N61" i="104"/>
  <c r="K61" i="104"/>
  <c r="M61" i="104" s="1"/>
  <c r="J61" i="104"/>
  <c r="I61" i="104"/>
  <c r="G61" i="104"/>
  <c r="F61" i="104"/>
  <c r="AA48" i="104" s="1"/>
  <c r="E61" i="104"/>
  <c r="P61" i="104" s="1"/>
  <c r="D61" i="104"/>
  <c r="AB60" i="104"/>
  <c r="AB59" i="104"/>
  <c r="F59" i="104"/>
  <c r="AN58" i="104"/>
  <c r="AB58" i="104"/>
  <c r="D58" i="104"/>
  <c r="B74" i="104" s="1"/>
  <c r="AN57" i="104"/>
  <c r="AB57" i="104"/>
  <c r="AN56" i="104"/>
  <c r="AB56" i="104"/>
  <c r="AA56" i="104"/>
  <c r="AN55" i="104"/>
  <c r="AB55" i="104"/>
  <c r="AN54" i="104"/>
  <c r="AB54" i="104"/>
  <c r="AN53" i="104"/>
  <c r="AB53" i="104"/>
  <c r="AN52" i="104"/>
  <c r="AB52" i="104"/>
  <c r="B52" i="104"/>
  <c r="AN51" i="104"/>
  <c r="AB51" i="104"/>
  <c r="B51" i="104"/>
  <c r="AN50" i="104"/>
  <c r="AB50" i="104"/>
  <c r="AN49" i="104"/>
  <c r="AB49" i="104"/>
  <c r="AN48" i="104"/>
  <c r="AB48" i="104"/>
  <c r="AN47" i="104"/>
  <c r="AN46" i="104"/>
  <c r="B46" i="104"/>
  <c r="G52" i="104" s="1"/>
  <c r="B45" i="104"/>
  <c r="B49" i="104" s="1"/>
  <c r="D34" i="104"/>
  <c r="BL179" i="104" s="1"/>
  <c r="G32" i="104"/>
  <c r="G31" i="104"/>
  <c r="D25" i="104"/>
  <c r="H23" i="104"/>
  <c r="C23" i="104"/>
  <c r="B23" i="104"/>
  <c r="B26" i="104" s="1"/>
  <c r="C31" i="104" s="1"/>
  <c r="B12" i="104"/>
  <c r="B11" i="104"/>
  <c r="B10" i="104"/>
  <c r="B9" i="104"/>
  <c r="B8" i="104"/>
  <c r="BJ170" i="104" s="1"/>
  <c r="B7" i="104"/>
  <c r="BJ167" i="104" s="1"/>
  <c r="B6" i="104"/>
  <c r="BO167" i="104" s="1"/>
  <c r="B5" i="104"/>
  <c r="BJ166" i="104" s="1"/>
  <c r="BK220" i="103"/>
  <c r="BI220" i="103"/>
  <c r="BM219" i="103"/>
  <c r="BK219" i="103"/>
  <c r="BJ219" i="103"/>
  <c r="BI219" i="103"/>
  <c r="BK218" i="103"/>
  <c r="BI218" i="103"/>
  <c r="BK217" i="103"/>
  <c r="BI217" i="103"/>
  <c r="BK216" i="103"/>
  <c r="BI216" i="103"/>
  <c r="BM215" i="103"/>
  <c r="BK215" i="103"/>
  <c r="BJ215" i="103"/>
  <c r="BI215" i="103"/>
  <c r="BK214" i="103"/>
  <c r="BI214" i="103"/>
  <c r="BK213" i="103"/>
  <c r="BI213" i="103"/>
  <c r="BN212" i="103"/>
  <c r="BM212" i="103"/>
  <c r="BL212" i="103"/>
  <c r="BK212" i="103"/>
  <c r="BJ212" i="103"/>
  <c r="BI212" i="103"/>
  <c r="BI206" i="103"/>
  <c r="BQ204" i="103"/>
  <c r="BP204" i="103"/>
  <c r="BM204" i="103"/>
  <c r="BL204" i="103"/>
  <c r="BK204" i="103"/>
  <c r="BJ204" i="103"/>
  <c r="BI204" i="103"/>
  <c r="BQ203" i="103"/>
  <c r="BP203" i="103"/>
  <c r="BO203" i="103"/>
  <c r="BN203" i="103"/>
  <c r="BM203" i="103"/>
  <c r="BL203" i="103"/>
  <c r="BK203" i="103"/>
  <c r="BJ203" i="103"/>
  <c r="BI203" i="103"/>
  <c r="BI202" i="103"/>
  <c r="BM200" i="103"/>
  <c r="BL200" i="103"/>
  <c r="BK200" i="103"/>
  <c r="BJ200" i="103"/>
  <c r="BM199" i="103"/>
  <c r="BL199" i="103"/>
  <c r="BK199" i="103"/>
  <c r="BJ199" i="103"/>
  <c r="BI199" i="103"/>
  <c r="BJ198" i="103"/>
  <c r="BI197" i="103"/>
  <c r="BQ196" i="103"/>
  <c r="BP196" i="103"/>
  <c r="BQ195" i="103"/>
  <c r="BP195" i="103"/>
  <c r="BO195" i="103"/>
  <c r="BN195" i="103"/>
  <c r="BM195" i="103"/>
  <c r="BL195" i="103"/>
  <c r="BK195" i="103"/>
  <c r="BJ195" i="103"/>
  <c r="BI195" i="103"/>
  <c r="BQ194" i="103"/>
  <c r="BP194" i="103"/>
  <c r="BK194" i="103"/>
  <c r="BJ194" i="103"/>
  <c r="BI194" i="103"/>
  <c r="BQ193" i="103"/>
  <c r="BP193" i="103"/>
  <c r="BK193" i="103"/>
  <c r="BJ193" i="103"/>
  <c r="BI193" i="103"/>
  <c r="BQ192" i="103"/>
  <c r="BP192" i="103"/>
  <c r="BO192" i="103"/>
  <c r="BN192" i="103"/>
  <c r="BM192" i="103"/>
  <c r="BL192" i="103"/>
  <c r="BK192" i="103"/>
  <c r="BJ192" i="103"/>
  <c r="BI192" i="103"/>
  <c r="BQ191" i="103"/>
  <c r="BP191" i="103"/>
  <c r="BK191" i="103"/>
  <c r="BJ191" i="103"/>
  <c r="BI191" i="103"/>
  <c r="BQ190" i="103"/>
  <c r="BP190" i="103"/>
  <c r="BO190" i="103"/>
  <c r="BN190" i="103"/>
  <c r="BM190" i="103"/>
  <c r="BL190" i="103"/>
  <c r="BK190" i="103"/>
  <c r="BJ190" i="103"/>
  <c r="BI190" i="103"/>
  <c r="BQ189" i="103"/>
  <c r="BP189" i="103"/>
  <c r="BO189" i="103"/>
  <c r="BN189" i="103"/>
  <c r="BM189" i="103"/>
  <c r="BL189" i="103"/>
  <c r="BK189" i="103"/>
  <c r="BJ189" i="103"/>
  <c r="BI189" i="103"/>
  <c r="BQ188" i="103"/>
  <c r="BP188" i="103"/>
  <c r="BO188" i="103"/>
  <c r="BN188" i="103"/>
  <c r="BM188" i="103"/>
  <c r="BL188" i="103"/>
  <c r="BK188" i="103"/>
  <c r="BJ188" i="103"/>
  <c r="BI188" i="103"/>
  <c r="BQ187" i="103"/>
  <c r="BP187" i="103"/>
  <c r="BO187" i="103"/>
  <c r="BN187" i="103"/>
  <c r="BM187" i="103"/>
  <c r="BL187" i="103"/>
  <c r="BK187" i="103"/>
  <c r="BJ187" i="103"/>
  <c r="BI187" i="103"/>
  <c r="BQ186" i="103"/>
  <c r="BP186" i="103"/>
  <c r="BO186" i="103"/>
  <c r="BN186" i="103"/>
  <c r="BM186" i="103"/>
  <c r="BL186" i="103"/>
  <c r="BK186" i="103"/>
  <c r="BJ186" i="103"/>
  <c r="BI186" i="103"/>
  <c r="BQ185" i="103"/>
  <c r="BP185" i="103"/>
  <c r="BO185" i="103"/>
  <c r="BN185" i="103"/>
  <c r="BM185" i="103"/>
  <c r="BL185" i="103"/>
  <c r="BK185" i="103"/>
  <c r="BJ185" i="103"/>
  <c r="BI185" i="103"/>
  <c r="BQ184" i="103"/>
  <c r="BP184" i="103"/>
  <c r="BO184" i="103"/>
  <c r="BN184" i="103"/>
  <c r="BM184" i="103"/>
  <c r="BL184" i="103"/>
  <c r="BK184" i="103"/>
  <c r="BJ184" i="103"/>
  <c r="BI184" i="103"/>
  <c r="BQ183" i="103"/>
  <c r="BP183" i="103"/>
  <c r="BO183" i="103"/>
  <c r="BN183" i="103"/>
  <c r="BM183" i="103"/>
  <c r="BL183" i="103"/>
  <c r="BK183" i="103"/>
  <c r="BJ183" i="103"/>
  <c r="BI183" i="103"/>
  <c r="BJ182" i="103"/>
  <c r="BJ181" i="103"/>
  <c r="BI180" i="103"/>
  <c r="BL178" i="103"/>
  <c r="BL177" i="103"/>
  <c r="BL176" i="103"/>
  <c r="BJ174" i="103"/>
  <c r="BJ173" i="103"/>
  <c r="BJ169" i="103"/>
  <c r="BJ168" i="103"/>
  <c r="BO166" i="103"/>
  <c r="BI164" i="103"/>
  <c r="K156" i="103"/>
  <c r="I156" i="103"/>
  <c r="BN220" i="103" s="1"/>
  <c r="E156" i="103"/>
  <c r="H156" i="103" s="1"/>
  <c r="BM220" i="103" s="1"/>
  <c r="K155" i="103"/>
  <c r="I155" i="103"/>
  <c r="BN219" i="103" s="1"/>
  <c r="G155" i="103"/>
  <c r="BL219" i="103" s="1"/>
  <c r="E155" i="103"/>
  <c r="H155" i="103" s="1"/>
  <c r="K154" i="103"/>
  <c r="I154" i="103"/>
  <c r="BN218" i="103" s="1"/>
  <c r="E154" i="103"/>
  <c r="BJ218" i="103" s="1"/>
  <c r="K153" i="103"/>
  <c r="I153" i="103"/>
  <c r="BN217" i="103" s="1"/>
  <c r="G153" i="103"/>
  <c r="BL217" i="103" s="1"/>
  <c r="E153" i="103"/>
  <c r="BJ217" i="103" s="1"/>
  <c r="K152" i="103"/>
  <c r="I152" i="103"/>
  <c r="BN216" i="103" s="1"/>
  <c r="E152" i="103"/>
  <c r="H152" i="103" s="1"/>
  <c r="BM216" i="103" s="1"/>
  <c r="K151" i="103"/>
  <c r="I151" i="103"/>
  <c r="BN215" i="103" s="1"/>
  <c r="G151" i="103"/>
  <c r="BL215" i="103" s="1"/>
  <c r="E151" i="103"/>
  <c r="H151" i="103" s="1"/>
  <c r="K150" i="103"/>
  <c r="I150" i="103"/>
  <c r="BN214" i="103" s="1"/>
  <c r="E150" i="103"/>
  <c r="BJ214" i="103" s="1"/>
  <c r="K149" i="103"/>
  <c r="I149" i="103"/>
  <c r="BN213" i="103" s="1"/>
  <c r="G149" i="103"/>
  <c r="BL213" i="103" s="1"/>
  <c r="E149" i="103"/>
  <c r="BJ213" i="103" s="1"/>
  <c r="E147" i="103"/>
  <c r="B133" i="103"/>
  <c r="B137" i="103" s="1"/>
  <c r="E125" i="103"/>
  <c r="BO204" i="103" s="1"/>
  <c r="D125" i="103"/>
  <c r="BN204" i="103" s="1"/>
  <c r="E76" i="103"/>
  <c r="D76" i="103"/>
  <c r="C76" i="103"/>
  <c r="B76" i="103"/>
  <c r="B75" i="103"/>
  <c r="E74" i="103"/>
  <c r="D74" i="103"/>
  <c r="N73" i="103"/>
  <c r="D73" i="103"/>
  <c r="P72" i="103"/>
  <c r="N72" i="103"/>
  <c r="K72" i="103"/>
  <c r="L72" i="103" s="1"/>
  <c r="J72" i="103"/>
  <c r="I72" i="103"/>
  <c r="G72" i="103"/>
  <c r="F72" i="103"/>
  <c r="AA60" i="103" s="1"/>
  <c r="E72" i="103"/>
  <c r="D72" i="103"/>
  <c r="P71" i="103"/>
  <c r="N71" i="103"/>
  <c r="I71" i="103"/>
  <c r="G71" i="103"/>
  <c r="F71" i="103"/>
  <c r="AA59" i="103" s="1"/>
  <c r="AD59" i="103" s="1"/>
  <c r="E71" i="103"/>
  <c r="D71" i="103"/>
  <c r="P70" i="103"/>
  <c r="N70" i="103"/>
  <c r="I70" i="103"/>
  <c r="G70" i="103"/>
  <c r="F70" i="103"/>
  <c r="AA58" i="103" s="1"/>
  <c r="E70" i="103"/>
  <c r="D70" i="103"/>
  <c r="P69" i="103"/>
  <c r="N69" i="103"/>
  <c r="K69" i="103"/>
  <c r="M69" i="103" s="1"/>
  <c r="J69" i="103"/>
  <c r="I69" i="103"/>
  <c r="G69" i="103"/>
  <c r="F69" i="103"/>
  <c r="AA57" i="103" s="1"/>
  <c r="E69" i="103"/>
  <c r="D69" i="103"/>
  <c r="P68" i="103"/>
  <c r="N68" i="103"/>
  <c r="I68" i="103"/>
  <c r="G68" i="103"/>
  <c r="F68" i="103"/>
  <c r="E68" i="103"/>
  <c r="D68" i="103"/>
  <c r="P67" i="103"/>
  <c r="N67" i="103"/>
  <c r="K67" i="103"/>
  <c r="M67" i="103" s="1"/>
  <c r="J67" i="103"/>
  <c r="I67" i="103"/>
  <c r="G67" i="103"/>
  <c r="F67" i="103"/>
  <c r="E67" i="103"/>
  <c r="D67" i="103"/>
  <c r="AA66" i="103"/>
  <c r="P66" i="103"/>
  <c r="N66" i="103"/>
  <c r="K66" i="103"/>
  <c r="M66" i="103" s="1"/>
  <c r="J66" i="103"/>
  <c r="I66" i="103"/>
  <c r="G66" i="103"/>
  <c r="F66" i="103"/>
  <c r="AA54" i="103" s="1"/>
  <c r="E66" i="103"/>
  <c r="D66" i="103"/>
  <c r="P65" i="103"/>
  <c r="N65" i="103"/>
  <c r="K65" i="103"/>
  <c r="M65" i="103" s="1"/>
  <c r="J65" i="103"/>
  <c r="I65" i="103"/>
  <c r="G65" i="103"/>
  <c r="F65" i="103"/>
  <c r="AA53" i="103" s="1"/>
  <c r="E65" i="103"/>
  <c r="D65" i="103"/>
  <c r="P64" i="103"/>
  <c r="N64" i="103"/>
  <c r="K64" i="103"/>
  <c r="L64" i="103" s="1"/>
  <c r="J64" i="103"/>
  <c r="I64" i="103"/>
  <c r="G64" i="103"/>
  <c r="F64" i="103"/>
  <c r="AA52" i="103" s="1"/>
  <c r="E64" i="103"/>
  <c r="D64" i="103"/>
  <c r="P63" i="103"/>
  <c r="N63" i="103"/>
  <c r="K63" i="103"/>
  <c r="M63" i="103" s="1"/>
  <c r="J63" i="103"/>
  <c r="I63" i="103"/>
  <c r="G63" i="103"/>
  <c r="F63" i="103"/>
  <c r="AA51" i="103" s="1"/>
  <c r="E63" i="103"/>
  <c r="D63" i="103"/>
  <c r="P62" i="103"/>
  <c r="N62" i="103"/>
  <c r="K62" i="103"/>
  <c r="M62" i="103" s="1"/>
  <c r="J62" i="103"/>
  <c r="I62" i="103"/>
  <c r="G62" i="103"/>
  <c r="F62" i="103"/>
  <c r="AA50" i="103" s="1"/>
  <c r="AD50" i="103" s="1"/>
  <c r="E62" i="103"/>
  <c r="D62" i="103"/>
  <c r="N61" i="103"/>
  <c r="K61" i="103"/>
  <c r="L61" i="103" s="1"/>
  <c r="J61" i="103"/>
  <c r="I61" i="103"/>
  <c r="G61" i="103"/>
  <c r="F61" i="103"/>
  <c r="AA49" i="103" s="1"/>
  <c r="AD49" i="103" s="1"/>
  <c r="E61" i="103"/>
  <c r="P61" i="103" s="1"/>
  <c r="D61" i="103"/>
  <c r="AB60" i="103"/>
  <c r="AB59" i="103"/>
  <c r="F59" i="103"/>
  <c r="AN58" i="103"/>
  <c r="AB58" i="103"/>
  <c r="D58" i="103"/>
  <c r="B74" i="103" s="1"/>
  <c r="AN57" i="103"/>
  <c r="AB57" i="103"/>
  <c r="AN56" i="103"/>
  <c r="AB56" i="103"/>
  <c r="AA56" i="103"/>
  <c r="AD56" i="103" s="1"/>
  <c r="AN55" i="103"/>
  <c r="AB55" i="103"/>
  <c r="AA55" i="103"/>
  <c r="AN54" i="103"/>
  <c r="AB54" i="103"/>
  <c r="AN53" i="103"/>
  <c r="AB53" i="103"/>
  <c r="AN52" i="103"/>
  <c r="AB52" i="103"/>
  <c r="B52" i="103"/>
  <c r="AN51" i="103"/>
  <c r="AB51" i="103"/>
  <c r="B51" i="103"/>
  <c r="AN50" i="103"/>
  <c r="AB50" i="103"/>
  <c r="AN49" i="103"/>
  <c r="AB49" i="103"/>
  <c r="AN48" i="103"/>
  <c r="AB48" i="103"/>
  <c r="AN47" i="103"/>
  <c r="AN46" i="103"/>
  <c r="B46" i="103"/>
  <c r="G48" i="103" s="1"/>
  <c r="B45" i="103"/>
  <c r="B86" i="103" s="1"/>
  <c r="D34" i="103"/>
  <c r="BL179" i="103" s="1"/>
  <c r="G32" i="103"/>
  <c r="G31" i="103"/>
  <c r="D25" i="103"/>
  <c r="H23" i="103"/>
  <c r="C23" i="103"/>
  <c r="B23" i="103"/>
  <c r="B26" i="103" s="1"/>
  <c r="C31" i="103" s="1"/>
  <c r="B12" i="103"/>
  <c r="B11" i="103"/>
  <c r="B10" i="103"/>
  <c r="B9" i="103"/>
  <c r="B8" i="103"/>
  <c r="BJ170" i="103" s="1"/>
  <c r="B7" i="103"/>
  <c r="BJ167" i="103" s="1"/>
  <c r="B6" i="103"/>
  <c r="BO167" i="103" s="1"/>
  <c r="B5" i="103"/>
  <c r="BJ166" i="103" s="1"/>
  <c r="BK220" i="102"/>
  <c r="BI220" i="102"/>
  <c r="BK219" i="102"/>
  <c r="BI219" i="102"/>
  <c r="BN218" i="102"/>
  <c r="BK218" i="102"/>
  <c r="BI218" i="102"/>
  <c r="BK217" i="102"/>
  <c r="BI217" i="102"/>
  <c r="BK216" i="102"/>
  <c r="BI216" i="102"/>
  <c r="BK215" i="102"/>
  <c r="BI215" i="102"/>
  <c r="BN214" i="102"/>
  <c r="BK214" i="102"/>
  <c r="BI214" i="102"/>
  <c r="BK213" i="102"/>
  <c r="BI213" i="102"/>
  <c r="BN212" i="102"/>
  <c r="BM212" i="102"/>
  <c r="BL212" i="102"/>
  <c r="BK212" i="102"/>
  <c r="BJ212" i="102"/>
  <c r="BI212" i="102"/>
  <c r="BI206" i="102"/>
  <c r="BQ204" i="102"/>
  <c r="BP204" i="102"/>
  <c r="BM204" i="102"/>
  <c r="BL204" i="102"/>
  <c r="BK204" i="102"/>
  <c r="BJ204" i="102"/>
  <c r="BI204" i="102"/>
  <c r="BQ203" i="102"/>
  <c r="BP203" i="102"/>
  <c r="BO203" i="102"/>
  <c r="BN203" i="102"/>
  <c r="BM203" i="102"/>
  <c r="BL203" i="102"/>
  <c r="BK203" i="102"/>
  <c r="BJ203" i="102"/>
  <c r="BI203" i="102"/>
  <c r="BI202" i="102"/>
  <c r="BM200" i="102"/>
  <c r="BL200" i="102"/>
  <c r="BK200" i="102"/>
  <c r="BJ200" i="102"/>
  <c r="BM199" i="102"/>
  <c r="BL199" i="102"/>
  <c r="BK199" i="102"/>
  <c r="BJ199" i="102"/>
  <c r="BI199" i="102"/>
  <c r="BJ198" i="102"/>
  <c r="BI197" i="102"/>
  <c r="BQ196" i="102"/>
  <c r="BP196" i="102"/>
  <c r="BQ195" i="102"/>
  <c r="BP195" i="102"/>
  <c r="BO195" i="102"/>
  <c r="BN195" i="102"/>
  <c r="BM195" i="102"/>
  <c r="BL195" i="102"/>
  <c r="BK195" i="102"/>
  <c r="BJ195" i="102"/>
  <c r="BI195" i="102"/>
  <c r="BQ194" i="102"/>
  <c r="BP194" i="102"/>
  <c r="BK194" i="102"/>
  <c r="BJ194" i="102"/>
  <c r="BI194" i="102"/>
  <c r="BQ193" i="102"/>
  <c r="BP193" i="102"/>
  <c r="BK193" i="102"/>
  <c r="BJ193" i="102"/>
  <c r="BI193" i="102"/>
  <c r="BQ192" i="102"/>
  <c r="BP192" i="102"/>
  <c r="BO192" i="102"/>
  <c r="BN192" i="102"/>
  <c r="BM192" i="102"/>
  <c r="BL192" i="102"/>
  <c r="BK192" i="102"/>
  <c r="BJ192" i="102"/>
  <c r="BI192" i="102"/>
  <c r="BQ191" i="102"/>
  <c r="BP191" i="102"/>
  <c r="BK191" i="102"/>
  <c r="BJ191" i="102"/>
  <c r="BI191" i="102"/>
  <c r="BQ190" i="102"/>
  <c r="BP190" i="102"/>
  <c r="BO190" i="102"/>
  <c r="BN190" i="102"/>
  <c r="BM190" i="102"/>
  <c r="BL190" i="102"/>
  <c r="BK190" i="102"/>
  <c r="BJ190" i="102"/>
  <c r="BI190" i="102"/>
  <c r="BQ189" i="102"/>
  <c r="BP189" i="102"/>
  <c r="BO189" i="102"/>
  <c r="BN189" i="102"/>
  <c r="BM189" i="102"/>
  <c r="BL189" i="102"/>
  <c r="BK189" i="102"/>
  <c r="BJ189" i="102"/>
  <c r="BI189" i="102"/>
  <c r="BQ188" i="102"/>
  <c r="BP188" i="102"/>
  <c r="BO188" i="102"/>
  <c r="BN188" i="102"/>
  <c r="BM188" i="102"/>
  <c r="BL188" i="102"/>
  <c r="BK188" i="102"/>
  <c r="BJ188" i="102"/>
  <c r="BI188" i="102"/>
  <c r="BQ187" i="102"/>
  <c r="BP187" i="102"/>
  <c r="BO187" i="102"/>
  <c r="BN187" i="102"/>
  <c r="BM187" i="102"/>
  <c r="BL187" i="102"/>
  <c r="BK187" i="102"/>
  <c r="BJ187" i="102"/>
  <c r="BI187" i="102"/>
  <c r="BQ186" i="102"/>
  <c r="BP186" i="102"/>
  <c r="BO186" i="102"/>
  <c r="BN186" i="102"/>
  <c r="BM186" i="102"/>
  <c r="BL186" i="102"/>
  <c r="BK186" i="102"/>
  <c r="BJ186" i="102"/>
  <c r="BI186" i="102"/>
  <c r="BQ185" i="102"/>
  <c r="BP185" i="102"/>
  <c r="BO185" i="102"/>
  <c r="BN185" i="102"/>
  <c r="BM185" i="102"/>
  <c r="BL185" i="102"/>
  <c r="BK185" i="102"/>
  <c r="BJ185" i="102"/>
  <c r="BI185" i="102"/>
  <c r="BQ184" i="102"/>
  <c r="BP184" i="102"/>
  <c r="BO184" i="102"/>
  <c r="BN184" i="102"/>
  <c r="BM184" i="102"/>
  <c r="BL184" i="102"/>
  <c r="BK184" i="102"/>
  <c r="BJ184" i="102"/>
  <c r="BI184" i="102"/>
  <c r="BQ183" i="102"/>
  <c r="BP183" i="102"/>
  <c r="BO183" i="102"/>
  <c r="BN183" i="102"/>
  <c r="BM183" i="102"/>
  <c r="BL183" i="102"/>
  <c r="BK183" i="102"/>
  <c r="BJ183" i="102"/>
  <c r="BI183" i="102"/>
  <c r="BJ182" i="102"/>
  <c r="BJ181" i="102"/>
  <c r="BI180" i="102"/>
  <c r="BL178" i="102"/>
  <c r="BL177" i="102"/>
  <c r="BL176" i="102"/>
  <c r="BJ174" i="102"/>
  <c r="BJ173" i="102"/>
  <c r="BJ169" i="102"/>
  <c r="BJ168" i="102"/>
  <c r="BO166" i="102"/>
  <c r="BI164" i="102"/>
  <c r="K156" i="102"/>
  <c r="I156" i="102"/>
  <c r="BN220" i="102" s="1"/>
  <c r="E156" i="102"/>
  <c r="H156" i="102" s="1"/>
  <c r="BM220" i="102" s="1"/>
  <c r="K155" i="102"/>
  <c r="I155" i="102"/>
  <c r="BN219" i="102" s="1"/>
  <c r="E155" i="102"/>
  <c r="G155" i="102" s="1"/>
  <c r="BL219" i="102" s="1"/>
  <c r="K154" i="102"/>
  <c r="I154" i="102"/>
  <c r="G154" i="102"/>
  <c r="BL218" i="102" s="1"/>
  <c r="E154" i="102"/>
  <c r="BJ218" i="102" s="1"/>
  <c r="K153" i="102"/>
  <c r="I153" i="102"/>
  <c r="BN217" i="102" s="1"/>
  <c r="G153" i="102"/>
  <c r="BL217" i="102" s="1"/>
  <c r="E153" i="102"/>
  <c r="BJ217" i="102" s="1"/>
  <c r="K152" i="102"/>
  <c r="I152" i="102"/>
  <c r="BN216" i="102" s="1"/>
  <c r="E152" i="102"/>
  <c r="K151" i="102"/>
  <c r="I151" i="102"/>
  <c r="BN215" i="102" s="1"/>
  <c r="E151" i="102"/>
  <c r="K150" i="102"/>
  <c r="I150" i="102"/>
  <c r="G150" i="102"/>
  <c r="BL214" i="102" s="1"/>
  <c r="E150" i="102"/>
  <c r="BJ214" i="102" s="1"/>
  <c r="K149" i="102"/>
  <c r="I149" i="102"/>
  <c r="BN213" i="102" s="1"/>
  <c r="G149" i="102"/>
  <c r="BL213" i="102" s="1"/>
  <c r="E149" i="102"/>
  <c r="BJ213" i="102" s="1"/>
  <c r="E147" i="102"/>
  <c r="B133" i="102"/>
  <c r="B135" i="102" s="1"/>
  <c r="E125" i="102"/>
  <c r="BO204" i="102" s="1"/>
  <c r="D125" i="102"/>
  <c r="BN204" i="102" s="1"/>
  <c r="E76" i="102"/>
  <c r="D76" i="102"/>
  <c r="C76" i="102"/>
  <c r="B76" i="102"/>
  <c r="B75" i="102"/>
  <c r="E74" i="102"/>
  <c r="D74" i="102"/>
  <c r="N73" i="102"/>
  <c r="D73" i="102"/>
  <c r="P72" i="102"/>
  <c r="N72" i="102"/>
  <c r="K72" i="102"/>
  <c r="M72" i="102" s="1"/>
  <c r="J72" i="102"/>
  <c r="I72" i="102"/>
  <c r="G72" i="102"/>
  <c r="F72" i="102"/>
  <c r="AA60" i="102" s="1"/>
  <c r="E72" i="102"/>
  <c r="D72" i="102"/>
  <c r="P71" i="102"/>
  <c r="N71" i="102"/>
  <c r="I71" i="102"/>
  <c r="G71" i="102"/>
  <c r="F71" i="102"/>
  <c r="AA59" i="102" s="1"/>
  <c r="E71" i="102"/>
  <c r="D71" i="102"/>
  <c r="P70" i="102"/>
  <c r="N70" i="102"/>
  <c r="I70" i="102"/>
  <c r="G70" i="102"/>
  <c r="F70" i="102"/>
  <c r="E70" i="102"/>
  <c r="D70" i="102"/>
  <c r="P69" i="102"/>
  <c r="N69" i="102"/>
  <c r="K69" i="102"/>
  <c r="L69" i="102" s="1"/>
  <c r="J69" i="102"/>
  <c r="I69" i="102"/>
  <c r="G69" i="102"/>
  <c r="F69" i="102"/>
  <c r="E69" i="102"/>
  <c r="D69" i="102"/>
  <c r="P68" i="102"/>
  <c r="N68" i="102"/>
  <c r="I68" i="102"/>
  <c r="G68" i="102"/>
  <c r="F68" i="102"/>
  <c r="AA56" i="102" s="1"/>
  <c r="E68" i="102"/>
  <c r="D68" i="102"/>
  <c r="P67" i="102"/>
  <c r="N67" i="102"/>
  <c r="K67" i="102"/>
  <c r="L67" i="102" s="1"/>
  <c r="J67" i="102"/>
  <c r="I67" i="102"/>
  <c r="G67" i="102"/>
  <c r="F67" i="102"/>
  <c r="AA55" i="102" s="1"/>
  <c r="E67" i="102"/>
  <c r="D67" i="102"/>
  <c r="AA66" i="102"/>
  <c r="P66" i="102"/>
  <c r="N66" i="102"/>
  <c r="K66" i="102"/>
  <c r="M66" i="102" s="1"/>
  <c r="J66" i="102"/>
  <c r="I66" i="102"/>
  <c r="G66" i="102"/>
  <c r="F66" i="102"/>
  <c r="AA54" i="102" s="1"/>
  <c r="AD54" i="102" s="1"/>
  <c r="E66" i="102"/>
  <c r="D66" i="102"/>
  <c r="P65" i="102"/>
  <c r="N65" i="102"/>
  <c r="K65" i="102"/>
  <c r="M65" i="102" s="1"/>
  <c r="J65" i="102"/>
  <c r="I65" i="102"/>
  <c r="G65" i="102"/>
  <c r="F65" i="102"/>
  <c r="AA53" i="102" s="1"/>
  <c r="AD53" i="102" s="1"/>
  <c r="E65" i="102"/>
  <c r="D65" i="102"/>
  <c r="P64" i="102"/>
  <c r="N64" i="102"/>
  <c r="K64" i="102"/>
  <c r="M64" i="102" s="1"/>
  <c r="J64" i="102"/>
  <c r="I64" i="102"/>
  <c r="G64" i="102"/>
  <c r="F64" i="102"/>
  <c r="AA52" i="102" s="1"/>
  <c r="AD52" i="102" s="1"/>
  <c r="E64" i="102"/>
  <c r="D64" i="102"/>
  <c r="P63" i="102"/>
  <c r="N63" i="102"/>
  <c r="K63" i="102"/>
  <c r="M63" i="102" s="1"/>
  <c r="J63" i="102"/>
  <c r="I63" i="102"/>
  <c r="G63" i="102"/>
  <c r="F63" i="102"/>
  <c r="AA51" i="102" s="1"/>
  <c r="E63" i="102"/>
  <c r="D63" i="102"/>
  <c r="P62" i="102"/>
  <c r="N62" i="102"/>
  <c r="K62" i="102"/>
  <c r="L62" i="102" s="1"/>
  <c r="J62" i="102"/>
  <c r="I62" i="102"/>
  <c r="G62" i="102"/>
  <c r="F62" i="102"/>
  <c r="E62" i="102"/>
  <c r="D62" i="102"/>
  <c r="N61" i="102"/>
  <c r="K61" i="102"/>
  <c r="L61" i="102" s="1"/>
  <c r="J61" i="102"/>
  <c r="I61" i="102"/>
  <c r="G61" i="102"/>
  <c r="F61" i="102"/>
  <c r="AA48" i="102" s="1"/>
  <c r="E61" i="102"/>
  <c r="P61" i="102" s="1"/>
  <c r="D61" i="102"/>
  <c r="AB60" i="102"/>
  <c r="AB59" i="102"/>
  <c r="F59" i="102"/>
  <c r="AN58" i="102"/>
  <c r="AB58" i="102"/>
  <c r="AA58" i="102"/>
  <c r="AD58" i="102" s="1"/>
  <c r="D58" i="102"/>
  <c r="B74" i="102" s="1"/>
  <c r="AN57" i="102"/>
  <c r="AB57" i="102"/>
  <c r="AA57" i="102"/>
  <c r="AN56" i="102"/>
  <c r="AB56" i="102"/>
  <c r="AN55" i="102"/>
  <c r="AB55" i="102"/>
  <c r="AN54" i="102"/>
  <c r="AB54" i="102"/>
  <c r="AN53" i="102"/>
  <c r="AB53" i="102"/>
  <c r="AN52" i="102"/>
  <c r="AB52" i="102"/>
  <c r="B52" i="102"/>
  <c r="AN51" i="102"/>
  <c r="AB51" i="102"/>
  <c r="B51" i="102"/>
  <c r="AN50" i="102"/>
  <c r="AB50" i="102"/>
  <c r="AA50" i="102"/>
  <c r="AN49" i="102"/>
  <c r="AB49" i="102"/>
  <c r="AA49" i="102"/>
  <c r="AD49" i="102" s="1"/>
  <c r="AN48" i="102"/>
  <c r="AB48" i="102"/>
  <c r="AN47" i="102"/>
  <c r="AN46" i="102"/>
  <c r="B46" i="102"/>
  <c r="G48" i="102" s="1"/>
  <c r="B45" i="102"/>
  <c r="B49" i="102" s="1"/>
  <c r="G32" i="102"/>
  <c r="G31" i="102"/>
  <c r="D25" i="102"/>
  <c r="H23" i="102"/>
  <c r="C32" i="102" s="1"/>
  <c r="C23" i="102"/>
  <c r="B23" i="102"/>
  <c r="B26" i="102" s="1"/>
  <c r="B12" i="102"/>
  <c r="D34" i="102" s="1"/>
  <c r="BL179" i="102" s="1"/>
  <c r="B11" i="102"/>
  <c r="B10" i="102"/>
  <c r="B9" i="102"/>
  <c r="B8" i="102"/>
  <c r="BJ170" i="102" s="1"/>
  <c r="B7" i="102"/>
  <c r="BJ167" i="102" s="1"/>
  <c r="B6" i="102"/>
  <c r="BO167" i="102" s="1"/>
  <c r="B5" i="102"/>
  <c r="BJ166" i="102" s="1"/>
  <c r="BK220" i="101"/>
  <c r="BJ220" i="101"/>
  <c r="BI220" i="101"/>
  <c r="BK219" i="101"/>
  <c r="BI219" i="101"/>
  <c r="BK218" i="101"/>
  <c r="BI218" i="101"/>
  <c r="BN217" i="101"/>
  <c r="BK217" i="101"/>
  <c r="BI217" i="101"/>
  <c r="BK216" i="101"/>
  <c r="BJ216" i="101"/>
  <c r="BI216" i="101"/>
  <c r="BK215" i="101"/>
  <c r="BI215" i="101"/>
  <c r="BK214" i="101"/>
  <c r="BI214" i="101"/>
  <c r="BN213" i="101"/>
  <c r="BK213" i="101"/>
  <c r="BI213" i="101"/>
  <c r="BN212" i="101"/>
  <c r="BM212" i="101"/>
  <c r="BL212" i="101"/>
  <c r="BK212" i="101"/>
  <c r="BJ212" i="101"/>
  <c r="BI212" i="101"/>
  <c r="BI206" i="101"/>
  <c r="BQ204" i="101"/>
  <c r="BP204" i="101"/>
  <c r="BM204" i="101"/>
  <c r="BL204" i="101"/>
  <c r="BK204" i="101"/>
  <c r="BJ204" i="101"/>
  <c r="BI204" i="101"/>
  <c r="BQ203" i="101"/>
  <c r="BP203" i="101"/>
  <c r="BO203" i="101"/>
  <c r="BN203" i="101"/>
  <c r="BM203" i="101"/>
  <c r="BL203" i="101"/>
  <c r="BK203" i="101"/>
  <c r="BJ203" i="101"/>
  <c r="BI203" i="101"/>
  <c r="BI202" i="101"/>
  <c r="BM200" i="101"/>
  <c r="BL200" i="101"/>
  <c r="BK200" i="101"/>
  <c r="BJ200" i="101"/>
  <c r="BM199" i="101"/>
  <c r="BL199" i="101"/>
  <c r="BK199" i="101"/>
  <c r="BJ199" i="101"/>
  <c r="BI199" i="101"/>
  <c r="BJ198" i="101"/>
  <c r="BI197" i="101"/>
  <c r="BQ196" i="101"/>
  <c r="BP196" i="101"/>
  <c r="BQ195" i="101"/>
  <c r="BP195" i="101"/>
  <c r="BO195" i="101"/>
  <c r="BN195" i="101"/>
  <c r="BM195" i="101"/>
  <c r="BL195" i="101"/>
  <c r="BK195" i="101"/>
  <c r="BJ195" i="101"/>
  <c r="BI195" i="101"/>
  <c r="BQ194" i="101"/>
  <c r="BP194" i="101"/>
  <c r="BK194" i="101"/>
  <c r="BJ194" i="101"/>
  <c r="BI194" i="101"/>
  <c r="BQ193" i="101"/>
  <c r="BP193" i="101"/>
  <c r="BK193" i="101"/>
  <c r="BJ193" i="101"/>
  <c r="BI193" i="101"/>
  <c r="BQ192" i="101"/>
  <c r="BP192" i="101"/>
  <c r="BO192" i="101"/>
  <c r="BN192" i="101"/>
  <c r="BM192" i="101"/>
  <c r="BL192" i="101"/>
  <c r="BK192" i="101"/>
  <c r="BJ192" i="101"/>
  <c r="BI192" i="101"/>
  <c r="BQ191" i="101"/>
  <c r="BP191" i="101"/>
  <c r="BK191" i="101"/>
  <c r="BJ191" i="101"/>
  <c r="BI191" i="101"/>
  <c r="BQ190" i="101"/>
  <c r="BP190" i="101"/>
  <c r="BO190" i="101"/>
  <c r="BN190" i="101"/>
  <c r="BM190" i="101"/>
  <c r="BL190" i="101"/>
  <c r="BK190" i="101"/>
  <c r="BJ190" i="101"/>
  <c r="BI190" i="101"/>
  <c r="BQ189" i="101"/>
  <c r="BP189" i="101"/>
  <c r="BO189" i="101"/>
  <c r="BN189" i="101"/>
  <c r="BM189" i="101"/>
  <c r="BL189" i="101"/>
  <c r="BK189" i="101"/>
  <c r="BJ189" i="101"/>
  <c r="BI189" i="101"/>
  <c r="BQ188" i="101"/>
  <c r="BP188" i="101"/>
  <c r="BO188" i="101"/>
  <c r="BN188" i="101"/>
  <c r="BM188" i="101"/>
  <c r="BL188" i="101"/>
  <c r="BK188" i="101"/>
  <c r="BJ188" i="101"/>
  <c r="BI188" i="101"/>
  <c r="BQ187" i="101"/>
  <c r="BP187" i="101"/>
  <c r="BO187" i="101"/>
  <c r="BN187" i="101"/>
  <c r="BM187" i="101"/>
  <c r="BL187" i="101"/>
  <c r="BK187" i="101"/>
  <c r="BJ187" i="101"/>
  <c r="BI187" i="101"/>
  <c r="BQ186" i="101"/>
  <c r="BP186" i="101"/>
  <c r="BO186" i="101"/>
  <c r="BN186" i="101"/>
  <c r="BM186" i="101"/>
  <c r="BL186" i="101"/>
  <c r="BK186" i="101"/>
  <c r="BJ186" i="101"/>
  <c r="BI186" i="101"/>
  <c r="BQ185" i="101"/>
  <c r="BP185" i="101"/>
  <c r="BO185" i="101"/>
  <c r="BN185" i="101"/>
  <c r="BM185" i="101"/>
  <c r="BL185" i="101"/>
  <c r="BK185" i="101"/>
  <c r="BJ185" i="101"/>
  <c r="BI185" i="101"/>
  <c r="BQ184" i="101"/>
  <c r="BP184" i="101"/>
  <c r="BO184" i="101"/>
  <c r="BN184" i="101"/>
  <c r="BM184" i="101"/>
  <c r="BL184" i="101"/>
  <c r="BK184" i="101"/>
  <c r="BJ184" i="101"/>
  <c r="BI184" i="101"/>
  <c r="BQ183" i="101"/>
  <c r="BP183" i="101"/>
  <c r="BO183" i="101"/>
  <c r="BN183" i="101"/>
  <c r="BM183" i="101"/>
  <c r="BL183" i="101"/>
  <c r="BK183" i="101"/>
  <c r="BJ183" i="101"/>
  <c r="BI183" i="101"/>
  <c r="BJ182" i="101"/>
  <c r="BJ181" i="101"/>
  <c r="BI180" i="101"/>
  <c r="BL178" i="101"/>
  <c r="BL177" i="101"/>
  <c r="BL176" i="101"/>
  <c r="BJ174" i="101"/>
  <c r="BJ173" i="101"/>
  <c r="BJ169" i="101"/>
  <c r="BJ168" i="101"/>
  <c r="BO166" i="101"/>
  <c r="BI164" i="101"/>
  <c r="K156" i="101"/>
  <c r="I156" i="101"/>
  <c r="BN220" i="101" s="1"/>
  <c r="G156" i="101"/>
  <c r="BL220" i="101" s="1"/>
  <c r="E156" i="101"/>
  <c r="H156" i="101" s="1"/>
  <c r="BM220" i="101" s="1"/>
  <c r="K155" i="101"/>
  <c r="I155" i="101"/>
  <c r="BN219" i="101" s="1"/>
  <c r="E155" i="101"/>
  <c r="BJ219" i="101" s="1"/>
  <c r="K154" i="101"/>
  <c r="I154" i="101"/>
  <c r="BN218" i="101" s="1"/>
  <c r="G154" i="101"/>
  <c r="BL218" i="101" s="1"/>
  <c r="E154" i="101"/>
  <c r="BJ218" i="101" s="1"/>
  <c r="K153" i="101"/>
  <c r="I153" i="101"/>
  <c r="E153" i="101"/>
  <c r="H153" i="101" s="1"/>
  <c r="BM217" i="101" s="1"/>
  <c r="K152" i="101"/>
  <c r="I152" i="101"/>
  <c r="BN216" i="101" s="1"/>
  <c r="G152" i="101"/>
  <c r="BL216" i="101" s="1"/>
  <c r="E152" i="101"/>
  <c r="H152" i="101" s="1"/>
  <c r="BM216" i="101" s="1"/>
  <c r="K151" i="101"/>
  <c r="I151" i="101"/>
  <c r="BN215" i="101" s="1"/>
  <c r="E151" i="101"/>
  <c r="BJ215" i="101" s="1"/>
  <c r="K150" i="101"/>
  <c r="I150" i="101"/>
  <c r="BN214" i="101" s="1"/>
  <c r="G150" i="101"/>
  <c r="BL214" i="101" s="1"/>
  <c r="E150" i="101"/>
  <c r="BJ214" i="101" s="1"/>
  <c r="K149" i="101"/>
  <c r="I149" i="101"/>
  <c r="E149" i="101"/>
  <c r="H149" i="101" s="1"/>
  <c r="BM213" i="101" s="1"/>
  <c r="E147" i="101"/>
  <c r="B133" i="101"/>
  <c r="B137" i="101" s="1"/>
  <c r="E125" i="101"/>
  <c r="BO204" i="101" s="1"/>
  <c r="D125" i="101"/>
  <c r="BN204" i="101" s="1"/>
  <c r="E76" i="101"/>
  <c r="D76" i="101"/>
  <c r="C76" i="101"/>
  <c r="B76" i="101"/>
  <c r="B75" i="101"/>
  <c r="E74" i="101"/>
  <c r="D74" i="101"/>
  <c r="N73" i="101"/>
  <c r="D73" i="101"/>
  <c r="P72" i="101"/>
  <c r="N72" i="101"/>
  <c r="K72" i="101"/>
  <c r="J72" i="101"/>
  <c r="I72" i="101"/>
  <c r="G72" i="101"/>
  <c r="F72" i="101"/>
  <c r="AA60" i="101" s="1"/>
  <c r="E72" i="101"/>
  <c r="D72" i="101"/>
  <c r="P71" i="101"/>
  <c r="N71" i="101"/>
  <c r="I71" i="101"/>
  <c r="G71" i="101"/>
  <c r="F71" i="101"/>
  <c r="AA59" i="101" s="1"/>
  <c r="E71" i="101"/>
  <c r="D71" i="101"/>
  <c r="P70" i="101"/>
  <c r="N70" i="101"/>
  <c r="I70" i="101"/>
  <c r="G70" i="101"/>
  <c r="F70" i="101"/>
  <c r="AA58" i="101" s="1"/>
  <c r="AD58" i="101" s="1"/>
  <c r="E70" i="101"/>
  <c r="D70" i="101"/>
  <c r="P69" i="101"/>
  <c r="N69" i="101"/>
  <c r="K69" i="101"/>
  <c r="L69" i="101" s="1"/>
  <c r="J69" i="101"/>
  <c r="I69" i="101"/>
  <c r="G69" i="101"/>
  <c r="F69" i="101"/>
  <c r="AA57" i="101" s="1"/>
  <c r="AD57" i="101" s="1"/>
  <c r="E69" i="101"/>
  <c r="D69" i="101"/>
  <c r="P68" i="101"/>
  <c r="N68" i="101"/>
  <c r="I68" i="101"/>
  <c r="G68" i="101"/>
  <c r="F68" i="101"/>
  <c r="AA56" i="101" s="1"/>
  <c r="E68" i="101"/>
  <c r="D68" i="101"/>
  <c r="P67" i="101"/>
  <c r="N67" i="101"/>
  <c r="K67" i="101"/>
  <c r="M67" i="101" s="1"/>
  <c r="J67" i="101"/>
  <c r="I67" i="101"/>
  <c r="G67" i="101"/>
  <c r="F67" i="101"/>
  <c r="AA55" i="101" s="1"/>
  <c r="AD55" i="101" s="1"/>
  <c r="E67" i="101"/>
  <c r="D67" i="101"/>
  <c r="AA66" i="101"/>
  <c r="P66" i="101"/>
  <c r="N66" i="101"/>
  <c r="K66" i="101"/>
  <c r="M66" i="101" s="1"/>
  <c r="J66" i="101"/>
  <c r="I66" i="101"/>
  <c r="G66" i="101"/>
  <c r="F66" i="101"/>
  <c r="AA54" i="101" s="1"/>
  <c r="E66" i="101"/>
  <c r="D66" i="101"/>
  <c r="P65" i="101"/>
  <c r="N65" i="101"/>
  <c r="K65" i="101"/>
  <c r="M65" i="101" s="1"/>
  <c r="J65" i="101"/>
  <c r="I65" i="101"/>
  <c r="G65" i="101"/>
  <c r="F65" i="101"/>
  <c r="AA53" i="101" s="1"/>
  <c r="E65" i="101"/>
  <c r="D65" i="101"/>
  <c r="P64" i="101"/>
  <c r="N64" i="101"/>
  <c r="K64" i="101"/>
  <c r="L64" i="101" s="1"/>
  <c r="J64" i="101"/>
  <c r="I64" i="101"/>
  <c r="G64" i="101"/>
  <c r="F64" i="101"/>
  <c r="AA52" i="101" s="1"/>
  <c r="E64" i="101"/>
  <c r="D64" i="101"/>
  <c r="P63" i="101"/>
  <c r="N63" i="101"/>
  <c r="K63" i="101"/>
  <c r="M63" i="101" s="1"/>
  <c r="J63" i="101"/>
  <c r="I63" i="101"/>
  <c r="G63" i="101"/>
  <c r="F63" i="101"/>
  <c r="AA51" i="101" s="1"/>
  <c r="E63" i="101"/>
  <c r="D63" i="101"/>
  <c r="P62" i="101"/>
  <c r="N62" i="101"/>
  <c r="K62" i="101"/>
  <c r="L62" i="101" s="1"/>
  <c r="J62" i="101"/>
  <c r="I62" i="101"/>
  <c r="G62" i="101"/>
  <c r="F62" i="101"/>
  <c r="AA50" i="101" s="1"/>
  <c r="E62" i="101"/>
  <c r="D62" i="101"/>
  <c r="N61" i="101"/>
  <c r="K61" i="101"/>
  <c r="M61" i="101" s="1"/>
  <c r="J61" i="101"/>
  <c r="I61" i="101"/>
  <c r="G61" i="101"/>
  <c r="F61" i="101"/>
  <c r="AA49" i="101" s="1"/>
  <c r="E61" i="101"/>
  <c r="P61" i="101" s="1"/>
  <c r="D61" i="101"/>
  <c r="AB60" i="101"/>
  <c r="AB59" i="101"/>
  <c r="F59" i="101"/>
  <c r="AN58" i="101"/>
  <c r="AB58" i="101"/>
  <c r="D58" i="101"/>
  <c r="B74" i="101" s="1"/>
  <c r="AN57" i="101"/>
  <c r="AB57" i="101"/>
  <c r="AN56" i="101"/>
  <c r="AB56" i="101"/>
  <c r="AN55" i="101"/>
  <c r="AB55" i="101"/>
  <c r="AN54" i="101"/>
  <c r="AB54" i="101"/>
  <c r="AN53" i="101"/>
  <c r="AB53" i="101"/>
  <c r="AN52" i="101"/>
  <c r="AB52" i="101"/>
  <c r="B52" i="101"/>
  <c r="AN51" i="101"/>
  <c r="AB51" i="101"/>
  <c r="B51" i="101"/>
  <c r="AN50" i="101"/>
  <c r="AB50" i="101"/>
  <c r="AN49" i="101"/>
  <c r="AB49" i="101"/>
  <c r="AN48" i="101"/>
  <c r="AB48" i="101"/>
  <c r="AN47" i="101"/>
  <c r="AN46" i="101"/>
  <c r="B46" i="101"/>
  <c r="G48" i="101" s="1"/>
  <c r="B45" i="101"/>
  <c r="G32" i="101"/>
  <c r="G31" i="101"/>
  <c r="D25" i="101"/>
  <c r="H23" i="101"/>
  <c r="C32" i="101" s="1"/>
  <c r="BK177" i="101" s="1"/>
  <c r="C23" i="101"/>
  <c r="B23" i="101"/>
  <c r="B26" i="101" s="1"/>
  <c r="B12" i="101"/>
  <c r="D34" i="101" s="1"/>
  <c r="BL179" i="101" s="1"/>
  <c r="B11" i="101"/>
  <c r="B10" i="101"/>
  <c r="B9" i="101"/>
  <c r="B8" i="101"/>
  <c r="BJ170" i="101" s="1"/>
  <c r="B7" i="101"/>
  <c r="BJ167" i="101" s="1"/>
  <c r="B6" i="101"/>
  <c r="BO167" i="101" s="1"/>
  <c r="B5" i="101"/>
  <c r="BJ166" i="101" s="1"/>
  <c r="BK220" i="100"/>
  <c r="BJ220" i="100"/>
  <c r="BI220" i="100"/>
  <c r="BN219" i="100"/>
  <c r="BK219" i="100"/>
  <c r="BI219" i="100"/>
  <c r="BK218" i="100"/>
  <c r="BJ218" i="100"/>
  <c r="BI218" i="100"/>
  <c r="BK217" i="100"/>
  <c r="BI217" i="100"/>
  <c r="BK216" i="100"/>
  <c r="BI216" i="100"/>
  <c r="BN215" i="100"/>
  <c r="BK215" i="100"/>
  <c r="BI215" i="100"/>
  <c r="BK214" i="100"/>
  <c r="BJ214" i="100"/>
  <c r="BI214" i="100"/>
  <c r="BK213" i="100"/>
  <c r="BI213" i="100"/>
  <c r="BN212" i="100"/>
  <c r="BM212" i="100"/>
  <c r="BL212" i="100"/>
  <c r="BK212" i="100"/>
  <c r="BJ212" i="100"/>
  <c r="BI212" i="100"/>
  <c r="BI206" i="100"/>
  <c r="BQ204" i="100"/>
  <c r="BP204" i="100"/>
  <c r="BM204" i="100"/>
  <c r="BL204" i="100"/>
  <c r="BK204" i="100"/>
  <c r="BJ204" i="100"/>
  <c r="BI204" i="100"/>
  <c r="BQ203" i="100"/>
  <c r="BP203" i="100"/>
  <c r="BO203" i="100"/>
  <c r="BN203" i="100"/>
  <c r="BM203" i="100"/>
  <c r="BL203" i="100"/>
  <c r="BK203" i="100"/>
  <c r="BJ203" i="100"/>
  <c r="BI203" i="100"/>
  <c r="BI202" i="100"/>
  <c r="BM200" i="100"/>
  <c r="BL200" i="100"/>
  <c r="BK200" i="100"/>
  <c r="BJ200" i="100"/>
  <c r="BM199" i="100"/>
  <c r="BL199" i="100"/>
  <c r="BK199" i="100"/>
  <c r="BJ199" i="100"/>
  <c r="BI199" i="100"/>
  <c r="BJ198" i="100"/>
  <c r="BI197" i="100"/>
  <c r="BQ196" i="100"/>
  <c r="BP196" i="100"/>
  <c r="BQ195" i="100"/>
  <c r="BP195" i="100"/>
  <c r="BO195" i="100"/>
  <c r="BN195" i="100"/>
  <c r="BM195" i="100"/>
  <c r="BL195" i="100"/>
  <c r="BK195" i="100"/>
  <c r="BJ195" i="100"/>
  <c r="BI195" i="100"/>
  <c r="BQ194" i="100"/>
  <c r="BP194" i="100"/>
  <c r="BK194" i="100"/>
  <c r="BJ194" i="100"/>
  <c r="BI194" i="100"/>
  <c r="BQ193" i="100"/>
  <c r="BP193" i="100"/>
  <c r="BK193" i="100"/>
  <c r="BJ193" i="100"/>
  <c r="BI193" i="100"/>
  <c r="BQ192" i="100"/>
  <c r="BP192" i="100"/>
  <c r="BO192" i="100"/>
  <c r="BN192" i="100"/>
  <c r="BM192" i="100"/>
  <c r="BL192" i="100"/>
  <c r="BK192" i="100"/>
  <c r="BJ192" i="100"/>
  <c r="BI192" i="100"/>
  <c r="BQ191" i="100"/>
  <c r="BP191" i="100"/>
  <c r="BK191" i="100"/>
  <c r="BJ191" i="100"/>
  <c r="BI191" i="100"/>
  <c r="BQ190" i="100"/>
  <c r="BP190" i="100"/>
  <c r="BO190" i="100"/>
  <c r="BN190" i="100"/>
  <c r="BM190" i="100"/>
  <c r="BL190" i="100"/>
  <c r="BK190" i="100"/>
  <c r="BJ190" i="100"/>
  <c r="BI190" i="100"/>
  <c r="BQ189" i="100"/>
  <c r="BP189" i="100"/>
  <c r="BO189" i="100"/>
  <c r="BN189" i="100"/>
  <c r="BM189" i="100"/>
  <c r="BL189" i="100"/>
  <c r="BK189" i="100"/>
  <c r="BJ189" i="100"/>
  <c r="BI189" i="100"/>
  <c r="BQ188" i="100"/>
  <c r="BP188" i="100"/>
  <c r="BO188" i="100"/>
  <c r="BN188" i="100"/>
  <c r="BM188" i="100"/>
  <c r="BL188" i="100"/>
  <c r="BK188" i="100"/>
  <c r="BJ188" i="100"/>
  <c r="BI188" i="100"/>
  <c r="BQ187" i="100"/>
  <c r="BP187" i="100"/>
  <c r="BO187" i="100"/>
  <c r="BN187" i="100"/>
  <c r="BM187" i="100"/>
  <c r="BL187" i="100"/>
  <c r="BK187" i="100"/>
  <c r="BJ187" i="100"/>
  <c r="BI187" i="100"/>
  <c r="BQ186" i="100"/>
  <c r="BP186" i="100"/>
  <c r="BO186" i="100"/>
  <c r="BN186" i="100"/>
  <c r="BM186" i="100"/>
  <c r="BL186" i="100"/>
  <c r="BK186" i="100"/>
  <c r="BJ186" i="100"/>
  <c r="BI186" i="100"/>
  <c r="BQ185" i="100"/>
  <c r="BP185" i="100"/>
  <c r="BO185" i="100"/>
  <c r="BN185" i="100"/>
  <c r="BM185" i="100"/>
  <c r="BL185" i="100"/>
  <c r="BK185" i="100"/>
  <c r="BJ185" i="100"/>
  <c r="BI185" i="100"/>
  <c r="BQ184" i="100"/>
  <c r="BP184" i="100"/>
  <c r="BO184" i="100"/>
  <c r="BN184" i="100"/>
  <c r="BM184" i="100"/>
  <c r="BL184" i="100"/>
  <c r="BK184" i="100"/>
  <c r="BJ184" i="100"/>
  <c r="BI184" i="100"/>
  <c r="BQ183" i="100"/>
  <c r="BP183" i="100"/>
  <c r="BO183" i="100"/>
  <c r="BN183" i="100"/>
  <c r="BM183" i="100"/>
  <c r="BL183" i="100"/>
  <c r="BK183" i="100"/>
  <c r="BJ183" i="100"/>
  <c r="BI183" i="100"/>
  <c r="BJ182" i="100"/>
  <c r="BJ181" i="100"/>
  <c r="BI180" i="100"/>
  <c r="BL178" i="100"/>
  <c r="BL177" i="100"/>
  <c r="BL176" i="100"/>
  <c r="BJ174" i="100"/>
  <c r="BJ173" i="100"/>
  <c r="BJ169" i="100"/>
  <c r="BJ168" i="100"/>
  <c r="BO166" i="100"/>
  <c r="BI164" i="100"/>
  <c r="K156" i="100"/>
  <c r="I156" i="100"/>
  <c r="BN220" i="100" s="1"/>
  <c r="G156" i="100"/>
  <c r="BL220" i="100" s="1"/>
  <c r="E156" i="100"/>
  <c r="H156" i="100" s="1"/>
  <c r="BM220" i="100" s="1"/>
  <c r="K155" i="100"/>
  <c r="I155" i="100"/>
  <c r="E155" i="100"/>
  <c r="BJ219" i="100" s="1"/>
  <c r="K154" i="100"/>
  <c r="I154" i="100"/>
  <c r="BN218" i="100" s="1"/>
  <c r="G154" i="100"/>
  <c r="BL218" i="100" s="1"/>
  <c r="E154" i="100"/>
  <c r="H154" i="100" s="1"/>
  <c r="BM218" i="100" s="1"/>
  <c r="K153" i="100"/>
  <c r="I153" i="100"/>
  <c r="BN217" i="100" s="1"/>
  <c r="E153" i="100"/>
  <c r="BJ217" i="100" s="1"/>
  <c r="K152" i="100"/>
  <c r="I152" i="100"/>
  <c r="BN216" i="100" s="1"/>
  <c r="G152" i="100"/>
  <c r="BL216" i="100" s="1"/>
  <c r="E152" i="100"/>
  <c r="BJ216" i="100" s="1"/>
  <c r="K151" i="100"/>
  <c r="I151" i="100"/>
  <c r="E151" i="100"/>
  <c r="BJ215" i="100" s="1"/>
  <c r="K150" i="100"/>
  <c r="I150" i="100"/>
  <c r="BN214" i="100" s="1"/>
  <c r="G150" i="100"/>
  <c r="BL214" i="100" s="1"/>
  <c r="E150" i="100"/>
  <c r="H150" i="100" s="1"/>
  <c r="BM214" i="100" s="1"/>
  <c r="K149" i="100"/>
  <c r="I149" i="100"/>
  <c r="BN213" i="100" s="1"/>
  <c r="E149" i="100"/>
  <c r="BJ213" i="100" s="1"/>
  <c r="E147" i="100"/>
  <c r="B133" i="100"/>
  <c r="B135" i="100" s="1"/>
  <c r="E125" i="100"/>
  <c r="BO204" i="100" s="1"/>
  <c r="D125" i="100"/>
  <c r="BN204" i="100" s="1"/>
  <c r="E76" i="100"/>
  <c r="D76" i="100"/>
  <c r="C76" i="100"/>
  <c r="B76" i="100"/>
  <c r="B75" i="100"/>
  <c r="E74" i="100"/>
  <c r="D74" i="100"/>
  <c r="N73" i="100"/>
  <c r="D73" i="100"/>
  <c r="P72" i="100"/>
  <c r="N72" i="100"/>
  <c r="K72" i="100"/>
  <c r="M72" i="100" s="1"/>
  <c r="J72" i="100"/>
  <c r="I72" i="100"/>
  <c r="G72" i="100"/>
  <c r="F72" i="100"/>
  <c r="AA60" i="100" s="1"/>
  <c r="E72" i="100"/>
  <c r="D72" i="100"/>
  <c r="P71" i="100"/>
  <c r="N71" i="100"/>
  <c r="I71" i="100"/>
  <c r="G71" i="100"/>
  <c r="F71" i="100"/>
  <c r="AA59" i="100" s="1"/>
  <c r="AD59" i="100" s="1"/>
  <c r="E71" i="100"/>
  <c r="D71" i="100"/>
  <c r="P70" i="100"/>
  <c r="N70" i="100"/>
  <c r="I70" i="100"/>
  <c r="G70" i="100"/>
  <c r="F70" i="100"/>
  <c r="E70" i="100"/>
  <c r="D70" i="100"/>
  <c r="P69" i="100"/>
  <c r="N69" i="100"/>
  <c r="K69" i="100"/>
  <c r="M69" i="100" s="1"/>
  <c r="J69" i="100"/>
  <c r="I69" i="100"/>
  <c r="G69" i="100"/>
  <c r="F69" i="100"/>
  <c r="E69" i="100"/>
  <c r="D69" i="100"/>
  <c r="P68" i="100"/>
  <c r="N68" i="100"/>
  <c r="I68" i="100"/>
  <c r="G68" i="100"/>
  <c r="F68" i="100"/>
  <c r="AA56" i="100" s="1"/>
  <c r="AD56" i="100" s="1"/>
  <c r="E68" i="100"/>
  <c r="D68" i="100"/>
  <c r="P67" i="100"/>
  <c r="N67" i="100"/>
  <c r="K67" i="100"/>
  <c r="M67" i="100" s="1"/>
  <c r="J67" i="100"/>
  <c r="I67" i="100"/>
  <c r="G67" i="100"/>
  <c r="F67" i="100"/>
  <c r="AA55" i="100" s="1"/>
  <c r="E67" i="100"/>
  <c r="D67" i="100"/>
  <c r="AA66" i="100"/>
  <c r="P66" i="100"/>
  <c r="N66" i="100"/>
  <c r="K66" i="100"/>
  <c r="L66" i="100" s="1"/>
  <c r="J66" i="100"/>
  <c r="I66" i="100"/>
  <c r="G66" i="100"/>
  <c r="F66" i="100"/>
  <c r="AA54" i="100" s="1"/>
  <c r="AD54" i="100" s="1"/>
  <c r="E66" i="100"/>
  <c r="D66" i="100"/>
  <c r="P65" i="100"/>
  <c r="N65" i="100"/>
  <c r="K65" i="100"/>
  <c r="L65" i="100" s="1"/>
  <c r="J65" i="100"/>
  <c r="I65" i="100"/>
  <c r="G65" i="100"/>
  <c r="F65" i="100"/>
  <c r="AA53" i="100" s="1"/>
  <c r="AD53" i="100" s="1"/>
  <c r="E65" i="100"/>
  <c r="D65" i="100"/>
  <c r="P64" i="100"/>
  <c r="N64" i="100"/>
  <c r="K64" i="100"/>
  <c r="L64" i="100" s="1"/>
  <c r="J64" i="100"/>
  <c r="I64" i="100"/>
  <c r="G64" i="100"/>
  <c r="F64" i="100"/>
  <c r="AA52" i="100" s="1"/>
  <c r="AD52" i="100" s="1"/>
  <c r="E64" i="100"/>
  <c r="D64" i="100"/>
  <c r="P63" i="100"/>
  <c r="N63" i="100"/>
  <c r="K63" i="100"/>
  <c r="L63" i="100" s="1"/>
  <c r="J63" i="100"/>
  <c r="I63" i="100"/>
  <c r="G63" i="100"/>
  <c r="F63" i="100"/>
  <c r="AA51" i="100" s="1"/>
  <c r="E63" i="100"/>
  <c r="D63" i="100"/>
  <c r="P62" i="100"/>
  <c r="N62" i="100"/>
  <c r="K62" i="100"/>
  <c r="L62" i="100" s="1"/>
  <c r="J62" i="100"/>
  <c r="I62" i="100"/>
  <c r="G62" i="100"/>
  <c r="F62" i="100"/>
  <c r="AA50" i="100" s="1"/>
  <c r="AD50" i="100" s="1"/>
  <c r="E62" i="100"/>
  <c r="D62" i="100"/>
  <c r="N61" i="100"/>
  <c r="K61" i="100"/>
  <c r="M61" i="100" s="1"/>
  <c r="J61" i="100"/>
  <c r="I61" i="100"/>
  <c r="G61" i="100"/>
  <c r="F61" i="100"/>
  <c r="AA48" i="100" s="1"/>
  <c r="AD48" i="100" s="1"/>
  <c r="E61" i="100"/>
  <c r="P61" i="100" s="1"/>
  <c r="D61" i="100"/>
  <c r="AB60" i="100"/>
  <c r="AB59" i="100"/>
  <c r="F59" i="100"/>
  <c r="AN58" i="100"/>
  <c r="AB58" i="100"/>
  <c r="AA58" i="100"/>
  <c r="AD58" i="100" s="1"/>
  <c r="D58" i="100"/>
  <c r="B74" i="100" s="1"/>
  <c r="AN57" i="100"/>
  <c r="AB57" i="100"/>
  <c r="AA57" i="100"/>
  <c r="AN56" i="100"/>
  <c r="AB56" i="100"/>
  <c r="AN55" i="100"/>
  <c r="AB55" i="100"/>
  <c r="AN54" i="100"/>
  <c r="AB54" i="100"/>
  <c r="AN53" i="100"/>
  <c r="AB53" i="100"/>
  <c r="AN52" i="100"/>
  <c r="AB52" i="100"/>
  <c r="B52" i="100"/>
  <c r="AN51" i="100"/>
  <c r="AB51" i="100"/>
  <c r="B51" i="100"/>
  <c r="AN50" i="100"/>
  <c r="AB50" i="100"/>
  <c r="AN49" i="100"/>
  <c r="AB49" i="100"/>
  <c r="AN48" i="100"/>
  <c r="AB48" i="100"/>
  <c r="AN47" i="100"/>
  <c r="AN46" i="100"/>
  <c r="B46" i="100"/>
  <c r="G48" i="100" s="1"/>
  <c r="B45" i="100"/>
  <c r="R63" i="100" s="1"/>
  <c r="D34" i="100"/>
  <c r="BL179" i="100" s="1"/>
  <c r="G32" i="100"/>
  <c r="G31" i="100"/>
  <c r="D25" i="100"/>
  <c r="H23" i="100"/>
  <c r="C32" i="100" s="1"/>
  <c r="C23" i="100"/>
  <c r="B23" i="100"/>
  <c r="B26" i="100" s="1"/>
  <c r="B12" i="100"/>
  <c r="B11" i="100"/>
  <c r="B10" i="100"/>
  <c r="B9" i="100"/>
  <c r="B8" i="100"/>
  <c r="BJ170" i="100" s="1"/>
  <c r="B7" i="100"/>
  <c r="BJ167" i="100" s="1"/>
  <c r="B6" i="100"/>
  <c r="BO167" i="100" s="1"/>
  <c r="B5" i="100"/>
  <c r="BJ166" i="100" s="1"/>
  <c r="BK220" i="99"/>
  <c r="BI220" i="99"/>
  <c r="BK219" i="99"/>
  <c r="BI219" i="99"/>
  <c r="BK218" i="99"/>
  <c r="BI218" i="99"/>
  <c r="BK217" i="99"/>
  <c r="BI217" i="99"/>
  <c r="BK216" i="99"/>
  <c r="BJ216" i="99"/>
  <c r="BI216" i="99"/>
  <c r="BK215" i="99"/>
  <c r="BI215" i="99"/>
  <c r="BK214" i="99"/>
  <c r="BI214" i="99"/>
  <c r="BK213" i="99"/>
  <c r="BI213" i="99"/>
  <c r="BN212" i="99"/>
  <c r="BM212" i="99"/>
  <c r="BL212" i="99"/>
  <c r="BK212" i="99"/>
  <c r="BJ212" i="99"/>
  <c r="BI212" i="99"/>
  <c r="BI206" i="99"/>
  <c r="BQ204" i="99"/>
  <c r="BP204" i="99"/>
  <c r="BM204" i="99"/>
  <c r="BL204" i="99"/>
  <c r="BK204" i="99"/>
  <c r="BJ204" i="99"/>
  <c r="BI204" i="99"/>
  <c r="BQ203" i="99"/>
  <c r="BP203" i="99"/>
  <c r="BO203" i="99"/>
  <c r="BN203" i="99"/>
  <c r="BM203" i="99"/>
  <c r="BL203" i="99"/>
  <c r="BK203" i="99"/>
  <c r="BJ203" i="99"/>
  <c r="BI203" i="99"/>
  <c r="BI202" i="99"/>
  <c r="BM200" i="99"/>
  <c r="BL200" i="99"/>
  <c r="BK200" i="99"/>
  <c r="BJ200" i="99"/>
  <c r="BM199" i="99"/>
  <c r="BL199" i="99"/>
  <c r="BK199" i="99"/>
  <c r="BJ199" i="99"/>
  <c r="BI199" i="99"/>
  <c r="BJ198" i="99"/>
  <c r="BI197" i="99"/>
  <c r="BQ196" i="99"/>
  <c r="BP196" i="99"/>
  <c r="BQ195" i="99"/>
  <c r="BP195" i="99"/>
  <c r="BO195" i="99"/>
  <c r="BN195" i="99"/>
  <c r="BM195" i="99"/>
  <c r="BL195" i="99"/>
  <c r="BK195" i="99"/>
  <c r="BJ195" i="99"/>
  <c r="BI195" i="99"/>
  <c r="BQ194" i="99"/>
  <c r="BP194" i="99"/>
  <c r="BK194" i="99"/>
  <c r="BJ194" i="99"/>
  <c r="BI194" i="99"/>
  <c r="BQ193" i="99"/>
  <c r="BP193" i="99"/>
  <c r="BK193" i="99"/>
  <c r="BJ193" i="99"/>
  <c r="BI193" i="99"/>
  <c r="BQ192" i="99"/>
  <c r="BP192" i="99"/>
  <c r="BO192" i="99"/>
  <c r="BN192" i="99"/>
  <c r="BM192" i="99"/>
  <c r="BL192" i="99"/>
  <c r="BK192" i="99"/>
  <c r="BJ192" i="99"/>
  <c r="BI192" i="99"/>
  <c r="BQ191" i="99"/>
  <c r="BP191" i="99"/>
  <c r="BK191" i="99"/>
  <c r="BJ191" i="99"/>
  <c r="BI191" i="99"/>
  <c r="BQ190" i="99"/>
  <c r="BP190" i="99"/>
  <c r="BO190" i="99"/>
  <c r="BN190" i="99"/>
  <c r="BM190" i="99"/>
  <c r="BL190" i="99"/>
  <c r="BK190" i="99"/>
  <c r="BJ190" i="99"/>
  <c r="BI190" i="99"/>
  <c r="BQ189" i="99"/>
  <c r="BP189" i="99"/>
  <c r="BO189" i="99"/>
  <c r="BN189" i="99"/>
  <c r="BM189" i="99"/>
  <c r="BL189" i="99"/>
  <c r="BK189" i="99"/>
  <c r="BJ189" i="99"/>
  <c r="BI189" i="99"/>
  <c r="BQ188" i="99"/>
  <c r="BP188" i="99"/>
  <c r="BO188" i="99"/>
  <c r="BN188" i="99"/>
  <c r="BM188" i="99"/>
  <c r="BL188" i="99"/>
  <c r="BK188" i="99"/>
  <c r="BJ188" i="99"/>
  <c r="BI188" i="99"/>
  <c r="BQ187" i="99"/>
  <c r="BP187" i="99"/>
  <c r="BO187" i="99"/>
  <c r="BN187" i="99"/>
  <c r="BM187" i="99"/>
  <c r="BL187" i="99"/>
  <c r="BK187" i="99"/>
  <c r="BJ187" i="99"/>
  <c r="BI187" i="99"/>
  <c r="BQ186" i="99"/>
  <c r="BP186" i="99"/>
  <c r="BO186" i="99"/>
  <c r="BN186" i="99"/>
  <c r="BM186" i="99"/>
  <c r="BL186" i="99"/>
  <c r="BK186" i="99"/>
  <c r="BJ186" i="99"/>
  <c r="BI186" i="99"/>
  <c r="BQ185" i="99"/>
  <c r="BP185" i="99"/>
  <c r="BO185" i="99"/>
  <c r="BN185" i="99"/>
  <c r="BM185" i="99"/>
  <c r="BL185" i="99"/>
  <c r="BK185" i="99"/>
  <c r="BJ185" i="99"/>
  <c r="BI185" i="99"/>
  <c r="BQ184" i="99"/>
  <c r="BP184" i="99"/>
  <c r="BO184" i="99"/>
  <c r="BN184" i="99"/>
  <c r="BM184" i="99"/>
  <c r="BL184" i="99"/>
  <c r="BK184" i="99"/>
  <c r="BJ184" i="99"/>
  <c r="BI184" i="99"/>
  <c r="BQ183" i="99"/>
  <c r="BP183" i="99"/>
  <c r="BO183" i="99"/>
  <c r="BN183" i="99"/>
  <c r="BM183" i="99"/>
  <c r="BL183" i="99"/>
  <c r="BK183" i="99"/>
  <c r="BJ183" i="99"/>
  <c r="BI183" i="99"/>
  <c r="BJ182" i="99"/>
  <c r="BJ181" i="99"/>
  <c r="BI180" i="99"/>
  <c r="BL178" i="99"/>
  <c r="BL177" i="99"/>
  <c r="BL176" i="99"/>
  <c r="BJ174" i="99"/>
  <c r="BJ173" i="99"/>
  <c r="BJ169" i="99"/>
  <c r="BJ168" i="99"/>
  <c r="BO166" i="99"/>
  <c r="BI164" i="99"/>
  <c r="K156" i="99"/>
  <c r="I156" i="99"/>
  <c r="BN220" i="99" s="1"/>
  <c r="H156" i="99"/>
  <c r="BM220" i="99" s="1"/>
  <c r="G156" i="99"/>
  <c r="BL220" i="99" s="1"/>
  <c r="E156" i="99"/>
  <c r="BJ220" i="99" s="1"/>
  <c r="K155" i="99"/>
  <c r="I155" i="99"/>
  <c r="BN219" i="99" s="1"/>
  <c r="E155" i="99"/>
  <c r="BJ219" i="99" s="1"/>
  <c r="K154" i="99"/>
  <c r="I154" i="99"/>
  <c r="BN218" i="99" s="1"/>
  <c r="G154" i="99"/>
  <c r="BL218" i="99" s="1"/>
  <c r="E154" i="99"/>
  <c r="BJ218" i="99" s="1"/>
  <c r="K153" i="99"/>
  <c r="I153" i="99"/>
  <c r="BN217" i="99" s="1"/>
  <c r="E153" i="99"/>
  <c r="BJ217" i="99" s="1"/>
  <c r="K152" i="99"/>
  <c r="I152" i="99"/>
  <c r="BN216" i="99" s="1"/>
  <c r="G152" i="99"/>
  <c r="BL216" i="99" s="1"/>
  <c r="E152" i="99"/>
  <c r="H152" i="99" s="1"/>
  <c r="BM216" i="99" s="1"/>
  <c r="K151" i="99"/>
  <c r="I151" i="99"/>
  <c r="BN215" i="99" s="1"/>
  <c r="E151" i="99"/>
  <c r="BJ215" i="99" s="1"/>
  <c r="K150" i="99"/>
  <c r="I150" i="99"/>
  <c r="BN214" i="99" s="1"/>
  <c r="G150" i="99"/>
  <c r="BL214" i="99" s="1"/>
  <c r="E150" i="99"/>
  <c r="BJ214" i="99" s="1"/>
  <c r="K149" i="99"/>
  <c r="I149" i="99"/>
  <c r="BN213" i="99" s="1"/>
  <c r="E149" i="99"/>
  <c r="H149" i="99" s="1"/>
  <c r="BM213" i="99" s="1"/>
  <c r="E147" i="99"/>
  <c r="B133" i="99"/>
  <c r="B137" i="99" s="1"/>
  <c r="E125" i="99"/>
  <c r="BO204" i="99" s="1"/>
  <c r="D125" i="99"/>
  <c r="BN204" i="99" s="1"/>
  <c r="E76" i="99"/>
  <c r="D76" i="99"/>
  <c r="C76" i="99"/>
  <c r="B76" i="99"/>
  <c r="B75" i="99"/>
  <c r="E74" i="99"/>
  <c r="D74" i="99"/>
  <c r="N73" i="99"/>
  <c r="D73" i="99"/>
  <c r="P72" i="99"/>
  <c r="N72" i="99"/>
  <c r="K72" i="99"/>
  <c r="M72" i="99" s="1"/>
  <c r="J72" i="99"/>
  <c r="I72" i="99"/>
  <c r="G72" i="99"/>
  <c r="F72" i="99"/>
  <c r="AA60" i="99" s="1"/>
  <c r="AD60" i="99" s="1"/>
  <c r="E72" i="99"/>
  <c r="D72" i="99"/>
  <c r="P71" i="99"/>
  <c r="N71" i="99"/>
  <c r="I71" i="99"/>
  <c r="G71" i="99"/>
  <c r="F71" i="99"/>
  <c r="AA59" i="99" s="1"/>
  <c r="E71" i="99"/>
  <c r="D71" i="99"/>
  <c r="P70" i="99"/>
  <c r="N70" i="99"/>
  <c r="I70" i="99"/>
  <c r="G70" i="99"/>
  <c r="F70" i="99"/>
  <c r="AA58" i="99" s="1"/>
  <c r="AD58" i="99" s="1"/>
  <c r="E70" i="99"/>
  <c r="D70" i="99"/>
  <c r="P69" i="99"/>
  <c r="N69" i="99"/>
  <c r="K69" i="99"/>
  <c r="M69" i="99" s="1"/>
  <c r="J69" i="99"/>
  <c r="I69" i="99"/>
  <c r="G69" i="99"/>
  <c r="F69" i="99"/>
  <c r="AA57" i="99" s="1"/>
  <c r="AD57" i="99" s="1"/>
  <c r="E69" i="99"/>
  <c r="D69" i="99"/>
  <c r="P68" i="99"/>
  <c r="N68" i="99"/>
  <c r="I68" i="99"/>
  <c r="G68" i="99"/>
  <c r="F68" i="99"/>
  <c r="AA56" i="99" s="1"/>
  <c r="AD56" i="99" s="1"/>
  <c r="E68" i="99"/>
  <c r="D68" i="99"/>
  <c r="P67" i="99"/>
  <c r="N67" i="99"/>
  <c r="K67" i="99"/>
  <c r="L67" i="99" s="1"/>
  <c r="J67" i="99"/>
  <c r="I67" i="99"/>
  <c r="G67" i="99"/>
  <c r="F67" i="99"/>
  <c r="AA55" i="99" s="1"/>
  <c r="AD55" i="99" s="1"/>
  <c r="E67" i="99"/>
  <c r="D67" i="99"/>
  <c r="AA66" i="99"/>
  <c r="P66" i="99"/>
  <c r="N66" i="99"/>
  <c r="K66" i="99"/>
  <c r="M66" i="99" s="1"/>
  <c r="J66" i="99"/>
  <c r="I66" i="99"/>
  <c r="G66" i="99"/>
  <c r="F66" i="99"/>
  <c r="AA54" i="99" s="1"/>
  <c r="E66" i="99"/>
  <c r="D66" i="99"/>
  <c r="P65" i="99"/>
  <c r="N65" i="99"/>
  <c r="K65" i="99"/>
  <c r="M65" i="99" s="1"/>
  <c r="J65" i="99"/>
  <c r="I65" i="99"/>
  <c r="G65" i="99"/>
  <c r="F65" i="99"/>
  <c r="AA53" i="99" s="1"/>
  <c r="E65" i="99"/>
  <c r="D65" i="99"/>
  <c r="P64" i="99"/>
  <c r="N64" i="99"/>
  <c r="K64" i="99"/>
  <c r="L64" i="99" s="1"/>
  <c r="J64" i="99"/>
  <c r="I64" i="99"/>
  <c r="G64" i="99"/>
  <c r="F64" i="99"/>
  <c r="AA52" i="99" s="1"/>
  <c r="E64" i="99"/>
  <c r="D64" i="99"/>
  <c r="P63" i="99"/>
  <c r="N63" i="99"/>
  <c r="K63" i="99"/>
  <c r="M63" i="99" s="1"/>
  <c r="J63" i="99"/>
  <c r="I63" i="99"/>
  <c r="G63" i="99"/>
  <c r="F63" i="99"/>
  <c r="AA51" i="99" s="1"/>
  <c r="E63" i="99"/>
  <c r="D63" i="99"/>
  <c r="P62" i="99"/>
  <c r="N62" i="99"/>
  <c r="K62" i="99"/>
  <c r="L62" i="99" s="1"/>
  <c r="J62" i="99"/>
  <c r="I62" i="99"/>
  <c r="G62" i="99"/>
  <c r="F62" i="99"/>
  <c r="AA50" i="99" s="1"/>
  <c r="AD50" i="99" s="1"/>
  <c r="E62" i="99"/>
  <c r="D62" i="99"/>
  <c r="N61" i="99"/>
  <c r="K61" i="99"/>
  <c r="M61" i="99" s="1"/>
  <c r="J61" i="99"/>
  <c r="I61" i="99"/>
  <c r="G61" i="99"/>
  <c r="F61" i="99"/>
  <c r="AA49" i="99" s="1"/>
  <c r="E61" i="99"/>
  <c r="P61" i="99" s="1"/>
  <c r="D61" i="99"/>
  <c r="AB60" i="99"/>
  <c r="AB59" i="99"/>
  <c r="F59" i="99"/>
  <c r="AN58" i="99"/>
  <c r="AB58" i="99"/>
  <c r="D58" i="99"/>
  <c r="B74" i="99" s="1"/>
  <c r="AN57" i="99"/>
  <c r="AB57" i="99"/>
  <c r="AN56" i="99"/>
  <c r="AB56" i="99"/>
  <c r="AN55" i="99"/>
  <c r="AB55" i="99"/>
  <c r="AN54" i="99"/>
  <c r="AB54" i="99"/>
  <c r="AN53" i="99"/>
  <c r="AB53" i="99"/>
  <c r="AN52" i="99"/>
  <c r="AB52" i="99"/>
  <c r="B52" i="99"/>
  <c r="AN51" i="99"/>
  <c r="AB51" i="99"/>
  <c r="B51" i="99"/>
  <c r="AN50" i="99"/>
  <c r="AB50" i="99"/>
  <c r="AN49" i="99"/>
  <c r="AB49" i="99"/>
  <c r="AN48" i="99"/>
  <c r="AB48" i="99"/>
  <c r="AN47" i="99"/>
  <c r="AN46" i="99"/>
  <c r="B46" i="99"/>
  <c r="G48" i="99" s="1"/>
  <c r="B45" i="99"/>
  <c r="G32" i="99"/>
  <c r="G31" i="99"/>
  <c r="D25" i="99"/>
  <c r="H23" i="99"/>
  <c r="C32" i="99" s="1"/>
  <c r="BK177" i="99" s="1"/>
  <c r="C23" i="99"/>
  <c r="B23" i="99"/>
  <c r="B26" i="99" s="1"/>
  <c r="B12" i="99"/>
  <c r="D34" i="99" s="1"/>
  <c r="BL179" i="99" s="1"/>
  <c r="B11" i="99"/>
  <c r="B10" i="99"/>
  <c r="B9" i="99"/>
  <c r="B8" i="99"/>
  <c r="BJ170" i="99" s="1"/>
  <c r="B7" i="99"/>
  <c r="BJ167" i="99" s="1"/>
  <c r="B6" i="99"/>
  <c r="BO167" i="99" s="1"/>
  <c r="B5" i="99"/>
  <c r="BJ166" i="99" s="1"/>
  <c r="BK220" i="98"/>
  <c r="BJ220" i="98"/>
  <c r="BI220" i="98"/>
  <c r="BK219" i="98"/>
  <c r="BI219" i="98"/>
  <c r="BK218" i="98"/>
  <c r="BJ218" i="98"/>
  <c r="BI218" i="98"/>
  <c r="BK217" i="98"/>
  <c r="BI217" i="98"/>
  <c r="BK216" i="98"/>
  <c r="BJ216" i="98"/>
  <c r="BI216" i="98"/>
  <c r="BK215" i="98"/>
  <c r="BI215" i="98"/>
  <c r="BK214" i="98"/>
  <c r="BJ214" i="98"/>
  <c r="BI214" i="98"/>
  <c r="BK213" i="98"/>
  <c r="BI213" i="98"/>
  <c r="BN212" i="98"/>
  <c r="BM212" i="98"/>
  <c r="BL212" i="98"/>
  <c r="BK212" i="98"/>
  <c r="BJ212" i="98"/>
  <c r="BI212" i="98"/>
  <c r="BI206" i="98"/>
  <c r="BQ204" i="98"/>
  <c r="BP204" i="98"/>
  <c r="BM204" i="98"/>
  <c r="BL204" i="98"/>
  <c r="BK204" i="98"/>
  <c r="BJ204" i="98"/>
  <c r="BI204" i="98"/>
  <c r="BQ203" i="98"/>
  <c r="BP203" i="98"/>
  <c r="BO203" i="98"/>
  <c r="BN203" i="98"/>
  <c r="BM203" i="98"/>
  <c r="BL203" i="98"/>
  <c r="BK203" i="98"/>
  <c r="BJ203" i="98"/>
  <c r="BI203" i="98"/>
  <c r="BI202" i="98"/>
  <c r="BM200" i="98"/>
  <c r="BL200" i="98"/>
  <c r="BK200" i="98"/>
  <c r="BJ200" i="98"/>
  <c r="BM199" i="98"/>
  <c r="BL199" i="98"/>
  <c r="BK199" i="98"/>
  <c r="BJ199" i="98"/>
  <c r="BI199" i="98"/>
  <c r="BJ198" i="98"/>
  <c r="BI197" i="98"/>
  <c r="BQ196" i="98"/>
  <c r="BP196" i="98"/>
  <c r="BQ195" i="98"/>
  <c r="BP195" i="98"/>
  <c r="BO195" i="98"/>
  <c r="BN195" i="98"/>
  <c r="BM195" i="98"/>
  <c r="BL195" i="98"/>
  <c r="BK195" i="98"/>
  <c r="BJ195" i="98"/>
  <c r="BI195" i="98"/>
  <c r="BQ194" i="98"/>
  <c r="BP194" i="98"/>
  <c r="BK194" i="98"/>
  <c r="BJ194" i="98"/>
  <c r="BI194" i="98"/>
  <c r="BQ193" i="98"/>
  <c r="BP193" i="98"/>
  <c r="BK193" i="98"/>
  <c r="BJ193" i="98"/>
  <c r="BI193" i="98"/>
  <c r="BQ192" i="98"/>
  <c r="BP192" i="98"/>
  <c r="BO192" i="98"/>
  <c r="BN192" i="98"/>
  <c r="BM192" i="98"/>
  <c r="BL192" i="98"/>
  <c r="BK192" i="98"/>
  <c r="BJ192" i="98"/>
  <c r="BI192" i="98"/>
  <c r="BQ191" i="98"/>
  <c r="BP191" i="98"/>
  <c r="BK191" i="98"/>
  <c r="BJ191" i="98"/>
  <c r="BI191" i="98"/>
  <c r="BQ190" i="98"/>
  <c r="BP190" i="98"/>
  <c r="BO190" i="98"/>
  <c r="BN190" i="98"/>
  <c r="BM190" i="98"/>
  <c r="BL190" i="98"/>
  <c r="BK190" i="98"/>
  <c r="BJ190" i="98"/>
  <c r="BI190" i="98"/>
  <c r="BQ189" i="98"/>
  <c r="BP189" i="98"/>
  <c r="BO189" i="98"/>
  <c r="BN189" i="98"/>
  <c r="BM189" i="98"/>
  <c r="BL189" i="98"/>
  <c r="BK189" i="98"/>
  <c r="BJ189" i="98"/>
  <c r="BI189" i="98"/>
  <c r="BQ188" i="98"/>
  <c r="BP188" i="98"/>
  <c r="BO188" i="98"/>
  <c r="BN188" i="98"/>
  <c r="BM188" i="98"/>
  <c r="BL188" i="98"/>
  <c r="BK188" i="98"/>
  <c r="BJ188" i="98"/>
  <c r="BI188" i="98"/>
  <c r="BQ187" i="98"/>
  <c r="BP187" i="98"/>
  <c r="BO187" i="98"/>
  <c r="BN187" i="98"/>
  <c r="BM187" i="98"/>
  <c r="BL187" i="98"/>
  <c r="BK187" i="98"/>
  <c r="BJ187" i="98"/>
  <c r="BI187" i="98"/>
  <c r="BQ186" i="98"/>
  <c r="BP186" i="98"/>
  <c r="BO186" i="98"/>
  <c r="BN186" i="98"/>
  <c r="BM186" i="98"/>
  <c r="BL186" i="98"/>
  <c r="BK186" i="98"/>
  <c r="BJ186" i="98"/>
  <c r="BI186" i="98"/>
  <c r="BQ185" i="98"/>
  <c r="BP185" i="98"/>
  <c r="BO185" i="98"/>
  <c r="BN185" i="98"/>
  <c r="BM185" i="98"/>
  <c r="BL185" i="98"/>
  <c r="BK185" i="98"/>
  <c r="BJ185" i="98"/>
  <c r="BI185" i="98"/>
  <c r="BQ184" i="98"/>
  <c r="BP184" i="98"/>
  <c r="BO184" i="98"/>
  <c r="BN184" i="98"/>
  <c r="BM184" i="98"/>
  <c r="BL184" i="98"/>
  <c r="BK184" i="98"/>
  <c r="BJ184" i="98"/>
  <c r="BI184" i="98"/>
  <c r="BQ183" i="98"/>
  <c r="BP183" i="98"/>
  <c r="BO183" i="98"/>
  <c r="BN183" i="98"/>
  <c r="BM183" i="98"/>
  <c r="BL183" i="98"/>
  <c r="BK183" i="98"/>
  <c r="BJ183" i="98"/>
  <c r="BI183" i="98"/>
  <c r="BJ182" i="98"/>
  <c r="BJ181" i="98"/>
  <c r="BI180" i="98"/>
  <c r="BL178" i="98"/>
  <c r="BL177" i="98"/>
  <c r="BL176" i="98"/>
  <c r="BJ174" i="98"/>
  <c r="BJ173" i="98"/>
  <c r="BJ169" i="98"/>
  <c r="BJ168" i="98"/>
  <c r="BO166" i="98"/>
  <c r="BI164" i="98"/>
  <c r="K156" i="98"/>
  <c r="I156" i="98"/>
  <c r="BN220" i="98" s="1"/>
  <c r="G156" i="98"/>
  <c r="BL220" i="98" s="1"/>
  <c r="E156" i="98"/>
  <c r="H156" i="98" s="1"/>
  <c r="BM220" i="98" s="1"/>
  <c r="K155" i="98"/>
  <c r="I155" i="98"/>
  <c r="BN219" i="98" s="1"/>
  <c r="E155" i="98"/>
  <c r="BJ219" i="98" s="1"/>
  <c r="K154" i="98"/>
  <c r="I154" i="98"/>
  <c r="BN218" i="98" s="1"/>
  <c r="G154" i="98"/>
  <c r="BL218" i="98" s="1"/>
  <c r="E154" i="98"/>
  <c r="H154" i="98" s="1"/>
  <c r="BM218" i="98" s="1"/>
  <c r="K153" i="98"/>
  <c r="I153" i="98"/>
  <c r="BN217" i="98" s="1"/>
  <c r="E153" i="98"/>
  <c r="BJ217" i="98" s="1"/>
  <c r="K152" i="98"/>
  <c r="I152" i="98"/>
  <c r="BN216" i="98" s="1"/>
  <c r="G152" i="98"/>
  <c r="BL216" i="98" s="1"/>
  <c r="E152" i="98"/>
  <c r="H152" i="98" s="1"/>
  <c r="BM216" i="98" s="1"/>
  <c r="K151" i="98"/>
  <c r="I151" i="98"/>
  <c r="BN215" i="98" s="1"/>
  <c r="E151" i="98"/>
  <c r="BJ215" i="98" s="1"/>
  <c r="K150" i="98"/>
  <c r="I150" i="98"/>
  <c r="BN214" i="98" s="1"/>
  <c r="G150" i="98"/>
  <c r="BL214" i="98" s="1"/>
  <c r="E150" i="98"/>
  <c r="H150" i="98" s="1"/>
  <c r="BM214" i="98" s="1"/>
  <c r="K149" i="98"/>
  <c r="I149" i="98"/>
  <c r="BN213" i="98" s="1"/>
  <c r="E149" i="98"/>
  <c r="BJ213" i="98" s="1"/>
  <c r="E147" i="98"/>
  <c r="B133" i="98"/>
  <c r="B135" i="98" s="1"/>
  <c r="E125" i="98"/>
  <c r="BO204" i="98" s="1"/>
  <c r="D125" i="98"/>
  <c r="BN204" i="98" s="1"/>
  <c r="E76" i="98"/>
  <c r="D76" i="98"/>
  <c r="C76" i="98"/>
  <c r="B76" i="98"/>
  <c r="B75" i="98"/>
  <c r="E74" i="98"/>
  <c r="D74" i="98"/>
  <c r="N73" i="98"/>
  <c r="D73" i="98"/>
  <c r="P72" i="98"/>
  <c r="N72" i="98"/>
  <c r="K72" i="98"/>
  <c r="L72" i="98" s="1"/>
  <c r="J72" i="98"/>
  <c r="I72" i="98"/>
  <c r="G72" i="98"/>
  <c r="F72" i="98"/>
  <c r="AA60" i="98" s="1"/>
  <c r="E72" i="98"/>
  <c r="D72" i="98"/>
  <c r="P71" i="98"/>
  <c r="N71" i="98"/>
  <c r="I71" i="98"/>
  <c r="G71" i="98"/>
  <c r="F71" i="98"/>
  <c r="AA59" i="98" s="1"/>
  <c r="AD59" i="98" s="1"/>
  <c r="E71" i="98"/>
  <c r="D71" i="98"/>
  <c r="P70" i="98"/>
  <c r="N70" i="98"/>
  <c r="I70" i="98"/>
  <c r="G70" i="98"/>
  <c r="F70" i="98"/>
  <c r="AA58" i="98" s="1"/>
  <c r="E70" i="98"/>
  <c r="D70" i="98"/>
  <c r="P69" i="98"/>
  <c r="N69" i="98"/>
  <c r="K69" i="98"/>
  <c r="M69" i="98" s="1"/>
  <c r="J69" i="98"/>
  <c r="I69" i="98"/>
  <c r="G69" i="98"/>
  <c r="F69" i="98"/>
  <c r="AA57" i="98" s="1"/>
  <c r="E69" i="98"/>
  <c r="D69" i="98"/>
  <c r="P68" i="98"/>
  <c r="N68" i="98"/>
  <c r="I68" i="98"/>
  <c r="G68" i="98"/>
  <c r="F68" i="98"/>
  <c r="AA56" i="98" s="1"/>
  <c r="AD56" i="98" s="1"/>
  <c r="E68" i="98"/>
  <c r="D68" i="98"/>
  <c r="P67" i="98"/>
  <c r="N67" i="98"/>
  <c r="K67" i="98"/>
  <c r="M67" i="98" s="1"/>
  <c r="J67" i="98"/>
  <c r="I67" i="98"/>
  <c r="G67" i="98"/>
  <c r="F67" i="98"/>
  <c r="AA55" i="98" s="1"/>
  <c r="E67" i="98"/>
  <c r="D67" i="98"/>
  <c r="AA66" i="98"/>
  <c r="P66" i="98"/>
  <c r="N66" i="98"/>
  <c r="K66" i="98"/>
  <c r="L66" i="98" s="1"/>
  <c r="J66" i="98"/>
  <c r="I66" i="98"/>
  <c r="G66" i="98"/>
  <c r="F66" i="98"/>
  <c r="AA54" i="98" s="1"/>
  <c r="E66" i="98"/>
  <c r="D66" i="98"/>
  <c r="P65" i="98"/>
  <c r="N65" i="98"/>
  <c r="K65" i="98"/>
  <c r="L65" i="98" s="1"/>
  <c r="J65" i="98"/>
  <c r="I65" i="98"/>
  <c r="G65" i="98"/>
  <c r="F65" i="98"/>
  <c r="AA53" i="98" s="1"/>
  <c r="E65" i="98"/>
  <c r="D65" i="98"/>
  <c r="P64" i="98"/>
  <c r="N64" i="98"/>
  <c r="K64" i="98"/>
  <c r="M64" i="98" s="1"/>
  <c r="J64" i="98"/>
  <c r="I64" i="98"/>
  <c r="G64" i="98"/>
  <c r="F64" i="98"/>
  <c r="AA52" i="98" s="1"/>
  <c r="E64" i="98"/>
  <c r="D64" i="98"/>
  <c r="P63" i="98"/>
  <c r="N63" i="98"/>
  <c r="K63" i="98"/>
  <c r="L63" i="98" s="1"/>
  <c r="J63" i="98"/>
  <c r="I63" i="98"/>
  <c r="G63" i="98"/>
  <c r="F63" i="98"/>
  <c r="AA51" i="98" s="1"/>
  <c r="E63" i="98"/>
  <c r="D63" i="98"/>
  <c r="P62" i="98"/>
  <c r="N62" i="98"/>
  <c r="K62" i="98"/>
  <c r="M62" i="98" s="1"/>
  <c r="J62" i="98"/>
  <c r="I62" i="98"/>
  <c r="G62" i="98"/>
  <c r="F62" i="98"/>
  <c r="AA50" i="98" s="1"/>
  <c r="E62" i="98"/>
  <c r="D62" i="98"/>
  <c r="N61" i="98"/>
  <c r="K61" i="98"/>
  <c r="M61" i="98" s="1"/>
  <c r="J61" i="98"/>
  <c r="I61" i="98"/>
  <c r="G61" i="98"/>
  <c r="F61" i="98"/>
  <c r="AA49" i="98" s="1"/>
  <c r="AD49" i="98" s="1"/>
  <c r="E61" i="98"/>
  <c r="P61" i="98" s="1"/>
  <c r="D61" i="98"/>
  <c r="AB60" i="98"/>
  <c r="AB59" i="98"/>
  <c r="F59" i="98"/>
  <c r="AN58" i="98"/>
  <c r="AB58" i="98"/>
  <c r="D58" i="98"/>
  <c r="B74" i="98" s="1"/>
  <c r="AN57" i="98"/>
  <c r="AB57" i="98"/>
  <c r="AN56" i="98"/>
  <c r="AB56" i="98"/>
  <c r="AN55" i="98"/>
  <c r="AB55" i="98"/>
  <c r="AN54" i="98"/>
  <c r="AB54" i="98"/>
  <c r="AN53" i="98"/>
  <c r="AB53" i="98"/>
  <c r="AN52" i="98"/>
  <c r="AB52" i="98"/>
  <c r="B52" i="98"/>
  <c r="AN51" i="98"/>
  <c r="AB51" i="98"/>
  <c r="B51" i="98"/>
  <c r="AN50" i="98"/>
  <c r="AB50" i="98"/>
  <c r="AN49" i="98"/>
  <c r="AB49" i="98"/>
  <c r="AN48" i="98"/>
  <c r="AB48" i="98"/>
  <c r="AN47" i="98"/>
  <c r="AN46" i="98"/>
  <c r="B46" i="98"/>
  <c r="G48" i="98" s="1"/>
  <c r="B45" i="98"/>
  <c r="G32" i="98"/>
  <c r="G31" i="98"/>
  <c r="D25" i="98"/>
  <c r="H23" i="98"/>
  <c r="C32" i="98" s="1"/>
  <c r="BK177" i="98" s="1"/>
  <c r="C23" i="98"/>
  <c r="B23" i="98"/>
  <c r="B26" i="98" s="1"/>
  <c r="B12" i="98"/>
  <c r="D34" i="98" s="1"/>
  <c r="BL179" i="98" s="1"/>
  <c r="B11" i="98"/>
  <c r="B10" i="98"/>
  <c r="B9" i="98"/>
  <c r="B8" i="98"/>
  <c r="BJ170" i="98" s="1"/>
  <c r="B7" i="98"/>
  <c r="BJ167" i="98" s="1"/>
  <c r="B6" i="98"/>
  <c r="BO167" i="98" s="1"/>
  <c r="B5" i="98"/>
  <c r="BJ166" i="98" s="1"/>
  <c r="BK220" i="97"/>
  <c r="BI220" i="97"/>
  <c r="BN219" i="97"/>
  <c r="BK219" i="97"/>
  <c r="BJ219" i="97"/>
  <c r="BI219" i="97"/>
  <c r="BL218" i="97"/>
  <c r="BK218" i="97"/>
  <c r="BI218" i="97"/>
  <c r="BN217" i="97"/>
  <c r="BK217" i="97"/>
  <c r="BI217" i="97"/>
  <c r="BK216" i="97"/>
  <c r="BI216" i="97"/>
  <c r="BN215" i="97"/>
  <c r="BK215" i="97"/>
  <c r="BJ215" i="97"/>
  <c r="BI215" i="97"/>
  <c r="BL214" i="97"/>
  <c r="BK214" i="97"/>
  <c r="BI214" i="97"/>
  <c r="BN213" i="97"/>
  <c r="BK213" i="97"/>
  <c r="BI213" i="97"/>
  <c r="BN212" i="97"/>
  <c r="BM212" i="97"/>
  <c r="BL212" i="97"/>
  <c r="BK212" i="97"/>
  <c r="BJ212" i="97"/>
  <c r="BI212" i="97"/>
  <c r="BI206" i="97"/>
  <c r="BQ204" i="97"/>
  <c r="BP204" i="97"/>
  <c r="BM204" i="97"/>
  <c r="BL204" i="97"/>
  <c r="BK204" i="97"/>
  <c r="BJ204" i="97"/>
  <c r="BI204" i="97"/>
  <c r="BQ203" i="97"/>
  <c r="BP203" i="97"/>
  <c r="BO203" i="97"/>
  <c r="BN203" i="97"/>
  <c r="BM203" i="97"/>
  <c r="BL203" i="97"/>
  <c r="BK203" i="97"/>
  <c r="BJ203" i="97"/>
  <c r="BI203" i="97"/>
  <c r="BI202" i="97"/>
  <c r="BM200" i="97"/>
  <c r="BL200" i="97"/>
  <c r="BK200" i="97"/>
  <c r="BJ200" i="97"/>
  <c r="BM199" i="97"/>
  <c r="BL199" i="97"/>
  <c r="BK199" i="97"/>
  <c r="BJ199" i="97"/>
  <c r="BI199" i="97"/>
  <c r="BJ198" i="97"/>
  <c r="BI197" i="97"/>
  <c r="BQ196" i="97"/>
  <c r="BP196" i="97"/>
  <c r="BQ195" i="97"/>
  <c r="BP195" i="97"/>
  <c r="BO195" i="97"/>
  <c r="BN195" i="97"/>
  <c r="BM195" i="97"/>
  <c r="BL195" i="97"/>
  <c r="BK195" i="97"/>
  <c r="BJ195" i="97"/>
  <c r="BI195" i="97"/>
  <c r="BQ194" i="97"/>
  <c r="BP194" i="97"/>
  <c r="BK194" i="97"/>
  <c r="BJ194" i="97"/>
  <c r="BI194" i="97"/>
  <c r="BQ193" i="97"/>
  <c r="BP193" i="97"/>
  <c r="BK193" i="97"/>
  <c r="BJ193" i="97"/>
  <c r="BI193" i="97"/>
  <c r="BQ192" i="97"/>
  <c r="BP192" i="97"/>
  <c r="BO192" i="97"/>
  <c r="BN192" i="97"/>
  <c r="BM192" i="97"/>
  <c r="BL192" i="97"/>
  <c r="BK192" i="97"/>
  <c r="BJ192" i="97"/>
  <c r="BI192" i="97"/>
  <c r="BQ191" i="97"/>
  <c r="BP191" i="97"/>
  <c r="BK191" i="97"/>
  <c r="BJ191" i="97"/>
  <c r="BI191" i="97"/>
  <c r="BQ190" i="97"/>
  <c r="BP190" i="97"/>
  <c r="BO190" i="97"/>
  <c r="BN190" i="97"/>
  <c r="BM190" i="97"/>
  <c r="BL190" i="97"/>
  <c r="BK190" i="97"/>
  <c r="BJ190" i="97"/>
  <c r="BI190" i="97"/>
  <c r="BQ189" i="97"/>
  <c r="BP189" i="97"/>
  <c r="BO189" i="97"/>
  <c r="BN189" i="97"/>
  <c r="BM189" i="97"/>
  <c r="BL189" i="97"/>
  <c r="BK189" i="97"/>
  <c r="BJ189" i="97"/>
  <c r="BI189" i="97"/>
  <c r="BQ188" i="97"/>
  <c r="BP188" i="97"/>
  <c r="BO188" i="97"/>
  <c r="BN188" i="97"/>
  <c r="BM188" i="97"/>
  <c r="BL188" i="97"/>
  <c r="BK188" i="97"/>
  <c r="BJ188" i="97"/>
  <c r="BI188" i="97"/>
  <c r="BQ187" i="97"/>
  <c r="BP187" i="97"/>
  <c r="BO187" i="97"/>
  <c r="BN187" i="97"/>
  <c r="BM187" i="97"/>
  <c r="BL187" i="97"/>
  <c r="BK187" i="97"/>
  <c r="BJ187" i="97"/>
  <c r="BI187" i="97"/>
  <c r="BQ186" i="97"/>
  <c r="BP186" i="97"/>
  <c r="BO186" i="97"/>
  <c r="BN186" i="97"/>
  <c r="BM186" i="97"/>
  <c r="BL186" i="97"/>
  <c r="BK186" i="97"/>
  <c r="BJ186" i="97"/>
  <c r="BI186" i="97"/>
  <c r="BQ185" i="97"/>
  <c r="BP185" i="97"/>
  <c r="BO185" i="97"/>
  <c r="BN185" i="97"/>
  <c r="BM185" i="97"/>
  <c r="BL185" i="97"/>
  <c r="BK185" i="97"/>
  <c r="BJ185" i="97"/>
  <c r="BI185" i="97"/>
  <c r="BQ184" i="97"/>
  <c r="BP184" i="97"/>
  <c r="BO184" i="97"/>
  <c r="BN184" i="97"/>
  <c r="BM184" i="97"/>
  <c r="BL184" i="97"/>
  <c r="BK184" i="97"/>
  <c r="BJ184" i="97"/>
  <c r="BI184" i="97"/>
  <c r="BQ183" i="97"/>
  <c r="BP183" i="97"/>
  <c r="BO183" i="97"/>
  <c r="BN183" i="97"/>
  <c r="BM183" i="97"/>
  <c r="BL183" i="97"/>
  <c r="BK183" i="97"/>
  <c r="BJ183" i="97"/>
  <c r="BI183" i="97"/>
  <c r="BJ182" i="97"/>
  <c r="BJ181" i="97"/>
  <c r="BI180" i="97"/>
  <c r="BL178" i="97"/>
  <c r="BL177" i="97"/>
  <c r="BL176" i="97"/>
  <c r="BJ174" i="97"/>
  <c r="BJ173" i="97"/>
  <c r="BJ169" i="97"/>
  <c r="BJ168" i="97"/>
  <c r="BO166" i="97"/>
  <c r="BI164" i="97"/>
  <c r="K156" i="97"/>
  <c r="I156" i="97"/>
  <c r="BN220" i="97" s="1"/>
  <c r="G156" i="97"/>
  <c r="BL220" i="97" s="1"/>
  <c r="E156" i="97"/>
  <c r="BJ220" i="97" s="1"/>
  <c r="K155" i="97"/>
  <c r="I155" i="97"/>
  <c r="E155" i="97"/>
  <c r="G155" i="97" s="1"/>
  <c r="BL219" i="97" s="1"/>
  <c r="K154" i="97"/>
  <c r="I154" i="97"/>
  <c r="BN218" i="97" s="1"/>
  <c r="G154" i="97"/>
  <c r="E154" i="97"/>
  <c r="BJ218" i="97" s="1"/>
  <c r="K153" i="97"/>
  <c r="I153" i="97"/>
  <c r="E153" i="97"/>
  <c r="BJ217" i="97" s="1"/>
  <c r="K152" i="97"/>
  <c r="I152" i="97"/>
  <c r="BN216" i="97" s="1"/>
  <c r="G152" i="97"/>
  <c r="BL216" i="97" s="1"/>
  <c r="E152" i="97"/>
  <c r="BJ216" i="97" s="1"/>
  <c r="K151" i="97"/>
  <c r="I151" i="97"/>
  <c r="E151" i="97"/>
  <c r="G151" i="97" s="1"/>
  <c r="BL215" i="97" s="1"/>
  <c r="K150" i="97"/>
  <c r="I150" i="97"/>
  <c r="BN214" i="97" s="1"/>
  <c r="G150" i="97"/>
  <c r="E150" i="97"/>
  <c r="BJ214" i="97" s="1"/>
  <c r="K149" i="97"/>
  <c r="I149" i="97"/>
  <c r="E149" i="97"/>
  <c r="E147" i="97"/>
  <c r="B133" i="97"/>
  <c r="B137" i="97" s="1"/>
  <c r="E125" i="97"/>
  <c r="BO204" i="97" s="1"/>
  <c r="D125" i="97"/>
  <c r="BN204" i="97" s="1"/>
  <c r="E76" i="97"/>
  <c r="D76" i="97"/>
  <c r="C76" i="97"/>
  <c r="B76" i="97"/>
  <c r="B75" i="97"/>
  <c r="E74" i="97"/>
  <c r="D74" i="97"/>
  <c r="N73" i="97"/>
  <c r="D73" i="97"/>
  <c r="P72" i="97"/>
  <c r="N72" i="97"/>
  <c r="K72" i="97"/>
  <c r="M72" i="97" s="1"/>
  <c r="J72" i="97"/>
  <c r="I72" i="97"/>
  <c r="G72" i="97"/>
  <c r="F72" i="97"/>
  <c r="AA60" i="97" s="1"/>
  <c r="E72" i="97"/>
  <c r="D72" i="97"/>
  <c r="P71" i="97"/>
  <c r="N71" i="97"/>
  <c r="I71" i="97"/>
  <c r="G71" i="97"/>
  <c r="F71" i="97"/>
  <c r="AA59" i="97" s="1"/>
  <c r="E71" i="97"/>
  <c r="D71" i="97"/>
  <c r="P70" i="97"/>
  <c r="N70" i="97"/>
  <c r="I70" i="97"/>
  <c r="G70" i="97"/>
  <c r="F70" i="97"/>
  <c r="AA58" i="97" s="1"/>
  <c r="AD58" i="97" s="1"/>
  <c r="E70" i="97"/>
  <c r="D70" i="97"/>
  <c r="P69" i="97"/>
  <c r="N69" i="97"/>
  <c r="K69" i="97"/>
  <c r="L69" i="97" s="1"/>
  <c r="J69" i="97"/>
  <c r="I69" i="97"/>
  <c r="G69" i="97"/>
  <c r="F69" i="97"/>
  <c r="AA57" i="97" s="1"/>
  <c r="E69" i="97"/>
  <c r="D69" i="97"/>
  <c r="P68" i="97"/>
  <c r="N68" i="97"/>
  <c r="I68" i="97"/>
  <c r="G68" i="97"/>
  <c r="F68" i="97"/>
  <c r="AA56" i="97" s="1"/>
  <c r="E68" i="97"/>
  <c r="D68" i="97"/>
  <c r="P67" i="97"/>
  <c r="N67" i="97"/>
  <c r="K67" i="97"/>
  <c r="M67" i="97" s="1"/>
  <c r="J67" i="97"/>
  <c r="I67" i="97"/>
  <c r="G67" i="97"/>
  <c r="F67" i="97"/>
  <c r="E67" i="97"/>
  <c r="D67" i="97"/>
  <c r="AA66" i="97"/>
  <c r="P66" i="97"/>
  <c r="N66" i="97"/>
  <c r="K66" i="97"/>
  <c r="L66" i="97" s="1"/>
  <c r="J66" i="97"/>
  <c r="I66" i="97"/>
  <c r="G66" i="97"/>
  <c r="F66" i="97"/>
  <c r="AA54" i="97" s="1"/>
  <c r="E66" i="97"/>
  <c r="D66" i="97"/>
  <c r="P65" i="97"/>
  <c r="N65" i="97"/>
  <c r="K65" i="97"/>
  <c r="L65" i="97" s="1"/>
  <c r="J65" i="97"/>
  <c r="I65" i="97"/>
  <c r="G65" i="97"/>
  <c r="F65" i="97"/>
  <c r="AA53" i="97" s="1"/>
  <c r="AD53" i="97" s="1"/>
  <c r="E65" i="97"/>
  <c r="D65" i="97"/>
  <c r="P64" i="97"/>
  <c r="N64" i="97"/>
  <c r="K64" i="97"/>
  <c r="L64" i="97" s="1"/>
  <c r="J64" i="97"/>
  <c r="I64" i="97"/>
  <c r="G64" i="97"/>
  <c r="F64" i="97"/>
  <c r="AA52" i="97" s="1"/>
  <c r="E64" i="97"/>
  <c r="D64" i="97"/>
  <c r="P63" i="97"/>
  <c r="N63" i="97"/>
  <c r="K63" i="97"/>
  <c r="M63" i="97" s="1"/>
  <c r="J63" i="97"/>
  <c r="I63" i="97"/>
  <c r="G63" i="97"/>
  <c r="F63" i="97"/>
  <c r="AA51" i="97" s="1"/>
  <c r="E63" i="97"/>
  <c r="D63" i="97"/>
  <c r="P62" i="97"/>
  <c r="N62" i="97"/>
  <c r="K62" i="97"/>
  <c r="L62" i="97" s="1"/>
  <c r="J62" i="97"/>
  <c r="I62" i="97"/>
  <c r="G62" i="97"/>
  <c r="F62" i="97"/>
  <c r="AA50" i="97" s="1"/>
  <c r="AD50" i="97" s="1"/>
  <c r="E62" i="97"/>
  <c r="D62" i="97"/>
  <c r="N61" i="97"/>
  <c r="K61" i="97"/>
  <c r="M61" i="97" s="1"/>
  <c r="J61" i="97"/>
  <c r="I61" i="97"/>
  <c r="G61" i="97"/>
  <c r="F61" i="97"/>
  <c r="AA49" i="97" s="1"/>
  <c r="E61" i="97"/>
  <c r="P61" i="97" s="1"/>
  <c r="D61" i="97"/>
  <c r="AB60" i="97"/>
  <c r="AB59" i="97"/>
  <c r="F59" i="97"/>
  <c r="AN58" i="97"/>
  <c r="AB58" i="97"/>
  <c r="D58" i="97"/>
  <c r="B74" i="97" s="1"/>
  <c r="AN57" i="97"/>
  <c r="AB57" i="97"/>
  <c r="AN56" i="97"/>
  <c r="AB56" i="97"/>
  <c r="AN55" i="97"/>
  <c r="AB55" i="97"/>
  <c r="AA55" i="97"/>
  <c r="AD55" i="97" s="1"/>
  <c r="AN54" i="97"/>
  <c r="AB54" i="97"/>
  <c r="AN53" i="97"/>
  <c r="AB53" i="97"/>
  <c r="AN52" i="97"/>
  <c r="AB52" i="97"/>
  <c r="B52" i="97"/>
  <c r="AN51" i="97"/>
  <c r="AB51" i="97"/>
  <c r="B51" i="97"/>
  <c r="AN50" i="97"/>
  <c r="AB50" i="97"/>
  <c r="AN49" i="97"/>
  <c r="AB49" i="97"/>
  <c r="AN48" i="97"/>
  <c r="AB48" i="97"/>
  <c r="AN47" i="97"/>
  <c r="AN46" i="97"/>
  <c r="B46" i="97"/>
  <c r="G48" i="97" s="1"/>
  <c r="B45" i="97"/>
  <c r="R69" i="97" s="1"/>
  <c r="G32" i="97"/>
  <c r="G31" i="97"/>
  <c r="D25" i="97"/>
  <c r="H23" i="97"/>
  <c r="C33" i="97" s="1"/>
  <c r="C23" i="97"/>
  <c r="B23" i="97"/>
  <c r="B26" i="97" s="1"/>
  <c r="C31" i="97" s="1"/>
  <c r="B12" i="97"/>
  <c r="D34" i="97" s="1"/>
  <c r="BL179" i="97" s="1"/>
  <c r="B11" i="97"/>
  <c r="B10" i="97"/>
  <c r="B9" i="97"/>
  <c r="B8" i="97"/>
  <c r="BJ170" i="97" s="1"/>
  <c r="B7" i="97"/>
  <c r="BJ167" i="97" s="1"/>
  <c r="B6" i="97"/>
  <c r="BO167" i="97" s="1"/>
  <c r="B5" i="97"/>
  <c r="BJ166" i="97" s="1"/>
  <c r="BK220" i="96"/>
  <c r="BI220" i="96"/>
  <c r="BN219" i="96"/>
  <c r="BK219" i="96"/>
  <c r="BJ219" i="96"/>
  <c r="BI219" i="96"/>
  <c r="BK218" i="96"/>
  <c r="BI218" i="96"/>
  <c r="BN217" i="96"/>
  <c r="BK217" i="96"/>
  <c r="BI217" i="96"/>
  <c r="BK216" i="96"/>
  <c r="BI216" i="96"/>
  <c r="BN215" i="96"/>
  <c r="BK215" i="96"/>
  <c r="BJ215" i="96"/>
  <c r="BI215" i="96"/>
  <c r="BK214" i="96"/>
  <c r="BI214" i="96"/>
  <c r="BN213" i="96"/>
  <c r="BK213" i="96"/>
  <c r="BI213" i="96"/>
  <c r="BN212" i="96"/>
  <c r="BM212" i="96"/>
  <c r="BL212" i="96"/>
  <c r="BK212" i="96"/>
  <c r="BJ212" i="96"/>
  <c r="BI212" i="96"/>
  <c r="BI206" i="96"/>
  <c r="BQ204" i="96"/>
  <c r="BP204" i="96"/>
  <c r="BM204" i="96"/>
  <c r="BL204" i="96"/>
  <c r="BK204" i="96"/>
  <c r="BJ204" i="96"/>
  <c r="BI204" i="96"/>
  <c r="BQ203" i="96"/>
  <c r="BP203" i="96"/>
  <c r="BO203" i="96"/>
  <c r="BN203" i="96"/>
  <c r="BM203" i="96"/>
  <c r="BL203" i="96"/>
  <c r="BK203" i="96"/>
  <c r="BJ203" i="96"/>
  <c r="BI203" i="96"/>
  <c r="BI202" i="96"/>
  <c r="BM200" i="96"/>
  <c r="BL200" i="96"/>
  <c r="BK200" i="96"/>
  <c r="BJ200" i="96"/>
  <c r="BM199" i="96"/>
  <c r="BL199" i="96"/>
  <c r="BK199" i="96"/>
  <c r="BJ199" i="96"/>
  <c r="BI199" i="96"/>
  <c r="BJ198" i="96"/>
  <c r="BI197" i="96"/>
  <c r="BQ196" i="96"/>
  <c r="BP196" i="96"/>
  <c r="BQ195" i="96"/>
  <c r="BP195" i="96"/>
  <c r="BO195" i="96"/>
  <c r="BN195" i="96"/>
  <c r="BM195" i="96"/>
  <c r="BL195" i="96"/>
  <c r="BK195" i="96"/>
  <c r="BJ195" i="96"/>
  <c r="BI195" i="96"/>
  <c r="BQ194" i="96"/>
  <c r="BP194" i="96"/>
  <c r="BK194" i="96"/>
  <c r="BJ194" i="96"/>
  <c r="BI194" i="96"/>
  <c r="BQ193" i="96"/>
  <c r="BP193" i="96"/>
  <c r="BK193" i="96"/>
  <c r="BJ193" i="96"/>
  <c r="BI193" i="96"/>
  <c r="BQ192" i="96"/>
  <c r="BP192" i="96"/>
  <c r="BO192" i="96"/>
  <c r="BN192" i="96"/>
  <c r="BM192" i="96"/>
  <c r="BL192" i="96"/>
  <c r="BK192" i="96"/>
  <c r="BJ192" i="96"/>
  <c r="BI192" i="96"/>
  <c r="BQ191" i="96"/>
  <c r="BP191" i="96"/>
  <c r="BK191" i="96"/>
  <c r="BJ191" i="96"/>
  <c r="BI191" i="96"/>
  <c r="BQ190" i="96"/>
  <c r="BP190" i="96"/>
  <c r="BO190" i="96"/>
  <c r="BN190" i="96"/>
  <c r="BM190" i="96"/>
  <c r="BL190" i="96"/>
  <c r="BK190" i="96"/>
  <c r="BJ190" i="96"/>
  <c r="BI190" i="96"/>
  <c r="BQ189" i="96"/>
  <c r="BP189" i="96"/>
  <c r="BO189" i="96"/>
  <c r="BN189" i="96"/>
  <c r="BM189" i="96"/>
  <c r="BL189" i="96"/>
  <c r="BK189" i="96"/>
  <c r="BJ189" i="96"/>
  <c r="BI189" i="96"/>
  <c r="BQ188" i="96"/>
  <c r="BP188" i="96"/>
  <c r="BO188" i="96"/>
  <c r="BN188" i="96"/>
  <c r="BM188" i="96"/>
  <c r="BL188" i="96"/>
  <c r="BK188" i="96"/>
  <c r="BJ188" i="96"/>
  <c r="BI188" i="96"/>
  <c r="BQ187" i="96"/>
  <c r="BP187" i="96"/>
  <c r="BO187" i="96"/>
  <c r="BN187" i="96"/>
  <c r="BM187" i="96"/>
  <c r="BL187" i="96"/>
  <c r="BK187" i="96"/>
  <c r="BJ187" i="96"/>
  <c r="BI187" i="96"/>
  <c r="BQ186" i="96"/>
  <c r="BP186" i="96"/>
  <c r="BO186" i="96"/>
  <c r="BN186" i="96"/>
  <c r="BM186" i="96"/>
  <c r="BL186" i="96"/>
  <c r="BK186" i="96"/>
  <c r="BJ186" i="96"/>
  <c r="BI186" i="96"/>
  <c r="BQ185" i="96"/>
  <c r="BP185" i="96"/>
  <c r="BO185" i="96"/>
  <c r="BN185" i="96"/>
  <c r="BM185" i="96"/>
  <c r="BL185" i="96"/>
  <c r="BK185" i="96"/>
  <c r="BJ185" i="96"/>
  <c r="BI185" i="96"/>
  <c r="BQ184" i="96"/>
  <c r="BP184" i="96"/>
  <c r="BO184" i="96"/>
  <c r="BN184" i="96"/>
  <c r="BM184" i="96"/>
  <c r="BL184" i="96"/>
  <c r="BK184" i="96"/>
  <c r="BJ184" i="96"/>
  <c r="BI184" i="96"/>
  <c r="BQ183" i="96"/>
  <c r="BP183" i="96"/>
  <c r="BO183" i="96"/>
  <c r="BN183" i="96"/>
  <c r="BM183" i="96"/>
  <c r="BL183" i="96"/>
  <c r="BK183" i="96"/>
  <c r="BJ183" i="96"/>
  <c r="BI183" i="96"/>
  <c r="BJ182" i="96"/>
  <c r="BJ181" i="96"/>
  <c r="BI180" i="96"/>
  <c r="BL178" i="96"/>
  <c r="BL177" i="96"/>
  <c r="BL176" i="96"/>
  <c r="BJ174" i="96"/>
  <c r="BJ173" i="96"/>
  <c r="BJ169" i="96"/>
  <c r="BJ168" i="96"/>
  <c r="BO166" i="96"/>
  <c r="BI164" i="96"/>
  <c r="K156" i="96"/>
  <c r="I156" i="96"/>
  <c r="BN220" i="96" s="1"/>
  <c r="G156" i="96"/>
  <c r="BL220" i="96" s="1"/>
  <c r="E156" i="96"/>
  <c r="H156" i="96" s="1"/>
  <c r="BM220" i="96" s="1"/>
  <c r="K155" i="96"/>
  <c r="I155" i="96"/>
  <c r="G155" i="96"/>
  <c r="BL219" i="96" s="1"/>
  <c r="E155" i="96"/>
  <c r="H155" i="96" s="1"/>
  <c r="BM219" i="96" s="1"/>
  <c r="K154" i="96"/>
  <c r="I154" i="96"/>
  <c r="BN218" i="96" s="1"/>
  <c r="E154" i="96"/>
  <c r="BJ218" i="96" s="1"/>
  <c r="K153" i="96"/>
  <c r="I153" i="96"/>
  <c r="E153" i="96"/>
  <c r="G153" i="96" s="1"/>
  <c r="BL217" i="96" s="1"/>
  <c r="K152" i="96"/>
  <c r="I152" i="96"/>
  <c r="BN216" i="96" s="1"/>
  <c r="G152" i="96"/>
  <c r="BL216" i="96" s="1"/>
  <c r="E152" i="96"/>
  <c r="H152" i="96" s="1"/>
  <c r="BM216" i="96" s="1"/>
  <c r="K151" i="96"/>
  <c r="I151" i="96"/>
  <c r="G151" i="96"/>
  <c r="BL215" i="96" s="1"/>
  <c r="E151" i="96"/>
  <c r="H151" i="96" s="1"/>
  <c r="BM215" i="96" s="1"/>
  <c r="K150" i="96"/>
  <c r="I150" i="96"/>
  <c r="BN214" i="96" s="1"/>
  <c r="E150" i="96"/>
  <c r="BJ214" i="96" s="1"/>
  <c r="K149" i="96"/>
  <c r="I149" i="96"/>
  <c r="E149" i="96"/>
  <c r="G149" i="96" s="1"/>
  <c r="BL213" i="96" s="1"/>
  <c r="E147" i="96"/>
  <c r="B133" i="96"/>
  <c r="B137" i="96" s="1"/>
  <c r="E125" i="96"/>
  <c r="BO204" i="96" s="1"/>
  <c r="D125" i="96"/>
  <c r="BN204" i="96" s="1"/>
  <c r="E76" i="96"/>
  <c r="D76" i="96"/>
  <c r="C76" i="96"/>
  <c r="B76" i="96"/>
  <c r="B75" i="96"/>
  <c r="E74" i="96"/>
  <c r="D74" i="96"/>
  <c r="N73" i="96"/>
  <c r="D73" i="96"/>
  <c r="P72" i="96"/>
  <c r="N72" i="96"/>
  <c r="K72" i="96"/>
  <c r="L72" i="96" s="1"/>
  <c r="J72" i="96"/>
  <c r="I72" i="96"/>
  <c r="G72" i="96"/>
  <c r="F72" i="96"/>
  <c r="AA60" i="96" s="1"/>
  <c r="E72" i="96"/>
  <c r="D72" i="96"/>
  <c r="P71" i="96"/>
  <c r="N71" i="96"/>
  <c r="I71" i="96"/>
  <c r="G71" i="96"/>
  <c r="F71" i="96"/>
  <c r="E71" i="96"/>
  <c r="D71" i="96"/>
  <c r="P70" i="96"/>
  <c r="N70" i="96"/>
  <c r="I70" i="96"/>
  <c r="G70" i="96"/>
  <c r="F70" i="96"/>
  <c r="E70" i="96"/>
  <c r="D70" i="96"/>
  <c r="P69" i="96"/>
  <c r="N69" i="96"/>
  <c r="K69" i="96"/>
  <c r="M69" i="96" s="1"/>
  <c r="J69" i="96"/>
  <c r="I69" i="96"/>
  <c r="G69" i="96"/>
  <c r="F69" i="96"/>
  <c r="AA57" i="96" s="1"/>
  <c r="E69" i="96"/>
  <c r="D69" i="96"/>
  <c r="P68" i="96"/>
  <c r="N68" i="96"/>
  <c r="I68" i="96"/>
  <c r="G68" i="96"/>
  <c r="F68" i="96"/>
  <c r="AA56" i="96" s="1"/>
  <c r="AD56" i="96" s="1"/>
  <c r="E68" i="96"/>
  <c r="D68" i="96"/>
  <c r="P67" i="96"/>
  <c r="N67" i="96"/>
  <c r="K67" i="96"/>
  <c r="M67" i="96" s="1"/>
  <c r="J67" i="96"/>
  <c r="I67" i="96"/>
  <c r="G67" i="96"/>
  <c r="F67" i="96"/>
  <c r="AA55" i="96" s="1"/>
  <c r="E67" i="96"/>
  <c r="D67" i="96"/>
  <c r="AA66" i="96"/>
  <c r="P66" i="96"/>
  <c r="N66" i="96"/>
  <c r="K66" i="96"/>
  <c r="L66" i="96" s="1"/>
  <c r="J66" i="96"/>
  <c r="I66" i="96"/>
  <c r="G66" i="96"/>
  <c r="F66" i="96"/>
  <c r="AA54" i="96" s="1"/>
  <c r="E66" i="96"/>
  <c r="D66" i="96"/>
  <c r="P65" i="96"/>
  <c r="N65" i="96"/>
  <c r="K65" i="96"/>
  <c r="L65" i="96" s="1"/>
  <c r="J65" i="96"/>
  <c r="I65" i="96"/>
  <c r="G65" i="96"/>
  <c r="F65" i="96"/>
  <c r="AA53" i="96" s="1"/>
  <c r="E65" i="96"/>
  <c r="D65" i="96"/>
  <c r="P64" i="96"/>
  <c r="N64" i="96"/>
  <c r="K64" i="96"/>
  <c r="M64" i="96" s="1"/>
  <c r="J64" i="96"/>
  <c r="I64" i="96"/>
  <c r="G64" i="96"/>
  <c r="F64" i="96"/>
  <c r="AA52" i="96" s="1"/>
  <c r="E64" i="96"/>
  <c r="D64" i="96"/>
  <c r="P63" i="96"/>
  <c r="N63" i="96"/>
  <c r="K63" i="96"/>
  <c r="L63" i="96" s="1"/>
  <c r="J63" i="96"/>
  <c r="I63" i="96"/>
  <c r="G63" i="96"/>
  <c r="F63" i="96"/>
  <c r="AA51" i="96" s="1"/>
  <c r="E63" i="96"/>
  <c r="D63" i="96"/>
  <c r="P62" i="96"/>
  <c r="N62" i="96"/>
  <c r="K62" i="96"/>
  <c r="M62" i="96" s="1"/>
  <c r="J62" i="96"/>
  <c r="I62" i="96"/>
  <c r="G62" i="96"/>
  <c r="F62" i="96"/>
  <c r="AA50" i="96" s="1"/>
  <c r="E62" i="96"/>
  <c r="D62" i="96"/>
  <c r="N61" i="96"/>
  <c r="K61" i="96"/>
  <c r="L61" i="96" s="1"/>
  <c r="J61" i="96"/>
  <c r="I61" i="96"/>
  <c r="G61" i="96"/>
  <c r="F61" i="96"/>
  <c r="AA49" i="96" s="1"/>
  <c r="AD49" i="96" s="1"/>
  <c r="E61" i="96"/>
  <c r="P61" i="96" s="1"/>
  <c r="D61" i="96"/>
  <c r="AB60" i="96"/>
  <c r="AB59" i="96"/>
  <c r="AA59" i="96"/>
  <c r="AD59" i="96" s="1"/>
  <c r="F59" i="96"/>
  <c r="AN58" i="96"/>
  <c r="AB58" i="96"/>
  <c r="AA58" i="96"/>
  <c r="AD58" i="96" s="1"/>
  <c r="D58" i="96"/>
  <c r="B74" i="96" s="1"/>
  <c r="AN57" i="96"/>
  <c r="AB57" i="96"/>
  <c r="AN56" i="96"/>
  <c r="AB56" i="96"/>
  <c r="AN55" i="96"/>
  <c r="AB55" i="96"/>
  <c r="AN54" i="96"/>
  <c r="AB54" i="96"/>
  <c r="AN53" i="96"/>
  <c r="AB53" i="96"/>
  <c r="AN52" i="96"/>
  <c r="AB52" i="96"/>
  <c r="B52" i="96"/>
  <c r="AN51" i="96"/>
  <c r="AB51" i="96"/>
  <c r="B51" i="96"/>
  <c r="AN50" i="96"/>
  <c r="AB50" i="96"/>
  <c r="AN49" i="96"/>
  <c r="AB49" i="96"/>
  <c r="AN48" i="96"/>
  <c r="AB48" i="96"/>
  <c r="AN47" i="96"/>
  <c r="AN46" i="96"/>
  <c r="B46" i="96"/>
  <c r="G48" i="96" s="1"/>
  <c r="B45" i="96"/>
  <c r="B86" i="96" s="1"/>
  <c r="D34" i="96"/>
  <c r="BL179" i="96" s="1"/>
  <c r="G32" i="96"/>
  <c r="G31" i="96"/>
  <c r="D25" i="96"/>
  <c r="H23" i="96"/>
  <c r="C32" i="96" s="1"/>
  <c r="E32" i="96" s="1"/>
  <c r="BM177" i="96" s="1"/>
  <c r="C23" i="96"/>
  <c r="B23" i="96"/>
  <c r="B26" i="96" s="1"/>
  <c r="B12" i="96"/>
  <c r="B11" i="96"/>
  <c r="B10" i="96"/>
  <c r="B9" i="96"/>
  <c r="B8" i="96"/>
  <c r="BJ170" i="96" s="1"/>
  <c r="B7" i="96"/>
  <c r="BJ167" i="96" s="1"/>
  <c r="B6" i="96"/>
  <c r="BO167" i="96" s="1"/>
  <c r="B5" i="96"/>
  <c r="BJ166" i="96" s="1"/>
  <c r="BK220" i="95"/>
  <c r="BJ220" i="95"/>
  <c r="BI220" i="95"/>
  <c r="BK219" i="95"/>
  <c r="BI219" i="95"/>
  <c r="BN218" i="95"/>
  <c r="BK218" i="95"/>
  <c r="BJ218" i="95"/>
  <c r="BI218" i="95"/>
  <c r="BL217" i="95"/>
  <c r="BK217" i="95"/>
  <c r="BI217" i="95"/>
  <c r="BK216" i="95"/>
  <c r="BJ216" i="95"/>
  <c r="BI216" i="95"/>
  <c r="BK215" i="95"/>
  <c r="BI215" i="95"/>
  <c r="BN214" i="95"/>
  <c r="BK214" i="95"/>
  <c r="BJ214" i="95"/>
  <c r="BI214" i="95"/>
  <c r="BL213" i="95"/>
  <c r="BK213" i="95"/>
  <c r="BI213" i="95"/>
  <c r="BN212" i="95"/>
  <c r="BM212" i="95"/>
  <c r="BL212" i="95"/>
  <c r="BK212" i="95"/>
  <c r="BJ212" i="95"/>
  <c r="BI212" i="95"/>
  <c r="BI206" i="95"/>
  <c r="BQ204" i="95"/>
  <c r="BP204" i="95"/>
  <c r="BM204" i="95"/>
  <c r="BL204" i="95"/>
  <c r="BK204" i="95"/>
  <c r="BJ204" i="95"/>
  <c r="BI204" i="95"/>
  <c r="BQ203" i="95"/>
  <c r="BP203" i="95"/>
  <c r="BO203" i="95"/>
  <c r="BN203" i="95"/>
  <c r="BM203" i="95"/>
  <c r="BL203" i="95"/>
  <c r="BK203" i="95"/>
  <c r="BJ203" i="95"/>
  <c r="BI203" i="95"/>
  <c r="BI202" i="95"/>
  <c r="BM200" i="95"/>
  <c r="BL200" i="95"/>
  <c r="BK200" i="95"/>
  <c r="BJ200" i="95"/>
  <c r="BM199" i="95"/>
  <c r="BL199" i="95"/>
  <c r="BK199" i="95"/>
  <c r="BJ199" i="95"/>
  <c r="BI199" i="95"/>
  <c r="BJ198" i="95"/>
  <c r="BI197" i="95"/>
  <c r="BQ196" i="95"/>
  <c r="BP196" i="95"/>
  <c r="BQ195" i="95"/>
  <c r="BP195" i="95"/>
  <c r="BO195" i="95"/>
  <c r="BN195" i="95"/>
  <c r="BM195" i="95"/>
  <c r="BL195" i="95"/>
  <c r="BK195" i="95"/>
  <c r="BJ195" i="95"/>
  <c r="BI195" i="95"/>
  <c r="BQ194" i="95"/>
  <c r="BP194" i="95"/>
  <c r="BK194" i="95"/>
  <c r="BJ194" i="95"/>
  <c r="BI194" i="95"/>
  <c r="BQ193" i="95"/>
  <c r="BP193" i="95"/>
  <c r="BK193" i="95"/>
  <c r="BJ193" i="95"/>
  <c r="BI193" i="95"/>
  <c r="BQ192" i="95"/>
  <c r="BP192" i="95"/>
  <c r="BO192" i="95"/>
  <c r="BN192" i="95"/>
  <c r="BM192" i="95"/>
  <c r="BL192" i="95"/>
  <c r="BK192" i="95"/>
  <c r="BJ192" i="95"/>
  <c r="BI192" i="95"/>
  <c r="BQ191" i="95"/>
  <c r="BP191" i="95"/>
  <c r="BK191" i="95"/>
  <c r="BJ191" i="95"/>
  <c r="BI191" i="95"/>
  <c r="BQ190" i="95"/>
  <c r="BP190" i="95"/>
  <c r="BO190" i="95"/>
  <c r="BN190" i="95"/>
  <c r="BM190" i="95"/>
  <c r="BL190" i="95"/>
  <c r="BK190" i="95"/>
  <c r="BJ190" i="95"/>
  <c r="BI190" i="95"/>
  <c r="BQ189" i="95"/>
  <c r="BP189" i="95"/>
  <c r="BO189" i="95"/>
  <c r="BN189" i="95"/>
  <c r="BM189" i="95"/>
  <c r="BL189" i="95"/>
  <c r="BK189" i="95"/>
  <c r="BJ189" i="95"/>
  <c r="BI189" i="95"/>
  <c r="BQ188" i="95"/>
  <c r="BP188" i="95"/>
  <c r="BO188" i="95"/>
  <c r="BN188" i="95"/>
  <c r="BM188" i="95"/>
  <c r="BL188" i="95"/>
  <c r="BK188" i="95"/>
  <c r="BJ188" i="95"/>
  <c r="BI188" i="95"/>
  <c r="BQ187" i="95"/>
  <c r="BP187" i="95"/>
  <c r="BO187" i="95"/>
  <c r="BN187" i="95"/>
  <c r="BM187" i="95"/>
  <c r="BL187" i="95"/>
  <c r="BK187" i="95"/>
  <c r="BJ187" i="95"/>
  <c r="BI187" i="95"/>
  <c r="BQ186" i="95"/>
  <c r="BP186" i="95"/>
  <c r="BO186" i="95"/>
  <c r="BN186" i="95"/>
  <c r="BM186" i="95"/>
  <c r="BL186" i="95"/>
  <c r="BK186" i="95"/>
  <c r="BJ186" i="95"/>
  <c r="BI186" i="95"/>
  <c r="BQ185" i="95"/>
  <c r="BP185" i="95"/>
  <c r="BO185" i="95"/>
  <c r="BN185" i="95"/>
  <c r="BM185" i="95"/>
  <c r="BL185" i="95"/>
  <c r="BK185" i="95"/>
  <c r="BJ185" i="95"/>
  <c r="BI185" i="95"/>
  <c r="BQ184" i="95"/>
  <c r="BP184" i="95"/>
  <c r="BO184" i="95"/>
  <c r="BN184" i="95"/>
  <c r="BM184" i="95"/>
  <c r="BL184" i="95"/>
  <c r="BK184" i="95"/>
  <c r="BJ184" i="95"/>
  <c r="BI184" i="95"/>
  <c r="BQ183" i="95"/>
  <c r="BP183" i="95"/>
  <c r="BO183" i="95"/>
  <c r="BN183" i="95"/>
  <c r="BM183" i="95"/>
  <c r="BL183" i="95"/>
  <c r="BK183" i="95"/>
  <c r="BJ183" i="95"/>
  <c r="BI183" i="95"/>
  <c r="BJ182" i="95"/>
  <c r="BJ181" i="95"/>
  <c r="BI180" i="95"/>
  <c r="BL178" i="95"/>
  <c r="BL177" i="95"/>
  <c r="BL176" i="95"/>
  <c r="BJ174" i="95"/>
  <c r="BJ173" i="95"/>
  <c r="BJ169" i="95"/>
  <c r="BJ168" i="95"/>
  <c r="BO166" i="95"/>
  <c r="BI164" i="95"/>
  <c r="K156" i="95"/>
  <c r="I156" i="95"/>
  <c r="BN220" i="95" s="1"/>
  <c r="E156" i="95"/>
  <c r="G156" i="95" s="1"/>
  <c r="BL220" i="95" s="1"/>
  <c r="K155" i="95"/>
  <c r="I155" i="95"/>
  <c r="BN219" i="95" s="1"/>
  <c r="E155" i="95"/>
  <c r="G155" i="95" s="1"/>
  <c r="BL219" i="95" s="1"/>
  <c r="K154" i="95"/>
  <c r="I154" i="95"/>
  <c r="G154" i="95"/>
  <c r="BL218" i="95" s="1"/>
  <c r="E154" i="95"/>
  <c r="H154" i="95" s="1"/>
  <c r="BM218" i="95" s="1"/>
  <c r="K153" i="95"/>
  <c r="I153" i="95"/>
  <c r="BN217" i="95" s="1"/>
  <c r="G153" i="95"/>
  <c r="E153" i="95"/>
  <c r="BJ217" i="95" s="1"/>
  <c r="K152" i="95"/>
  <c r="I152" i="95"/>
  <c r="BN216" i="95" s="1"/>
  <c r="E152" i="95"/>
  <c r="G152" i="95" s="1"/>
  <c r="BL216" i="95" s="1"/>
  <c r="K151" i="95"/>
  <c r="I151" i="95"/>
  <c r="BN215" i="95" s="1"/>
  <c r="E151" i="95"/>
  <c r="G151" i="95" s="1"/>
  <c r="BL215" i="95" s="1"/>
  <c r="K150" i="95"/>
  <c r="I150" i="95"/>
  <c r="G150" i="95"/>
  <c r="BL214" i="95" s="1"/>
  <c r="E150" i="95"/>
  <c r="H150" i="95" s="1"/>
  <c r="BM214" i="95" s="1"/>
  <c r="K149" i="95"/>
  <c r="I149" i="95"/>
  <c r="BN213" i="95" s="1"/>
  <c r="G149" i="95"/>
  <c r="E149" i="95"/>
  <c r="BJ213" i="95" s="1"/>
  <c r="E147" i="95"/>
  <c r="B133" i="95"/>
  <c r="E125" i="95"/>
  <c r="BO204" i="95" s="1"/>
  <c r="D125" i="95"/>
  <c r="BN204" i="95" s="1"/>
  <c r="E76" i="95"/>
  <c r="D76" i="95"/>
  <c r="C76" i="95"/>
  <c r="B76" i="95"/>
  <c r="B75" i="95"/>
  <c r="E74" i="95"/>
  <c r="D74" i="95"/>
  <c r="N73" i="95"/>
  <c r="D73" i="95"/>
  <c r="P72" i="95"/>
  <c r="N72" i="95"/>
  <c r="K72" i="95"/>
  <c r="M72" i="95" s="1"/>
  <c r="J72" i="95"/>
  <c r="I72" i="95"/>
  <c r="G72" i="95"/>
  <c r="F72" i="95"/>
  <c r="AA60" i="95" s="1"/>
  <c r="E72" i="95"/>
  <c r="D72" i="95"/>
  <c r="P71" i="95"/>
  <c r="N71" i="95"/>
  <c r="I71" i="95"/>
  <c r="G71" i="95"/>
  <c r="F71" i="95"/>
  <c r="AA59" i="95" s="1"/>
  <c r="E71" i="95"/>
  <c r="D71" i="95"/>
  <c r="P70" i="95"/>
  <c r="N70" i="95"/>
  <c r="I70" i="95"/>
  <c r="G70" i="95"/>
  <c r="F70" i="95"/>
  <c r="AA58" i="95" s="1"/>
  <c r="AD58" i="95" s="1"/>
  <c r="E70" i="95"/>
  <c r="D70" i="95"/>
  <c r="P69" i="95"/>
  <c r="N69" i="95"/>
  <c r="K69" i="95"/>
  <c r="L69" i="95" s="1"/>
  <c r="J69" i="95"/>
  <c r="I69" i="95"/>
  <c r="G69" i="95"/>
  <c r="F69" i="95"/>
  <c r="AA57" i="95" s="1"/>
  <c r="E69" i="95"/>
  <c r="D69" i="95"/>
  <c r="P68" i="95"/>
  <c r="N68" i="95"/>
  <c r="I68" i="95"/>
  <c r="G68" i="95"/>
  <c r="F68" i="95"/>
  <c r="E68" i="95"/>
  <c r="D68" i="95"/>
  <c r="P67" i="95"/>
  <c r="N67" i="95"/>
  <c r="K67" i="95"/>
  <c r="L67" i="95" s="1"/>
  <c r="J67" i="95"/>
  <c r="I67" i="95"/>
  <c r="G67" i="95"/>
  <c r="F67" i="95"/>
  <c r="AA55" i="95" s="1"/>
  <c r="E67" i="95"/>
  <c r="D67" i="95"/>
  <c r="AA66" i="95"/>
  <c r="P66" i="95"/>
  <c r="N66" i="95"/>
  <c r="K66" i="95"/>
  <c r="L66" i="95" s="1"/>
  <c r="J66" i="95"/>
  <c r="I66" i="95"/>
  <c r="G66" i="95"/>
  <c r="F66" i="95"/>
  <c r="AA54" i="95" s="1"/>
  <c r="E66" i="95"/>
  <c r="D66" i="95"/>
  <c r="P65" i="95"/>
  <c r="N65" i="95"/>
  <c r="K65" i="95"/>
  <c r="M65" i="95" s="1"/>
  <c r="J65" i="95"/>
  <c r="I65" i="95"/>
  <c r="G65" i="95"/>
  <c r="F65" i="95"/>
  <c r="E65" i="95"/>
  <c r="D65" i="95"/>
  <c r="P64" i="95"/>
  <c r="N64" i="95"/>
  <c r="K64" i="95"/>
  <c r="L64" i="95" s="1"/>
  <c r="J64" i="95"/>
  <c r="I64" i="95"/>
  <c r="G64" i="95"/>
  <c r="F64" i="95"/>
  <c r="AA52" i="95" s="1"/>
  <c r="E64" i="95"/>
  <c r="D64" i="95"/>
  <c r="P63" i="95"/>
  <c r="N63" i="95"/>
  <c r="K63" i="95"/>
  <c r="M63" i="95" s="1"/>
  <c r="J63" i="95"/>
  <c r="I63" i="95"/>
  <c r="G63" i="95"/>
  <c r="F63" i="95"/>
  <c r="AA51" i="95" s="1"/>
  <c r="E63" i="95"/>
  <c r="D63" i="95"/>
  <c r="P62" i="95"/>
  <c r="N62" i="95"/>
  <c r="K62" i="95"/>
  <c r="L62" i="95" s="1"/>
  <c r="J62" i="95"/>
  <c r="I62" i="95"/>
  <c r="G62" i="95"/>
  <c r="F62" i="95"/>
  <c r="AA50" i="95" s="1"/>
  <c r="AD50" i="95" s="1"/>
  <c r="E62" i="95"/>
  <c r="D62" i="95"/>
  <c r="N61" i="95"/>
  <c r="K61" i="95"/>
  <c r="M61" i="95" s="1"/>
  <c r="J61" i="95"/>
  <c r="I61" i="95"/>
  <c r="G61" i="95"/>
  <c r="F61" i="95"/>
  <c r="AA49" i="95" s="1"/>
  <c r="E61" i="95"/>
  <c r="P61" i="95" s="1"/>
  <c r="D61" i="95"/>
  <c r="AB60" i="95"/>
  <c r="AB59" i="95"/>
  <c r="F59" i="95"/>
  <c r="AN58" i="95"/>
  <c r="AB58" i="95"/>
  <c r="D58" i="95"/>
  <c r="B74" i="95" s="1"/>
  <c r="AN57" i="95"/>
  <c r="AB57" i="95"/>
  <c r="AN56" i="95"/>
  <c r="AB56" i="95"/>
  <c r="AA56" i="95"/>
  <c r="AN55" i="95"/>
  <c r="AB55" i="95"/>
  <c r="AN54" i="95"/>
  <c r="AB54" i="95"/>
  <c r="AN53" i="95"/>
  <c r="AB53" i="95"/>
  <c r="AA53" i="95"/>
  <c r="AD53" i="95" s="1"/>
  <c r="AN52" i="95"/>
  <c r="AB52" i="95"/>
  <c r="B52" i="95"/>
  <c r="AN51" i="95"/>
  <c r="AB51" i="95"/>
  <c r="B51" i="95"/>
  <c r="AN50" i="95"/>
  <c r="AB50" i="95"/>
  <c r="AN49" i="95"/>
  <c r="AB49" i="95"/>
  <c r="AN48" i="95"/>
  <c r="AB48" i="95"/>
  <c r="AN47" i="95"/>
  <c r="AN46" i="95"/>
  <c r="B46" i="95"/>
  <c r="G48" i="95" s="1"/>
  <c r="B45" i="95"/>
  <c r="B109" i="95" s="1"/>
  <c r="G32" i="95"/>
  <c r="G31" i="95"/>
  <c r="D25" i="95"/>
  <c r="H23" i="95"/>
  <c r="C23" i="95"/>
  <c r="B23" i="95"/>
  <c r="B26" i="95" s="1"/>
  <c r="C31" i="95" s="1"/>
  <c r="B12" i="95"/>
  <c r="D34" i="95" s="1"/>
  <c r="BL179" i="95" s="1"/>
  <c r="B11" i="95"/>
  <c r="B10" i="95"/>
  <c r="B9" i="95"/>
  <c r="B8" i="95"/>
  <c r="BJ170" i="95" s="1"/>
  <c r="B7" i="95"/>
  <c r="BJ167" i="95" s="1"/>
  <c r="B6" i="95"/>
  <c r="BO167" i="95" s="1"/>
  <c r="B5" i="95"/>
  <c r="BJ166" i="95" s="1"/>
  <c r="BK220" i="94"/>
  <c r="BI220" i="94"/>
  <c r="BN219" i="94"/>
  <c r="BK219" i="94"/>
  <c r="BJ219" i="94"/>
  <c r="BI219" i="94"/>
  <c r="BL218" i="94"/>
  <c r="BK218" i="94"/>
  <c r="BI218" i="94"/>
  <c r="BN217" i="94"/>
  <c r="BK217" i="94"/>
  <c r="BI217" i="94"/>
  <c r="BK216" i="94"/>
  <c r="BI216" i="94"/>
  <c r="BN215" i="94"/>
  <c r="BK215" i="94"/>
  <c r="BJ215" i="94"/>
  <c r="BI215" i="94"/>
  <c r="BL214" i="94"/>
  <c r="BK214" i="94"/>
  <c r="BI214" i="94"/>
  <c r="BN213" i="94"/>
  <c r="BK213" i="94"/>
  <c r="BI213" i="94"/>
  <c r="BN212" i="94"/>
  <c r="BM212" i="94"/>
  <c r="BL212" i="94"/>
  <c r="BK212" i="94"/>
  <c r="BJ212" i="94"/>
  <c r="BI212" i="94"/>
  <c r="BI206" i="94"/>
  <c r="BQ204" i="94"/>
  <c r="BP204" i="94"/>
  <c r="BM204" i="94"/>
  <c r="BL204" i="94"/>
  <c r="BK204" i="94"/>
  <c r="BJ204" i="94"/>
  <c r="BI204" i="94"/>
  <c r="BQ203" i="94"/>
  <c r="BP203" i="94"/>
  <c r="BO203" i="94"/>
  <c r="BN203" i="94"/>
  <c r="BM203" i="94"/>
  <c r="BL203" i="94"/>
  <c r="BK203" i="94"/>
  <c r="BJ203" i="94"/>
  <c r="BI203" i="94"/>
  <c r="BI202" i="94"/>
  <c r="BM200" i="94"/>
  <c r="BL200" i="94"/>
  <c r="BK200" i="94"/>
  <c r="BJ200" i="94"/>
  <c r="BM199" i="94"/>
  <c r="BL199" i="94"/>
  <c r="BK199" i="94"/>
  <c r="BJ199" i="94"/>
  <c r="BI199" i="94"/>
  <c r="BJ198" i="94"/>
  <c r="BI197" i="94"/>
  <c r="BQ196" i="94"/>
  <c r="BP196" i="94"/>
  <c r="BQ195" i="94"/>
  <c r="BP195" i="94"/>
  <c r="BO195" i="94"/>
  <c r="BN195" i="94"/>
  <c r="BM195" i="94"/>
  <c r="BL195" i="94"/>
  <c r="BK195" i="94"/>
  <c r="BJ195" i="94"/>
  <c r="BI195" i="94"/>
  <c r="BQ194" i="94"/>
  <c r="BP194" i="94"/>
  <c r="BK194" i="94"/>
  <c r="BJ194" i="94"/>
  <c r="BI194" i="94"/>
  <c r="BQ193" i="94"/>
  <c r="BP193" i="94"/>
  <c r="BK193" i="94"/>
  <c r="BJ193" i="94"/>
  <c r="BI193" i="94"/>
  <c r="BQ192" i="94"/>
  <c r="BP192" i="94"/>
  <c r="BO192" i="94"/>
  <c r="BN192" i="94"/>
  <c r="BM192" i="94"/>
  <c r="BL192" i="94"/>
  <c r="BK192" i="94"/>
  <c r="BJ192" i="94"/>
  <c r="BI192" i="94"/>
  <c r="BQ191" i="94"/>
  <c r="BP191" i="94"/>
  <c r="BK191" i="94"/>
  <c r="BJ191" i="94"/>
  <c r="BI191" i="94"/>
  <c r="BQ190" i="94"/>
  <c r="BP190" i="94"/>
  <c r="BO190" i="94"/>
  <c r="BN190" i="94"/>
  <c r="BM190" i="94"/>
  <c r="BL190" i="94"/>
  <c r="BK190" i="94"/>
  <c r="BJ190" i="94"/>
  <c r="BI190" i="94"/>
  <c r="BQ189" i="94"/>
  <c r="BP189" i="94"/>
  <c r="BO189" i="94"/>
  <c r="BN189" i="94"/>
  <c r="BM189" i="94"/>
  <c r="BL189" i="94"/>
  <c r="BK189" i="94"/>
  <c r="BJ189" i="94"/>
  <c r="BI189" i="94"/>
  <c r="BQ188" i="94"/>
  <c r="BP188" i="94"/>
  <c r="BO188" i="94"/>
  <c r="BN188" i="94"/>
  <c r="BM188" i="94"/>
  <c r="BL188" i="94"/>
  <c r="BK188" i="94"/>
  <c r="BJ188" i="94"/>
  <c r="BI188" i="94"/>
  <c r="BQ187" i="94"/>
  <c r="BP187" i="94"/>
  <c r="BO187" i="94"/>
  <c r="BN187" i="94"/>
  <c r="BM187" i="94"/>
  <c r="BL187" i="94"/>
  <c r="BK187" i="94"/>
  <c r="BJ187" i="94"/>
  <c r="BI187" i="94"/>
  <c r="BQ186" i="94"/>
  <c r="BP186" i="94"/>
  <c r="BO186" i="94"/>
  <c r="BN186" i="94"/>
  <c r="BM186" i="94"/>
  <c r="BL186" i="94"/>
  <c r="BK186" i="94"/>
  <c r="BJ186" i="94"/>
  <c r="BI186" i="94"/>
  <c r="BQ185" i="94"/>
  <c r="BP185" i="94"/>
  <c r="BO185" i="94"/>
  <c r="BN185" i="94"/>
  <c r="BM185" i="94"/>
  <c r="BL185" i="94"/>
  <c r="BK185" i="94"/>
  <c r="BJ185" i="94"/>
  <c r="BI185" i="94"/>
  <c r="BQ184" i="94"/>
  <c r="BP184" i="94"/>
  <c r="BO184" i="94"/>
  <c r="BN184" i="94"/>
  <c r="BM184" i="94"/>
  <c r="BL184" i="94"/>
  <c r="BK184" i="94"/>
  <c r="BJ184" i="94"/>
  <c r="BI184" i="94"/>
  <c r="BQ183" i="94"/>
  <c r="BP183" i="94"/>
  <c r="BO183" i="94"/>
  <c r="BN183" i="94"/>
  <c r="BM183" i="94"/>
  <c r="BL183" i="94"/>
  <c r="BK183" i="94"/>
  <c r="BJ183" i="94"/>
  <c r="BI183" i="94"/>
  <c r="BJ182" i="94"/>
  <c r="BJ181" i="94"/>
  <c r="BI180" i="94"/>
  <c r="BL178" i="94"/>
  <c r="BL177" i="94"/>
  <c r="BL176" i="94"/>
  <c r="BJ174" i="94"/>
  <c r="BJ173" i="94"/>
  <c r="BJ169" i="94"/>
  <c r="BJ168" i="94"/>
  <c r="BO166" i="94"/>
  <c r="BI164" i="94"/>
  <c r="K156" i="94"/>
  <c r="I156" i="94"/>
  <c r="BN220" i="94" s="1"/>
  <c r="G156" i="94"/>
  <c r="BL220" i="94" s="1"/>
  <c r="E156" i="94"/>
  <c r="H156" i="94" s="1"/>
  <c r="BM220" i="94" s="1"/>
  <c r="K155" i="94"/>
  <c r="I155" i="94"/>
  <c r="G155" i="94"/>
  <c r="BL219" i="94" s="1"/>
  <c r="E155" i="94"/>
  <c r="H155" i="94" s="1"/>
  <c r="BM219" i="94" s="1"/>
  <c r="K154" i="94"/>
  <c r="I154" i="94"/>
  <c r="BN218" i="94" s="1"/>
  <c r="G154" i="94"/>
  <c r="E154" i="94"/>
  <c r="BJ218" i="94" s="1"/>
  <c r="K153" i="94"/>
  <c r="I153" i="94"/>
  <c r="E153" i="94"/>
  <c r="K152" i="94"/>
  <c r="I152" i="94"/>
  <c r="BN216" i="94" s="1"/>
  <c r="G152" i="94"/>
  <c r="BL216" i="94" s="1"/>
  <c r="E152" i="94"/>
  <c r="H152" i="94" s="1"/>
  <c r="BM216" i="94" s="1"/>
  <c r="K151" i="94"/>
  <c r="I151" i="94"/>
  <c r="G151" i="94"/>
  <c r="BL215" i="94" s="1"/>
  <c r="E151" i="94"/>
  <c r="H151" i="94" s="1"/>
  <c r="BM215" i="94" s="1"/>
  <c r="K150" i="94"/>
  <c r="I150" i="94"/>
  <c r="BN214" i="94" s="1"/>
  <c r="G150" i="94"/>
  <c r="E150" i="94"/>
  <c r="BJ214" i="94" s="1"/>
  <c r="K149" i="94"/>
  <c r="I149" i="94"/>
  <c r="E149" i="94"/>
  <c r="E147" i="94"/>
  <c r="B133" i="94"/>
  <c r="B136" i="94" s="1"/>
  <c r="E125" i="94"/>
  <c r="BO204" i="94" s="1"/>
  <c r="D125" i="94"/>
  <c r="BN204" i="94" s="1"/>
  <c r="E76" i="94"/>
  <c r="D76" i="94"/>
  <c r="C76" i="94"/>
  <c r="B76" i="94"/>
  <c r="B75" i="94"/>
  <c r="E74" i="94"/>
  <c r="D74" i="94"/>
  <c r="N73" i="94"/>
  <c r="D73" i="94"/>
  <c r="P72" i="94"/>
  <c r="N72" i="94"/>
  <c r="K72" i="94"/>
  <c r="L72" i="94" s="1"/>
  <c r="J72" i="94"/>
  <c r="I72" i="94"/>
  <c r="G72" i="94"/>
  <c r="F72" i="94"/>
  <c r="E72" i="94"/>
  <c r="D72" i="94"/>
  <c r="P71" i="94"/>
  <c r="N71" i="94"/>
  <c r="I71" i="94"/>
  <c r="G71" i="94"/>
  <c r="F71" i="94"/>
  <c r="AA59" i="94" s="1"/>
  <c r="AD59" i="94" s="1"/>
  <c r="E71" i="94"/>
  <c r="D71" i="94"/>
  <c r="P70" i="94"/>
  <c r="N70" i="94"/>
  <c r="I70" i="94"/>
  <c r="G70" i="94"/>
  <c r="F70" i="94"/>
  <c r="AA58" i="94" s="1"/>
  <c r="E70" i="94"/>
  <c r="D70" i="94"/>
  <c r="P69" i="94"/>
  <c r="N69" i="94"/>
  <c r="K69" i="94"/>
  <c r="M69" i="94" s="1"/>
  <c r="J69" i="94"/>
  <c r="I69" i="94"/>
  <c r="G69" i="94"/>
  <c r="F69" i="94"/>
  <c r="AA57" i="94" s="1"/>
  <c r="E69" i="94"/>
  <c r="D69" i="94"/>
  <c r="P68" i="94"/>
  <c r="N68" i="94"/>
  <c r="I68" i="94"/>
  <c r="G68" i="94"/>
  <c r="F68" i="94"/>
  <c r="AA56" i="94" s="1"/>
  <c r="AD56" i="94" s="1"/>
  <c r="E68" i="94"/>
  <c r="D68" i="94"/>
  <c r="P67" i="94"/>
  <c r="N67" i="94"/>
  <c r="K67" i="94"/>
  <c r="M67" i="94" s="1"/>
  <c r="J67" i="94"/>
  <c r="I67" i="94"/>
  <c r="G67" i="94"/>
  <c r="F67" i="94"/>
  <c r="AA55" i="94" s="1"/>
  <c r="E67" i="94"/>
  <c r="D67" i="94"/>
  <c r="AA66" i="94"/>
  <c r="P66" i="94"/>
  <c r="N66" i="94"/>
  <c r="K66" i="94"/>
  <c r="J66" i="94"/>
  <c r="I66" i="94"/>
  <c r="G66" i="94"/>
  <c r="F66" i="94"/>
  <c r="AA54" i="94" s="1"/>
  <c r="AD54" i="94" s="1"/>
  <c r="E66" i="94"/>
  <c r="D66" i="94"/>
  <c r="P65" i="94"/>
  <c r="N65" i="94"/>
  <c r="K65" i="94"/>
  <c r="J65" i="94"/>
  <c r="I65" i="94"/>
  <c r="G65" i="94"/>
  <c r="F65" i="94"/>
  <c r="AA53" i="94" s="1"/>
  <c r="AD53" i="94" s="1"/>
  <c r="E65" i="94"/>
  <c r="D65" i="94"/>
  <c r="P64" i="94"/>
  <c r="N64" i="94"/>
  <c r="K64" i="94"/>
  <c r="L64" i="94" s="1"/>
  <c r="J64" i="94"/>
  <c r="I64" i="94"/>
  <c r="G64" i="94"/>
  <c r="F64" i="94"/>
  <c r="AA52" i="94" s="1"/>
  <c r="E64" i="94"/>
  <c r="D64" i="94"/>
  <c r="P63" i="94"/>
  <c r="N63" i="94"/>
  <c r="K63" i="94"/>
  <c r="J63" i="94"/>
  <c r="I63" i="94"/>
  <c r="G63" i="94"/>
  <c r="F63" i="94"/>
  <c r="AA51" i="94" s="1"/>
  <c r="E63" i="94"/>
  <c r="D63" i="94"/>
  <c r="P62" i="94"/>
  <c r="N62" i="94"/>
  <c r="K62" i="94"/>
  <c r="L62" i="94" s="1"/>
  <c r="J62" i="94"/>
  <c r="I62" i="94"/>
  <c r="G62" i="94"/>
  <c r="F62" i="94"/>
  <c r="AA50" i="94" s="1"/>
  <c r="AD50" i="94" s="1"/>
  <c r="E62" i="94"/>
  <c r="D62" i="94"/>
  <c r="N61" i="94"/>
  <c r="K61" i="94"/>
  <c r="L61" i="94" s="1"/>
  <c r="J61" i="94"/>
  <c r="I61" i="94"/>
  <c r="G61" i="94"/>
  <c r="F61" i="94"/>
  <c r="AA48" i="94" s="1"/>
  <c r="AD48" i="94" s="1"/>
  <c r="E61" i="94"/>
  <c r="P61" i="94" s="1"/>
  <c r="D61" i="94"/>
  <c r="AB60" i="94"/>
  <c r="AA60" i="94"/>
  <c r="AB59" i="94"/>
  <c r="F59" i="94"/>
  <c r="AN58" i="94"/>
  <c r="AB58" i="94"/>
  <c r="D58" i="94"/>
  <c r="B74" i="94" s="1"/>
  <c r="AN57" i="94"/>
  <c r="AB57" i="94"/>
  <c r="AN56" i="94"/>
  <c r="AB56" i="94"/>
  <c r="AN55" i="94"/>
  <c r="AB55" i="94"/>
  <c r="AN54" i="94"/>
  <c r="AB54" i="94"/>
  <c r="AN53" i="94"/>
  <c r="AB53" i="94"/>
  <c r="AN52" i="94"/>
  <c r="AB52" i="94"/>
  <c r="B52" i="94"/>
  <c r="AN51" i="94"/>
  <c r="AB51" i="94"/>
  <c r="B51" i="94"/>
  <c r="AN50" i="94"/>
  <c r="AB50" i="94"/>
  <c r="AN49" i="94"/>
  <c r="AB49" i="94"/>
  <c r="AN48" i="94"/>
  <c r="AB48" i="94"/>
  <c r="AN47" i="94"/>
  <c r="AN46" i="94"/>
  <c r="B46" i="94"/>
  <c r="G48" i="94" s="1"/>
  <c r="B45" i="94"/>
  <c r="R64" i="94" s="1"/>
  <c r="D34" i="94"/>
  <c r="BL179" i="94" s="1"/>
  <c r="G32" i="94"/>
  <c r="G31" i="94"/>
  <c r="D25" i="94"/>
  <c r="H23" i="94"/>
  <c r="C32" i="94" s="1"/>
  <c r="C23" i="94"/>
  <c r="B23" i="94"/>
  <c r="B26" i="94" s="1"/>
  <c r="B12" i="94"/>
  <c r="B11" i="94"/>
  <c r="B10" i="94"/>
  <c r="B9" i="94"/>
  <c r="B8" i="94"/>
  <c r="BJ170" i="94" s="1"/>
  <c r="B7" i="94"/>
  <c r="BJ167" i="94" s="1"/>
  <c r="B6" i="94"/>
  <c r="BO167" i="94" s="1"/>
  <c r="B5" i="94"/>
  <c r="BJ166" i="94" s="1"/>
  <c r="BK220" i="93"/>
  <c r="BI220" i="93"/>
  <c r="BK219" i="93"/>
  <c r="BI219" i="93"/>
  <c r="BK218" i="93"/>
  <c r="BI218" i="93"/>
  <c r="BK217" i="93"/>
  <c r="BI217" i="93"/>
  <c r="BK216" i="93"/>
  <c r="BI216" i="93"/>
  <c r="BK215" i="93"/>
  <c r="BI215" i="93"/>
  <c r="BK214" i="93"/>
  <c r="BI214" i="93"/>
  <c r="BK213" i="93"/>
  <c r="BI213" i="93"/>
  <c r="BN212" i="93"/>
  <c r="BM212" i="93"/>
  <c r="BL212" i="93"/>
  <c r="BK212" i="93"/>
  <c r="BJ212" i="93"/>
  <c r="BI212" i="93"/>
  <c r="BI206" i="93"/>
  <c r="BQ204" i="93"/>
  <c r="BP204" i="93"/>
  <c r="BM204" i="93"/>
  <c r="BL204" i="93"/>
  <c r="BK204" i="93"/>
  <c r="BJ204" i="93"/>
  <c r="BI204" i="93"/>
  <c r="BQ203" i="93"/>
  <c r="BP203" i="93"/>
  <c r="BO203" i="93"/>
  <c r="BN203" i="93"/>
  <c r="BM203" i="93"/>
  <c r="BL203" i="93"/>
  <c r="BK203" i="93"/>
  <c r="BJ203" i="93"/>
  <c r="BI203" i="93"/>
  <c r="BI202" i="93"/>
  <c r="BM200" i="93"/>
  <c r="BL200" i="93"/>
  <c r="BK200" i="93"/>
  <c r="BJ200" i="93"/>
  <c r="BM199" i="93"/>
  <c r="BL199" i="93"/>
  <c r="BK199" i="93"/>
  <c r="BJ199" i="93"/>
  <c r="BI199" i="93"/>
  <c r="BJ198" i="93"/>
  <c r="BI197" i="93"/>
  <c r="BQ196" i="93"/>
  <c r="BP196" i="93"/>
  <c r="BQ195" i="93"/>
  <c r="BP195" i="93"/>
  <c r="BO195" i="93"/>
  <c r="BN195" i="93"/>
  <c r="BM195" i="93"/>
  <c r="BL195" i="93"/>
  <c r="BK195" i="93"/>
  <c r="BJ195" i="93"/>
  <c r="BI195" i="93"/>
  <c r="BQ194" i="93"/>
  <c r="BP194" i="93"/>
  <c r="BK194" i="93"/>
  <c r="BJ194" i="93"/>
  <c r="BI194" i="93"/>
  <c r="BQ193" i="93"/>
  <c r="BP193" i="93"/>
  <c r="BK193" i="93"/>
  <c r="BJ193" i="93"/>
  <c r="BI193" i="93"/>
  <c r="BQ192" i="93"/>
  <c r="BP192" i="93"/>
  <c r="BO192" i="93"/>
  <c r="BN192" i="93"/>
  <c r="BM192" i="93"/>
  <c r="BL192" i="93"/>
  <c r="BK192" i="93"/>
  <c r="BJ192" i="93"/>
  <c r="BI192" i="93"/>
  <c r="BQ191" i="93"/>
  <c r="BP191" i="93"/>
  <c r="BK191" i="93"/>
  <c r="BJ191" i="93"/>
  <c r="BI191" i="93"/>
  <c r="BQ190" i="93"/>
  <c r="BP190" i="93"/>
  <c r="BO190" i="93"/>
  <c r="BN190" i="93"/>
  <c r="BM190" i="93"/>
  <c r="BL190" i="93"/>
  <c r="BK190" i="93"/>
  <c r="BJ190" i="93"/>
  <c r="BI190" i="93"/>
  <c r="BQ189" i="93"/>
  <c r="BP189" i="93"/>
  <c r="BO189" i="93"/>
  <c r="BN189" i="93"/>
  <c r="BM189" i="93"/>
  <c r="BL189" i="93"/>
  <c r="BK189" i="93"/>
  <c r="BJ189" i="93"/>
  <c r="BI189" i="93"/>
  <c r="BQ188" i="93"/>
  <c r="BP188" i="93"/>
  <c r="BO188" i="93"/>
  <c r="BN188" i="93"/>
  <c r="BM188" i="93"/>
  <c r="BL188" i="93"/>
  <c r="BK188" i="93"/>
  <c r="BJ188" i="93"/>
  <c r="BI188" i="93"/>
  <c r="BQ187" i="93"/>
  <c r="BP187" i="93"/>
  <c r="BO187" i="93"/>
  <c r="BN187" i="93"/>
  <c r="BM187" i="93"/>
  <c r="BL187" i="93"/>
  <c r="BK187" i="93"/>
  <c r="BJ187" i="93"/>
  <c r="BI187" i="93"/>
  <c r="BQ186" i="93"/>
  <c r="BP186" i="93"/>
  <c r="BO186" i="93"/>
  <c r="BN186" i="93"/>
  <c r="BM186" i="93"/>
  <c r="BL186" i="93"/>
  <c r="BK186" i="93"/>
  <c r="BJ186" i="93"/>
  <c r="BI186" i="93"/>
  <c r="BQ185" i="93"/>
  <c r="BP185" i="93"/>
  <c r="BO185" i="93"/>
  <c r="BN185" i="93"/>
  <c r="BM185" i="93"/>
  <c r="BL185" i="93"/>
  <c r="BK185" i="93"/>
  <c r="BJ185" i="93"/>
  <c r="BI185" i="93"/>
  <c r="BQ184" i="93"/>
  <c r="BP184" i="93"/>
  <c r="BO184" i="93"/>
  <c r="BN184" i="93"/>
  <c r="BM184" i="93"/>
  <c r="BL184" i="93"/>
  <c r="BK184" i="93"/>
  <c r="BJ184" i="93"/>
  <c r="BI184" i="93"/>
  <c r="BQ183" i="93"/>
  <c r="BP183" i="93"/>
  <c r="BO183" i="93"/>
  <c r="BN183" i="93"/>
  <c r="BM183" i="93"/>
  <c r="BL183" i="93"/>
  <c r="BK183" i="93"/>
  <c r="BJ183" i="93"/>
  <c r="BI183" i="93"/>
  <c r="BJ182" i="93"/>
  <c r="BJ181" i="93"/>
  <c r="BI180" i="93"/>
  <c r="BL178" i="93"/>
  <c r="BL177" i="93"/>
  <c r="BL176" i="93"/>
  <c r="BJ174" i="93"/>
  <c r="BJ173" i="93"/>
  <c r="BJ169" i="93"/>
  <c r="BJ168" i="93"/>
  <c r="BO166" i="93"/>
  <c r="BI164" i="93"/>
  <c r="K156" i="93"/>
  <c r="I156" i="93"/>
  <c r="BN220" i="93" s="1"/>
  <c r="G156" i="93"/>
  <c r="BL220" i="93" s="1"/>
  <c r="E156" i="93"/>
  <c r="BJ220" i="93" s="1"/>
  <c r="K155" i="93"/>
  <c r="I155" i="93"/>
  <c r="BN219" i="93" s="1"/>
  <c r="E155" i="93"/>
  <c r="BJ219" i="93" s="1"/>
  <c r="K154" i="93"/>
  <c r="I154" i="93"/>
  <c r="BN218" i="93" s="1"/>
  <c r="G154" i="93"/>
  <c r="BL218" i="93" s="1"/>
  <c r="E154" i="93"/>
  <c r="BJ218" i="93" s="1"/>
  <c r="K153" i="93"/>
  <c r="I153" i="93"/>
  <c r="BN217" i="93" s="1"/>
  <c r="E153" i="93"/>
  <c r="BJ217" i="93" s="1"/>
  <c r="K152" i="93"/>
  <c r="I152" i="93"/>
  <c r="BN216" i="93" s="1"/>
  <c r="G152" i="93"/>
  <c r="BL216" i="93" s="1"/>
  <c r="E152" i="93"/>
  <c r="BJ216" i="93" s="1"/>
  <c r="K151" i="93"/>
  <c r="I151" i="93"/>
  <c r="BN215" i="93" s="1"/>
  <c r="G151" i="93"/>
  <c r="BL215" i="93" s="1"/>
  <c r="E151" i="93"/>
  <c r="BJ215" i="93" s="1"/>
  <c r="K150" i="93"/>
  <c r="I150" i="93"/>
  <c r="BN214" i="93" s="1"/>
  <c r="G150" i="93"/>
  <c r="BL214" i="93" s="1"/>
  <c r="E150" i="93"/>
  <c r="BJ214" i="93" s="1"/>
  <c r="K149" i="93"/>
  <c r="I149" i="93"/>
  <c r="BN213" i="93" s="1"/>
  <c r="E149" i="93"/>
  <c r="BJ213" i="93" s="1"/>
  <c r="E147" i="93"/>
  <c r="B133" i="93"/>
  <c r="B137" i="93" s="1"/>
  <c r="E125" i="93"/>
  <c r="BO204" i="93" s="1"/>
  <c r="D125" i="93"/>
  <c r="BN204" i="93" s="1"/>
  <c r="E76" i="93"/>
  <c r="D76" i="93"/>
  <c r="C76" i="93"/>
  <c r="B76" i="93"/>
  <c r="B75" i="93"/>
  <c r="E74" i="93"/>
  <c r="D74" i="93"/>
  <c r="N73" i="93"/>
  <c r="D73" i="93"/>
  <c r="P72" i="93"/>
  <c r="N72" i="93"/>
  <c r="K72" i="93"/>
  <c r="L72" i="93" s="1"/>
  <c r="J72" i="93"/>
  <c r="I72" i="93"/>
  <c r="G72" i="93"/>
  <c r="F72" i="93"/>
  <c r="AA60" i="93" s="1"/>
  <c r="AD60" i="93" s="1"/>
  <c r="E72" i="93"/>
  <c r="D72" i="93"/>
  <c r="P71" i="93"/>
  <c r="N71" i="93"/>
  <c r="I71" i="93"/>
  <c r="G71" i="93"/>
  <c r="F71" i="93"/>
  <c r="AA59" i="93" s="1"/>
  <c r="AD59" i="93" s="1"/>
  <c r="E71" i="93"/>
  <c r="D71" i="93"/>
  <c r="P70" i="93"/>
  <c r="N70" i="93"/>
  <c r="I70" i="93"/>
  <c r="G70" i="93"/>
  <c r="F70" i="93"/>
  <c r="AA58" i="93" s="1"/>
  <c r="AD58" i="93" s="1"/>
  <c r="E70" i="93"/>
  <c r="D70" i="93"/>
  <c r="P69" i="93"/>
  <c r="N69" i="93"/>
  <c r="K69" i="93"/>
  <c r="M69" i="93" s="1"/>
  <c r="J69" i="93"/>
  <c r="I69" i="93"/>
  <c r="G69" i="93"/>
  <c r="F69" i="93"/>
  <c r="AA57" i="93" s="1"/>
  <c r="AD57" i="93" s="1"/>
  <c r="E69" i="93"/>
  <c r="D69" i="93"/>
  <c r="P68" i="93"/>
  <c r="N68" i="93"/>
  <c r="I68" i="93"/>
  <c r="G68" i="93"/>
  <c r="F68" i="93"/>
  <c r="AA56" i="93" s="1"/>
  <c r="E68" i="93"/>
  <c r="D68" i="93"/>
  <c r="P67" i="93"/>
  <c r="N67" i="93"/>
  <c r="K67" i="93"/>
  <c r="M67" i="93" s="1"/>
  <c r="J67" i="93"/>
  <c r="I67" i="93"/>
  <c r="G67" i="93"/>
  <c r="F67" i="93"/>
  <c r="AA55" i="93" s="1"/>
  <c r="AD55" i="93" s="1"/>
  <c r="E67" i="93"/>
  <c r="D67" i="93"/>
  <c r="AA66" i="93"/>
  <c r="P66" i="93"/>
  <c r="N66" i="93"/>
  <c r="K66" i="93"/>
  <c r="M66" i="93" s="1"/>
  <c r="J66" i="93"/>
  <c r="I66" i="93"/>
  <c r="G66" i="93"/>
  <c r="F66" i="93"/>
  <c r="AA54" i="93" s="1"/>
  <c r="E66" i="93"/>
  <c r="D66" i="93"/>
  <c r="P65" i="93"/>
  <c r="N65" i="93"/>
  <c r="K65" i="93"/>
  <c r="M65" i="93" s="1"/>
  <c r="J65" i="93"/>
  <c r="I65" i="93"/>
  <c r="G65" i="93"/>
  <c r="F65" i="93"/>
  <c r="AA53" i="93" s="1"/>
  <c r="AD53" i="93" s="1"/>
  <c r="E65" i="93"/>
  <c r="D65" i="93"/>
  <c r="P64" i="93"/>
  <c r="N64" i="93"/>
  <c r="K64" i="93"/>
  <c r="L64" i="93" s="1"/>
  <c r="J64" i="93"/>
  <c r="I64" i="93"/>
  <c r="G64" i="93"/>
  <c r="F64" i="93"/>
  <c r="AA52" i="93" s="1"/>
  <c r="AD52" i="93" s="1"/>
  <c r="E64" i="93"/>
  <c r="D64" i="93"/>
  <c r="P63" i="93"/>
  <c r="N63" i="93"/>
  <c r="K63" i="93"/>
  <c r="M63" i="93" s="1"/>
  <c r="J63" i="93"/>
  <c r="I63" i="93"/>
  <c r="G63" i="93"/>
  <c r="F63" i="93"/>
  <c r="AA51" i="93" s="1"/>
  <c r="AD51" i="93" s="1"/>
  <c r="E63" i="93"/>
  <c r="D63" i="93"/>
  <c r="P62" i="93"/>
  <c r="N62" i="93"/>
  <c r="K62" i="93"/>
  <c r="L62" i="93" s="1"/>
  <c r="J62" i="93"/>
  <c r="I62" i="93"/>
  <c r="G62" i="93"/>
  <c r="F62" i="93"/>
  <c r="AA50" i="93" s="1"/>
  <c r="AD50" i="93" s="1"/>
  <c r="E62" i="93"/>
  <c r="D62" i="93"/>
  <c r="N61" i="93"/>
  <c r="K61" i="93"/>
  <c r="L61" i="93" s="1"/>
  <c r="J61" i="93"/>
  <c r="I61" i="93"/>
  <c r="G61" i="93"/>
  <c r="F61" i="93"/>
  <c r="AA49" i="93" s="1"/>
  <c r="AD49" i="93" s="1"/>
  <c r="E61" i="93"/>
  <c r="P61" i="93" s="1"/>
  <c r="D61" i="93"/>
  <c r="AB60" i="93"/>
  <c r="AB59" i="93"/>
  <c r="F59" i="93"/>
  <c r="AN58" i="93"/>
  <c r="AB58" i="93"/>
  <c r="D58" i="93"/>
  <c r="B74" i="93" s="1"/>
  <c r="AN57" i="93"/>
  <c r="AB57" i="93"/>
  <c r="AN56" i="93"/>
  <c r="AB56" i="93"/>
  <c r="AN55" i="93"/>
  <c r="AB55" i="93"/>
  <c r="AN54" i="93"/>
  <c r="AB54" i="93"/>
  <c r="AN53" i="93"/>
  <c r="AB53" i="93"/>
  <c r="AN52" i="93"/>
  <c r="AB52" i="93"/>
  <c r="B52" i="93"/>
  <c r="AN51" i="93"/>
  <c r="AB51" i="93"/>
  <c r="B51" i="93"/>
  <c r="AN50" i="93"/>
  <c r="AB50" i="93"/>
  <c r="AN49" i="93"/>
  <c r="AB49" i="93"/>
  <c r="AN48" i="93"/>
  <c r="AB48" i="93"/>
  <c r="AN47" i="93"/>
  <c r="AN46" i="93"/>
  <c r="B46" i="93"/>
  <c r="G48" i="93" s="1"/>
  <c r="B45" i="93"/>
  <c r="G32" i="93"/>
  <c r="G31" i="93"/>
  <c r="D25" i="93"/>
  <c r="H23" i="93"/>
  <c r="C32" i="93" s="1"/>
  <c r="BK177" i="93" s="1"/>
  <c r="C23" i="93"/>
  <c r="B23" i="93"/>
  <c r="B26" i="93" s="1"/>
  <c r="B12" i="93"/>
  <c r="D34" i="93" s="1"/>
  <c r="BL179" i="93" s="1"/>
  <c r="B11" i="93"/>
  <c r="B10" i="93"/>
  <c r="B9" i="93"/>
  <c r="B8" i="93"/>
  <c r="BJ170" i="93" s="1"/>
  <c r="B7" i="93"/>
  <c r="BJ167" i="93" s="1"/>
  <c r="B6" i="93"/>
  <c r="BO167" i="93" s="1"/>
  <c r="B5" i="93"/>
  <c r="BJ166" i="93" s="1"/>
  <c r="BK220" i="92"/>
  <c r="BI220" i="92"/>
  <c r="BK219" i="92"/>
  <c r="BI219" i="92"/>
  <c r="BK218" i="92"/>
  <c r="BI218" i="92"/>
  <c r="BK217" i="92"/>
  <c r="BI217" i="92"/>
  <c r="BK216" i="92"/>
  <c r="BI216" i="92"/>
  <c r="BK215" i="92"/>
  <c r="BI215" i="92"/>
  <c r="BK214" i="92"/>
  <c r="BI214" i="92"/>
  <c r="BK213" i="92"/>
  <c r="BI213" i="92"/>
  <c r="BN212" i="92"/>
  <c r="BM212" i="92"/>
  <c r="BL212" i="92"/>
  <c r="BK212" i="92"/>
  <c r="BJ212" i="92"/>
  <c r="BI212" i="92"/>
  <c r="BI206" i="92"/>
  <c r="BQ204" i="92"/>
  <c r="BP204" i="92"/>
  <c r="BM204" i="92"/>
  <c r="BL204" i="92"/>
  <c r="BK204" i="92"/>
  <c r="BJ204" i="92"/>
  <c r="BI204" i="92"/>
  <c r="BQ203" i="92"/>
  <c r="BP203" i="92"/>
  <c r="BO203" i="92"/>
  <c r="BN203" i="92"/>
  <c r="BM203" i="92"/>
  <c r="BL203" i="92"/>
  <c r="BK203" i="92"/>
  <c r="BJ203" i="92"/>
  <c r="BI203" i="92"/>
  <c r="BI202" i="92"/>
  <c r="BM200" i="92"/>
  <c r="BL200" i="92"/>
  <c r="BK200" i="92"/>
  <c r="BJ200" i="92"/>
  <c r="BM199" i="92"/>
  <c r="BL199" i="92"/>
  <c r="BK199" i="92"/>
  <c r="BJ199" i="92"/>
  <c r="BI199" i="92"/>
  <c r="BJ198" i="92"/>
  <c r="BI197" i="92"/>
  <c r="BQ196" i="92"/>
  <c r="BP196" i="92"/>
  <c r="BQ195" i="92"/>
  <c r="BP195" i="92"/>
  <c r="BO195" i="92"/>
  <c r="BN195" i="92"/>
  <c r="BM195" i="92"/>
  <c r="BL195" i="92"/>
  <c r="BK195" i="92"/>
  <c r="BJ195" i="92"/>
  <c r="BI195" i="92"/>
  <c r="BQ194" i="92"/>
  <c r="BP194" i="92"/>
  <c r="BK194" i="92"/>
  <c r="BJ194" i="92"/>
  <c r="BI194" i="92"/>
  <c r="BQ193" i="92"/>
  <c r="BP193" i="92"/>
  <c r="BK193" i="92"/>
  <c r="BJ193" i="92"/>
  <c r="BI193" i="92"/>
  <c r="BQ192" i="92"/>
  <c r="BP192" i="92"/>
  <c r="BO192" i="92"/>
  <c r="BN192" i="92"/>
  <c r="BM192" i="92"/>
  <c r="BL192" i="92"/>
  <c r="BK192" i="92"/>
  <c r="BJ192" i="92"/>
  <c r="BI192" i="92"/>
  <c r="BQ191" i="92"/>
  <c r="BP191" i="92"/>
  <c r="BK191" i="92"/>
  <c r="BJ191" i="92"/>
  <c r="BI191" i="92"/>
  <c r="BQ190" i="92"/>
  <c r="BP190" i="92"/>
  <c r="BO190" i="92"/>
  <c r="BN190" i="92"/>
  <c r="BM190" i="92"/>
  <c r="BL190" i="92"/>
  <c r="BK190" i="92"/>
  <c r="BJ190" i="92"/>
  <c r="BI190" i="92"/>
  <c r="BQ189" i="92"/>
  <c r="BP189" i="92"/>
  <c r="BO189" i="92"/>
  <c r="BN189" i="92"/>
  <c r="BM189" i="92"/>
  <c r="BL189" i="92"/>
  <c r="BK189" i="92"/>
  <c r="BJ189" i="92"/>
  <c r="BI189" i="92"/>
  <c r="BQ188" i="92"/>
  <c r="BP188" i="92"/>
  <c r="BO188" i="92"/>
  <c r="BN188" i="92"/>
  <c r="BM188" i="92"/>
  <c r="BL188" i="92"/>
  <c r="BK188" i="92"/>
  <c r="BJ188" i="92"/>
  <c r="BI188" i="92"/>
  <c r="BQ187" i="92"/>
  <c r="BP187" i="92"/>
  <c r="BO187" i="92"/>
  <c r="BN187" i="92"/>
  <c r="BM187" i="92"/>
  <c r="BL187" i="92"/>
  <c r="BK187" i="92"/>
  <c r="BJ187" i="92"/>
  <c r="BI187" i="92"/>
  <c r="BQ186" i="92"/>
  <c r="BP186" i="92"/>
  <c r="BO186" i="92"/>
  <c r="BN186" i="92"/>
  <c r="BM186" i="92"/>
  <c r="BL186" i="92"/>
  <c r="BK186" i="92"/>
  <c r="BJ186" i="92"/>
  <c r="BI186" i="92"/>
  <c r="BQ185" i="92"/>
  <c r="BP185" i="92"/>
  <c r="BO185" i="92"/>
  <c r="BN185" i="92"/>
  <c r="BM185" i="92"/>
  <c r="BL185" i="92"/>
  <c r="BK185" i="92"/>
  <c r="BJ185" i="92"/>
  <c r="BI185" i="92"/>
  <c r="BQ184" i="92"/>
  <c r="BP184" i="92"/>
  <c r="BO184" i="92"/>
  <c r="BN184" i="92"/>
  <c r="BM184" i="92"/>
  <c r="BL184" i="92"/>
  <c r="BK184" i="92"/>
  <c r="BJ184" i="92"/>
  <c r="BI184" i="92"/>
  <c r="BQ183" i="92"/>
  <c r="BP183" i="92"/>
  <c r="BO183" i="92"/>
  <c r="BN183" i="92"/>
  <c r="BM183" i="92"/>
  <c r="BL183" i="92"/>
  <c r="BK183" i="92"/>
  <c r="BJ183" i="92"/>
  <c r="BI183" i="92"/>
  <c r="BJ182" i="92"/>
  <c r="BJ181" i="92"/>
  <c r="BI180" i="92"/>
  <c r="BL178" i="92"/>
  <c r="BL177" i="92"/>
  <c r="BL176" i="92"/>
  <c r="BJ174" i="92"/>
  <c r="BJ173" i="92"/>
  <c r="BJ169" i="92"/>
  <c r="BJ168" i="92"/>
  <c r="BO166" i="92"/>
  <c r="BI164" i="92"/>
  <c r="K156" i="92"/>
  <c r="I156" i="92"/>
  <c r="BN220" i="92" s="1"/>
  <c r="G156" i="92"/>
  <c r="BL220" i="92" s="1"/>
  <c r="E156" i="92"/>
  <c r="BJ220" i="92" s="1"/>
  <c r="K155" i="92"/>
  <c r="I155" i="92"/>
  <c r="BN219" i="92" s="1"/>
  <c r="E155" i="92"/>
  <c r="BJ219" i="92" s="1"/>
  <c r="K154" i="92"/>
  <c r="I154" i="92"/>
  <c r="BN218" i="92" s="1"/>
  <c r="G154" i="92"/>
  <c r="BL218" i="92" s="1"/>
  <c r="E154" i="92"/>
  <c r="BJ218" i="92" s="1"/>
  <c r="K153" i="92"/>
  <c r="I153" i="92"/>
  <c r="BN217" i="92" s="1"/>
  <c r="E153" i="92"/>
  <c r="G153" i="92" s="1"/>
  <c r="BL217" i="92" s="1"/>
  <c r="K152" i="92"/>
  <c r="I152" i="92"/>
  <c r="BN216" i="92" s="1"/>
  <c r="G152" i="92"/>
  <c r="BL216" i="92" s="1"/>
  <c r="E152" i="92"/>
  <c r="BJ216" i="92" s="1"/>
  <c r="K151" i="92"/>
  <c r="I151" i="92"/>
  <c r="BN215" i="92" s="1"/>
  <c r="E151" i="92"/>
  <c r="BJ215" i="92" s="1"/>
  <c r="K150" i="92"/>
  <c r="I150" i="92"/>
  <c r="BN214" i="92" s="1"/>
  <c r="G150" i="92"/>
  <c r="BL214" i="92" s="1"/>
  <c r="E150" i="92"/>
  <c r="BJ214" i="92" s="1"/>
  <c r="K149" i="92"/>
  <c r="I149" i="92"/>
  <c r="BN213" i="92" s="1"/>
  <c r="E149" i="92"/>
  <c r="G149" i="92" s="1"/>
  <c r="BL213" i="92" s="1"/>
  <c r="E147" i="92"/>
  <c r="B133" i="92"/>
  <c r="B137" i="92" s="1"/>
  <c r="E125" i="92"/>
  <c r="BO204" i="92" s="1"/>
  <c r="D125" i="92"/>
  <c r="BN204" i="92" s="1"/>
  <c r="E76" i="92"/>
  <c r="D76" i="92"/>
  <c r="C76" i="92"/>
  <c r="B76" i="92"/>
  <c r="B75" i="92"/>
  <c r="E74" i="92"/>
  <c r="D74" i="92"/>
  <c r="N73" i="92"/>
  <c r="D73" i="92"/>
  <c r="P72" i="92"/>
  <c r="N72" i="92"/>
  <c r="K72" i="92"/>
  <c r="M72" i="92" s="1"/>
  <c r="J72" i="92"/>
  <c r="I72" i="92"/>
  <c r="G72" i="92"/>
  <c r="F72" i="92"/>
  <c r="AA60" i="92" s="1"/>
  <c r="E72" i="92"/>
  <c r="D72" i="92"/>
  <c r="P71" i="92"/>
  <c r="N71" i="92"/>
  <c r="I71" i="92"/>
  <c r="G71" i="92"/>
  <c r="F71" i="92"/>
  <c r="E71" i="92"/>
  <c r="D71" i="92"/>
  <c r="P70" i="92"/>
  <c r="N70" i="92"/>
  <c r="I70" i="92"/>
  <c r="G70" i="92"/>
  <c r="F70" i="92"/>
  <c r="AA58" i="92" s="1"/>
  <c r="AD58" i="92" s="1"/>
  <c r="E70" i="92"/>
  <c r="D70" i="92"/>
  <c r="P69" i="92"/>
  <c r="N69" i="92"/>
  <c r="K69" i="92"/>
  <c r="L69" i="92" s="1"/>
  <c r="J69" i="92"/>
  <c r="I69" i="92"/>
  <c r="G69" i="92"/>
  <c r="F69" i="92"/>
  <c r="E69" i="92"/>
  <c r="D69" i="92"/>
  <c r="P68" i="92"/>
  <c r="N68" i="92"/>
  <c r="I68" i="92"/>
  <c r="G68" i="92"/>
  <c r="F68" i="92"/>
  <c r="AA56" i="92" s="1"/>
  <c r="E68" i="92"/>
  <c r="D68" i="92"/>
  <c r="P67" i="92"/>
  <c r="N67" i="92"/>
  <c r="K67" i="92"/>
  <c r="M67" i="92" s="1"/>
  <c r="J67" i="92"/>
  <c r="I67" i="92"/>
  <c r="G67" i="92"/>
  <c r="F67" i="92"/>
  <c r="E67" i="92"/>
  <c r="D67" i="92"/>
  <c r="AA66" i="92"/>
  <c r="P66" i="92"/>
  <c r="N66" i="92"/>
  <c r="K66" i="92"/>
  <c r="L66" i="92" s="1"/>
  <c r="J66" i="92"/>
  <c r="I66" i="92"/>
  <c r="G66" i="92"/>
  <c r="F66" i="92"/>
  <c r="AA54" i="92" s="1"/>
  <c r="E66" i="92"/>
  <c r="D66" i="92"/>
  <c r="P65" i="92"/>
  <c r="N65" i="92"/>
  <c r="K65" i="92"/>
  <c r="L65" i="92" s="1"/>
  <c r="J65" i="92"/>
  <c r="I65" i="92"/>
  <c r="G65" i="92"/>
  <c r="F65" i="92"/>
  <c r="AA53" i="92" s="1"/>
  <c r="AD53" i="92" s="1"/>
  <c r="E65" i="92"/>
  <c r="D65" i="92"/>
  <c r="P64" i="92"/>
  <c r="N64" i="92"/>
  <c r="K64" i="92"/>
  <c r="M64" i="92" s="1"/>
  <c r="J64" i="92"/>
  <c r="I64" i="92"/>
  <c r="G64" i="92"/>
  <c r="F64" i="92"/>
  <c r="AA52" i="92" s="1"/>
  <c r="E64" i="92"/>
  <c r="D64" i="92"/>
  <c r="P63" i="92"/>
  <c r="N63" i="92"/>
  <c r="K63" i="92"/>
  <c r="L63" i="92" s="1"/>
  <c r="J63" i="92"/>
  <c r="I63" i="92"/>
  <c r="G63" i="92"/>
  <c r="F63" i="92"/>
  <c r="AA51" i="92" s="1"/>
  <c r="E63" i="92"/>
  <c r="D63" i="92"/>
  <c r="P62" i="92"/>
  <c r="N62" i="92"/>
  <c r="K62" i="92"/>
  <c r="M62" i="92" s="1"/>
  <c r="J62" i="92"/>
  <c r="I62" i="92"/>
  <c r="G62" i="92"/>
  <c r="F62" i="92"/>
  <c r="AA50" i="92" s="1"/>
  <c r="AD50" i="92" s="1"/>
  <c r="E62" i="92"/>
  <c r="D62" i="92"/>
  <c r="N61" i="92"/>
  <c r="K61" i="92"/>
  <c r="M61" i="92" s="1"/>
  <c r="J61" i="92"/>
  <c r="I61" i="92"/>
  <c r="G61" i="92"/>
  <c r="F61" i="92"/>
  <c r="AA48" i="92" s="1"/>
  <c r="AD48" i="92" s="1"/>
  <c r="E61" i="92"/>
  <c r="P61" i="92" s="1"/>
  <c r="D61" i="92"/>
  <c r="AB60" i="92"/>
  <c r="AB59" i="92"/>
  <c r="AA59" i="92"/>
  <c r="F59" i="92"/>
  <c r="AN58" i="92"/>
  <c r="AB58" i="92"/>
  <c r="D58" i="92"/>
  <c r="B74" i="92" s="1"/>
  <c r="AN57" i="92"/>
  <c r="AB57" i="92"/>
  <c r="AA57" i="92"/>
  <c r="AD57" i="92" s="1"/>
  <c r="AN56" i="92"/>
  <c r="AB56" i="92"/>
  <c r="AN55" i="92"/>
  <c r="AB55" i="92"/>
  <c r="AA55" i="92"/>
  <c r="AD55" i="92" s="1"/>
  <c r="AN54" i="92"/>
  <c r="AB54" i="92"/>
  <c r="AN53" i="92"/>
  <c r="AB53" i="92"/>
  <c r="AN52" i="92"/>
  <c r="AB52" i="92"/>
  <c r="B52" i="92"/>
  <c r="AN51" i="92"/>
  <c r="AB51" i="92"/>
  <c r="B51" i="92"/>
  <c r="AN50" i="92"/>
  <c r="AB50" i="92"/>
  <c r="AN49" i="92"/>
  <c r="AB49" i="92"/>
  <c r="AA49" i="92"/>
  <c r="AD49" i="92" s="1"/>
  <c r="AN48" i="92"/>
  <c r="AB48" i="92"/>
  <c r="AN47" i="92"/>
  <c r="AN46" i="92"/>
  <c r="B46" i="92"/>
  <c r="G48" i="92" s="1"/>
  <c r="B45" i="92"/>
  <c r="B49" i="92" s="1"/>
  <c r="G32" i="92"/>
  <c r="G31" i="92"/>
  <c r="D25" i="92"/>
  <c r="H23" i="92"/>
  <c r="C32" i="92" s="1"/>
  <c r="C23" i="92"/>
  <c r="B23" i="92"/>
  <c r="B26" i="92" s="1"/>
  <c r="B12" i="92"/>
  <c r="D34" i="92" s="1"/>
  <c r="BL179" i="92" s="1"/>
  <c r="B11" i="92"/>
  <c r="B10" i="92"/>
  <c r="B9" i="92"/>
  <c r="B8" i="92"/>
  <c r="BJ170" i="92" s="1"/>
  <c r="B7" i="92"/>
  <c r="BJ167" i="92" s="1"/>
  <c r="B6" i="92"/>
  <c r="BO167" i="92" s="1"/>
  <c r="B5" i="92"/>
  <c r="BJ166" i="92" s="1"/>
  <c r="BN220" i="91"/>
  <c r="BK220" i="91"/>
  <c r="BI220" i="91"/>
  <c r="BN219" i="91"/>
  <c r="BM219" i="91"/>
  <c r="BK219" i="91"/>
  <c r="BJ219" i="91"/>
  <c r="BI219" i="91"/>
  <c r="BN218" i="91"/>
  <c r="BL218" i="91"/>
  <c r="BK218" i="91"/>
  <c r="BJ218" i="91"/>
  <c r="BI218" i="91"/>
  <c r="BM217" i="91"/>
  <c r="BK217" i="91"/>
  <c r="BJ217" i="91"/>
  <c r="BI217" i="91"/>
  <c r="BN216" i="91"/>
  <c r="BK216" i="91"/>
  <c r="BI216" i="91"/>
  <c r="BN215" i="91"/>
  <c r="BM215" i="91"/>
  <c r="BK215" i="91"/>
  <c r="BJ215" i="91"/>
  <c r="BI215" i="91"/>
  <c r="BN214" i="91"/>
  <c r="BL214" i="91"/>
  <c r="BK214" i="91"/>
  <c r="BJ214" i="91"/>
  <c r="BI214" i="91"/>
  <c r="BM213" i="91"/>
  <c r="BK213" i="91"/>
  <c r="BJ213" i="91"/>
  <c r="BI213" i="91"/>
  <c r="BN212" i="91"/>
  <c r="BM212" i="91"/>
  <c r="BL212" i="91"/>
  <c r="BK212" i="91"/>
  <c r="BJ212" i="91"/>
  <c r="BI212" i="91"/>
  <c r="BI206" i="91"/>
  <c r="BQ204" i="91"/>
  <c r="BP204" i="91"/>
  <c r="BM204" i="91"/>
  <c r="BL204" i="91"/>
  <c r="BK204" i="91"/>
  <c r="BJ204" i="91"/>
  <c r="BI204" i="91"/>
  <c r="BQ203" i="91"/>
  <c r="BP203" i="91"/>
  <c r="BO203" i="91"/>
  <c r="BN203" i="91"/>
  <c r="BM203" i="91"/>
  <c r="BL203" i="91"/>
  <c r="BK203" i="91"/>
  <c r="BJ203" i="91"/>
  <c r="BI203" i="91"/>
  <c r="BI202" i="91"/>
  <c r="BM200" i="91"/>
  <c r="BL200" i="91"/>
  <c r="BK200" i="91"/>
  <c r="BJ200" i="91"/>
  <c r="BM199" i="91"/>
  <c r="BL199" i="91"/>
  <c r="BK199" i="91"/>
  <c r="BJ199" i="91"/>
  <c r="BI199" i="91"/>
  <c r="BJ198" i="91"/>
  <c r="BI197" i="91"/>
  <c r="BQ196" i="91"/>
  <c r="BP196" i="91"/>
  <c r="BQ195" i="91"/>
  <c r="BP195" i="91"/>
  <c r="BO195" i="91"/>
  <c r="BN195" i="91"/>
  <c r="BM195" i="91"/>
  <c r="BL195" i="91"/>
  <c r="BK195" i="91"/>
  <c r="BJ195" i="91"/>
  <c r="BI195" i="91"/>
  <c r="BQ194" i="91"/>
  <c r="BP194" i="91"/>
  <c r="BK194" i="91"/>
  <c r="BJ194" i="91"/>
  <c r="BI194" i="91"/>
  <c r="BQ193" i="91"/>
  <c r="BP193" i="91"/>
  <c r="BK193" i="91"/>
  <c r="BJ193" i="91"/>
  <c r="BI193" i="91"/>
  <c r="BQ192" i="91"/>
  <c r="BP192" i="91"/>
  <c r="BO192" i="91"/>
  <c r="BN192" i="91"/>
  <c r="BM192" i="91"/>
  <c r="BL192" i="91"/>
  <c r="BK192" i="91"/>
  <c r="BJ192" i="91"/>
  <c r="BI192" i="91"/>
  <c r="BQ191" i="91"/>
  <c r="BP191" i="91"/>
  <c r="BK191" i="91"/>
  <c r="BJ191" i="91"/>
  <c r="BI191" i="91"/>
  <c r="BQ190" i="91"/>
  <c r="BP190" i="91"/>
  <c r="BO190" i="91"/>
  <c r="BN190" i="91"/>
  <c r="BM190" i="91"/>
  <c r="BL190" i="91"/>
  <c r="BK190" i="91"/>
  <c r="BJ190" i="91"/>
  <c r="BI190" i="91"/>
  <c r="BQ189" i="91"/>
  <c r="BP189" i="91"/>
  <c r="BO189" i="91"/>
  <c r="BN189" i="91"/>
  <c r="BM189" i="91"/>
  <c r="BL189" i="91"/>
  <c r="BK189" i="91"/>
  <c r="BJ189" i="91"/>
  <c r="BI189" i="91"/>
  <c r="BQ188" i="91"/>
  <c r="BP188" i="91"/>
  <c r="BO188" i="91"/>
  <c r="BN188" i="91"/>
  <c r="BM188" i="91"/>
  <c r="BL188" i="91"/>
  <c r="BK188" i="91"/>
  <c r="BJ188" i="91"/>
  <c r="BI188" i="91"/>
  <c r="BQ187" i="91"/>
  <c r="BP187" i="91"/>
  <c r="BO187" i="91"/>
  <c r="BN187" i="91"/>
  <c r="BM187" i="91"/>
  <c r="BL187" i="91"/>
  <c r="BK187" i="91"/>
  <c r="BJ187" i="91"/>
  <c r="BI187" i="91"/>
  <c r="BQ186" i="91"/>
  <c r="BP186" i="91"/>
  <c r="BO186" i="91"/>
  <c r="BN186" i="91"/>
  <c r="BM186" i="91"/>
  <c r="BL186" i="91"/>
  <c r="BK186" i="91"/>
  <c r="BJ186" i="91"/>
  <c r="BI186" i="91"/>
  <c r="BQ185" i="91"/>
  <c r="BP185" i="91"/>
  <c r="BO185" i="91"/>
  <c r="BN185" i="91"/>
  <c r="BM185" i="91"/>
  <c r="BL185" i="91"/>
  <c r="BK185" i="91"/>
  <c r="BJ185" i="91"/>
  <c r="BI185" i="91"/>
  <c r="BQ184" i="91"/>
  <c r="BP184" i="91"/>
  <c r="BO184" i="91"/>
  <c r="BN184" i="91"/>
  <c r="BM184" i="91"/>
  <c r="BL184" i="91"/>
  <c r="BK184" i="91"/>
  <c r="BJ184" i="91"/>
  <c r="BI184" i="91"/>
  <c r="BQ183" i="91"/>
  <c r="BP183" i="91"/>
  <c r="BO183" i="91"/>
  <c r="BN183" i="91"/>
  <c r="BM183" i="91"/>
  <c r="BL183" i="91"/>
  <c r="BK183" i="91"/>
  <c r="BJ183" i="91"/>
  <c r="BI183" i="91"/>
  <c r="BJ182" i="91"/>
  <c r="BJ181" i="91"/>
  <c r="BI180" i="91"/>
  <c r="BL178" i="91"/>
  <c r="BL177" i="91"/>
  <c r="BL176" i="91"/>
  <c r="BJ174" i="91"/>
  <c r="BJ173" i="91"/>
  <c r="BJ169" i="91"/>
  <c r="BJ168" i="91"/>
  <c r="BO166" i="91"/>
  <c r="BI164" i="91"/>
  <c r="K156" i="91"/>
  <c r="I156" i="91"/>
  <c r="E156" i="91"/>
  <c r="K155" i="91"/>
  <c r="I155" i="91"/>
  <c r="G155" i="91"/>
  <c r="BL219" i="91" s="1"/>
  <c r="E155" i="91"/>
  <c r="H155" i="91" s="1"/>
  <c r="K154" i="91"/>
  <c r="I154" i="91"/>
  <c r="G154" i="91"/>
  <c r="E154" i="91"/>
  <c r="H154" i="91" s="1"/>
  <c r="BM218" i="91" s="1"/>
  <c r="K153" i="91"/>
  <c r="I153" i="91"/>
  <c r="BN217" i="91" s="1"/>
  <c r="G153" i="91"/>
  <c r="BL217" i="91" s="1"/>
  <c r="E153" i="91"/>
  <c r="H153" i="91" s="1"/>
  <c r="K152" i="91"/>
  <c r="I152" i="91"/>
  <c r="E152" i="91"/>
  <c r="K151" i="91"/>
  <c r="I151" i="91"/>
  <c r="G151" i="91"/>
  <c r="BL215" i="91" s="1"/>
  <c r="E151" i="91"/>
  <c r="H151" i="91" s="1"/>
  <c r="K150" i="91"/>
  <c r="I150" i="91"/>
  <c r="G150" i="91"/>
  <c r="E150" i="91"/>
  <c r="H150" i="91" s="1"/>
  <c r="BM214" i="91" s="1"/>
  <c r="K149" i="91"/>
  <c r="I149" i="91"/>
  <c r="BN213" i="91" s="1"/>
  <c r="G149" i="91"/>
  <c r="BL213" i="91" s="1"/>
  <c r="E149" i="91"/>
  <c r="H149" i="91" s="1"/>
  <c r="E147" i="91"/>
  <c r="B133" i="91"/>
  <c r="B137" i="91" s="1"/>
  <c r="E125" i="91"/>
  <c r="BO204" i="91" s="1"/>
  <c r="D125" i="91"/>
  <c r="BN204" i="91" s="1"/>
  <c r="E76" i="91"/>
  <c r="D76" i="91"/>
  <c r="C76" i="91"/>
  <c r="B76" i="91"/>
  <c r="B75" i="91"/>
  <c r="E74" i="91"/>
  <c r="D74" i="91"/>
  <c r="N73" i="91"/>
  <c r="D73" i="91"/>
  <c r="P72" i="91"/>
  <c r="N72" i="91"/>
  <c r="K72" i="91"/>
  <c r="M72" i="91" s="1"/>
  <c r="J72" i="91"/>
  <c r="I72" i="91"/>
  <c r="G72" i="91"/>
  <c r="F72" i="91"/>
  <c r="AA60" i="91" s="1"/>
  <c r="E72" i="91"/>
  <c r="D72" i="91"/>
  <c r="P71" i="91"/>
  <c r="N71" i="91"/>
  <c r="I71" i="91"/>
  <c r="G71" i="91"/>
  <c r="F71" i="91"/>
  <c r="AA59" i="91" s="1"/>
  <c r="AD59" i="91" s="1"/>
  <c r="E71" i="91"/>
  <c r="D71" i="91"/>
  <c r="P70" i="91"/>
  <c r="N70" i="91"/>
  <c r="I70" i="91"/>
  <c r="G70" i="91"/>
  <c r="F70" i="91"/>
  <c r="AA58" i="91" s="1"/>
  <c r="AD58" i="91" s="1"/>
  <c r="E70" i="91"/>
  <c r="D70" i="91"/>
  <c r="P69" i="91"/>
  <c r="N69" i="91"/>
  <c r="K69" i="91"/>
  <c r="J69" i="91"/>
  <c r="I69" i="91"/>
  <c r="G69" i="91"/>
  <c r="F69" i="91"/>
  <c r="AA57" i="91" s="1"/>
  <c r="E69" i="91"/>
  <c r="D69" i="91"/>
  <c r="P68" i="91"/>
  <c r="N68" i="91"/>
  <c r="I68" i="91"/>
  <c r="G68" i="91"/>
  <c r="F68" i="91"/>
  <c r="AA56" i="91" s="1"/>
  <c r="E68" i="91"/>
  <c r="D68" i="91"/>
  <c r="P67" i="91"/>
  <c r="N67" i="91"/>
  <c r="K67" i="91"/>
  <c r="J67" i="91"/>
  <c r="I67" i="91"/>
  <c r="G67" i="91"/>
  <c r="F67" i="91"/>
  <c r="AA55" i="91" s="1"/>
  <c r="E67" i="91"/>
  <c r="D67" i="91"/>
  <c r="AA66" i="91"/>
  <c r="P66" i="91"/>
  <c r="N66" i="91"/>
  <c r="K66" i="91"/>
  <c r="M66" i="91" s="1"/>
  <c r="J66" i="91"/>
  <c r="I66" i="91"/>
  <c r="G66" i="91"/>
  <c r="F66" i="91"/>
  <c r="AA54" i="91" s="1"/>
  <c r="E66" i="91"/>
  <c r="D66" i="91"/>
  <c r="P65" i="91"/>
  <c r="N65" i="91"/>
  <c r="K65" i="91"/>
  <c r="L65" i="91" s="1"/>
  <c r="J65" i="91"/>
  <c r="I65" i="91"/>
  <c r="G65" i="91"/>
  <c r="F65" i="91"/>
  <c r="E65" i="91"/>
  <c r="D65" i="91"/>
  <c r="P64" i="91"/>
  <c r="N64" i="91"/>
  <c r="K64" i="91"/>
  <c r="M64" i="91" s="1"/>
  <c r="J64" i="91"/>
  <c r="I64" i="91"/>
  <c r="G64" i="91"/>
  <c r="F64" i="91"/>
  <c r="AA52" i="91" s="1"/>
  <c r="E64" i="91"/>
  <c r="D64" i="91"/>
  <c r="P63" i="91"/>
  <c r="N63" i="91"/>
  <c r="K63" i="91"/>
  <c r="M63" i="91" s="1"/>
  <c r="J63" i="91"/>
  <c r="I63" i="91"/>
  <c r="G63" i="91"/>
  <c r="F63" i="91"/>
  <c r="AA51" i="91" s="1"/>
  <c r="E63" i="91"/>
  <c r="D63" i="91"/>
  <c r="P62" i="91"/>
  <c r="N62" i="91"/>
  <c r="K62" i="91"/>
  <c r="M62" i="91" s="1"/>
  <c r="J62" i="91"/>
  <c r="I62" i="91"/>
  <c r="G62" i="91"/>
  <c r="F62" i="91"/>
  <c r="AA50" i="91" s="1"/>
  <c r="AD50" i="91" s="1"/>
  <c r="E62" i="91"/>
  <c r="D62" i="91"/>
  <c r="N61" i="91"/>
  <c r="K61" i="91"/>
  <c r="M61" i="91" s="1"/>
  <c r="J61" i="91"/>
  <c r="I61" i="91"/>
  <c r="G61" i="91"/>
  <c r="F61" i="91"/>
  <c r="AA49" i="91" s="1"/>
  <c r="AD49" i="91" s="1"/>
  <c r="E61" i="91"/>
  <c r="P61" i="91" s="1"/>
  <c r="D61" i="91"/>
  <c r="AB60" i="91"/>
  <c r="AB59" i="91"/>
  <c r="F59" i="91"/>
  <c r="AN58" i="91"/>
  <c r="AB58" i="91"/>
  <c r="D58" i="91"/>
  <c r="B74" i="91" s="1"/>
  <c r="AN57" i="91"/>
  <c r="AB57" i="91"/>
  <c r="AN56" i="91"/>
  <c r="AB56" i="91"/>
  <c r="AN55" i="91"/>
  <c r="AB55" i="91"/>
  <c r="AN54" i="91"/>
  <c r="AB54" i="91"/>
  <c r="AN53" i="91"/>
  <c r="AB53" i="91"/>
  <c r="AA53" i="91"/>
  <c r="AD53" i="91" s="1"/>
  <c r="AN52" i="91"/>
  <c r="AB52" i="91"/>
  <c r="B52" i="91"/>
  <c r="AN51" i="91"/>
  <c r="AB51" i="91"/>
  <c r="B51" i="91"/>
  <c r="AN50" i="91"/>
  <c r="AB50" i="91"/>
  <c r="AN49" i="91"/>
  <c r="AB49" i="91"/>
  <c r="AN48" i="91"/>
  <c r="AB48" i="91"/>
  <c r="AN47" i="91"/>
  <c r="AN46" i="91"/>
  <c r="B46" i="91"/>
  <c r="G48" i="91" s="1"/>
  <c r="B45" i="91"/>
  <c r="R66" i="91" s="1"/>
  <c r="D34" i="91"/>
  <c r="BL179" i="91" s="1"/>
  <c r="G32" i="91"/>
  <c r="G31" i="91"/>
  <c r="D25" i="91"/>
  <c r="H23" i="91"/>
  <c r="C32" i="91" s="1"/>
  <c r="C23" i="91"/>
  <c r="B23" i="91"/>
  <c r="B26" i="91" s="1"/>
  <c r="B12" i="91"/>
  <c r="B11" i="91"/>
  <c r="B10" i="91"/>
  <c r="B9" i="91"/>
  <c r="B8" i="91"/>
  <c r="BJ170" i="91" s="1"/>
  <c r="B7" i="91"/>
  <c r="BJ167" i="91" s="1"/>
  <c r="B6" i="91"/>
  <c r="BO167" i="91" s="1"/>
  <c r="B5" i="91"/>
  <c r="BJ166" i="91" s="1"/>
  <c r="BK220" i="90"/>
  <c r="BJ220" i="90"/>
  <c r="BI220" i="90"/>
  <c r="BK219" i="90"/>
  <c r="BI219" i="90"/>
  <c r="BK218" i="90"/>
  <c r="BI218" i="90"/>
  <c r="BK217" i="90"/>
  <c r="BI217" i="90"/>
  <c r="BK216" i="90"/>
  <c r="BI216" i="90"/>
  <c r="BK215" i="90"/>
  <c r="BI215" i="90"/>
  <c r="BK214" i="90"/>
  <c r="BI214" i="90"/>
  <c r="BK213" i="90"/>
  <c r="BI213" i="90"/>
  <c r="BN212" i="90"/>
  <c r="BM212" i="90"/>
  <c r="BL212" i="90"/>
  <c r="BK212" i="90"/>
  <c r="BJ212" i="90"/>
  <c r="BI212" i="90"/>
  <c r="BI206" i="90"/>
  <c r="BQ204" i="90"/>
  <c r="BP204" i="90"/>
  <c r="BM204" i="90"/>
  <c r="BL204" i="90"/>
  <c r="BK204" i="90"/>
  <c r="BJ204" i="90"/>
  <c r="BI204" i="90"/>
  <c r="BQ203" i="90"/>
  <c r="BP203" i="90"/>
  <c r="BO203" i="90"/>
  <c r="BN203" i="90"/>
  <c r="BM203" i="90"/>
  <c r="BL203" i="90"/>
  <c r="BK203" i="90"/>
  <c r="BJ203" i="90"/>
  <c r="BI203" i="90"/>
  <c r="BI202" i="90"/>
  <c r="BM200" i="90"/>
  <c r="BL200" i="90"/>
  <c r="BK200" i="90"/>
  <c r="BJ200" i="90"/>
  <c r="BM199" i="90"/>
  <c r="BL199" i="90"/>
  <c r="BK199" i="90"/>
  <c r="BJ199" i="90"/>
  <c r="BI199" i="90"/>
  <c r="BJ198" i="90"/>
  <c r="BI197" i="90"/>
  <c r="BQ196" i="90"/>
  <c r="BP196" i="90"/>
  <c r="BQ195" i="90"/>
  <c r="BP195" i="90"/>
  <c r="BO195" i="90"/>
  <c r="BN195" i="90"/>
  <c r="BM195" i="90"/>
  <c r="BL195" i="90"/>
  <c r="BK195" i="90"/>
  <c r="BJ195" i="90"/>
  <c r="BI195" i="90"/>
  <c r="BQ194" i="90"/>
  <c r="BP194" i="90"/>
  <c r="BK194" i="90"/>
  <c r="BJ194" i="90"/>
  <c r="BI194" i="90"/>
  <c r="BQ193" i="90"/>
  <c r="BP193" i="90"/>
  <c r="BK193" i="90"/>
  <c r="BJ193" i="90"/>
  <c r="BI193" i="90"/>
  <c r="BQ192" i="90"/>
  <c r="BP192" i="90"/>
  <c r="BO192" i="90"/>
  <c r="BN192" i="90"/>
  <c r="BM192" i="90"/>
  <c r="BL192" i="90"/>
  <c r="BK192" i="90"/>
  <c r="BJ192" i="90"/>
  <c r="BI192" i="90"/>
  <c r="BQ191" i="90"/>
  <c r="BP191" i="90"/>
  <c r="BK191" i="90"/>
  <c r="BJ191" i="90"/>
  <c r="BI191" i="90"/>
  <c r="BQ190" i="90"/>
  <c r="BP190" i="90"/>
  <c r="BO190" i="90"/>
  <c r="BN190" i="90"/>
  <c r="BM190" i="90"/>
  <c r="BL190" i="90"/>
  <c r="BK190" i="90"/>
  <c r="BJ190" i="90"/>
  <c r="BI190" i="90"/>
  <c r="BQ189" i="90"/>
  <c r="BP189" i="90"/>
  <c r="BO189" i="90"/>
  <c r="BN189" i="90"/>
  <c r="BM189" i="90"/>
  <c r="BL189" i="90"/>
  <c r="BK189" i="90"/>
  <c r="BJ189" i="90"/>
  <c r="BI189" i="90"/>
  <c r="BQ188" i="90"/>
  <c r="BP188" i="90"/>
  <c r="BO188" i="90"/>
  <c r="BN188" i="90"/>
  <c r="BM188" i="90"/>
  <c r="BL188" i="90"/>
  <c r="BK188" i="90"/>
  <c r="BJ188" i="90"/>
  <c r="BI188" i="90"/>
  <c r="BQ187" i="90"/>
  <c r="BP187" i="90"/>
  <c r="BO187" i="90"/>
  <c r="BN187" i="90"/>
  <c r="BM187" i="90"/>
  <c r="BL187" i="90"/>
  <c r="BK187" i="90"/>
  <c r="BJ187" i="90"/>
  <c r="BI187" i="90"/>
  <c r="BQ186" i="90"/>
  <c r="BP186" i="90"/>
  <c r="BO186" i="90"/>
  <c r="BN186" i="90"/>
  <c r="BM186" i="90"/>
  <c r="BL186" i="90"/>
  <c r="BK186" i="90"/>
  <c r="BJ186" i="90"/>
  <c r="BI186" i="90"/>
  <c r="BQ185" i="90"/>
  <c r="BP185" i="90"/>
  <c r="BO185" i="90"/>
  <c r="BN185" i="90"/>
  <c r="BM185" i="90"/>
  <c r="BL185" i="90"/>
  <c r="BK185" i="90"/>
  <c r="BJ185" i="90"/>
  <c r="BI185" i="90"/>
  <c r="BQ184" i="90"/>
  <c r="BP184" i="90"/>
  <c r="BO184" i="90"/>
  <c r="BN184" i="90"/>
  <c r="BM184" i="90"/>
  <c r="BL184" i="90"/>
  <c r="BK184" i="90"/>
  <c r="BJ184" i="90"/>
  <c r="BI184" i="90"/>
  <c r="BQ183" i="90"/>
  <c r="BP183" i="90"/>
  <c r="BO183" i="90"/>
  <c r="BN183" i="90"/>
  <c r="BM183" i="90"/>
  <c r="BL183" i="90"/>
  <c r="BK183" i="90"/>
  <c r="BJ183" i="90"/>
  <c r="BI183" i="90"/>
  <c r="BJ182" i="90"/>
  <c r="BJ181" i="90"/>
  <c r="BI180" i="90"/>
  <c r="BL178" i="90"/>
  <c r="BL177" i="90"/>
  <c r="BL176" i="90"/>
  <c r="BJ174" i="90"/>
  <c r="BJ173" i="90"/>
  <c r="BJ169" i="90"/>
  <c r="BJ168" i="90"/>
  <c r="BO166" i="90"/>
  <c r="BI164" i="90"/>
  <c r="K156" i="90"/>
  <c r="I156" i="90"/>
  <c r="BN220" i="90" s="1"/>
  <c r="G156" i="90"/>
  <c r="BL220" i="90" s="1"/>
  <c r="E156" i="90"/>
  <c r="H156" i="90" s="1"/>
  <c r="BM220" i="90" s="1"/>
  <c r="K155" i="90"/>
  <c r="I155" i="90"/>
  <c r="BN219" i="90" s="1"/>
  <c r="G155" i="90"/>
  <c r="BL219" i="90" s="1"/>
  <c r="E155" i="90"/>
  <c r="BJ219" i="90" s="1"/>
  <c r="K154" i="90"/>
  <c r="I154" i="90"/>
  <c r="BN218" i="90" s="1"/>
  <c r="E154" i="90"/>
  <c r="K153" i="90"/>
  <c r="I153" i="90"/>
  <c r="BN217" i="90" s="1"/>
  <c r="G153" i="90"/>
  <c r="BL217" i="90" s="1"/>
  <c r="E153" i="90"/>
  <c r="BJ217" i="90" s="1"/>
  <c r="K152" i="90"/>
  <c r="I152" i="90"/>
  <c r="BN216" i="90" s="1"/>
  <c r="G152" i="90"/>
  <c r="BL216" i="90" s="1"/>
  <c r="E152" i="90"/>
  <c r="BJ216" i="90" s="1"/>
  <c r="K151" i="90"/>
  <c r="I151" i="90"/>
  <c r="BN215" i="90" s="1"/>
  <c r="G151" i="90"/>
  <c r="BL215" i="90" s="1"/>
  <c r="E151" i="90"/>
  <c r="BJ215" i="90" s="1"/>
  <c r="K150" i="90"/>
  <c r="I150" i="90"/>
  <c r="BN214" i="90" s="1"/>
  <c r="E150" i="90"/>
  <c r="K149" i="90"/>
  <c r="I149" i="90"/>
  <c r="BN213" i="90" s="1"/>
  <c r="G149" i="90"/>
  <c r="BL213" i="90" s="1"/>
  <c r="E149" i="90"/>
  <c r="BJ213" i="90" s="1"/>
  <c r="E147" i="90"/>
  <c r="B133" i="90"/>
  <c r="B137" i="90" s="1"/>
  <c r="E125" i="90"/>
  <c r="BO204" i="90" s="1"/>
  <c r="D125" i="90"/>
  <c r="BN204" i="90" s="1"/>
  <c r="E76" i="90"/>
  <c r="D76" i="90"/>
  <c r="C76" i="90"/>
  <c r="B76" i="90"/>
  <c r="B75" i="90"/>
  <c r="E74" i="90"/>
  <c r="D74" i="90"/>
  <c r="N73" i="90"/>
  <c r="D73" i="90"/>
  <c r="P72" i="90"/>
  <c r="N72" i="90"/>
  <c r="K72" i="90"/>
  <c r="J72" i="90"/>
  <c r="I72" i="90"/>
  <c r="G72" i="90"/>
  <c r="F72" i="90"/>
  <c r="AA60" i="90" s="1"/>
  <c r="AD60" i="90" s="1"/>
  <c r="E72" i="90"/>
  <c r="D72" i="90"/>
  <c r="P71" i="90"/>
  <c r="N71" i="90"/>
  <c r="I71" i="90"/>
  <c r="G71" i="90"/>
  <c r="F71" i="90"/>
  <c r="AA59" i="90" s="1"/>
  <c r="E71" i="90"/>
  <c r="D71" i="90"/>
  <c r="P70" i="90"/>
  <c r="N70" i="90"/>
  <c r="I70" i="90"/>
  <c r="G70" i="90"/>
  <c r="F70" i="90"/>
  <c r="AA58" i="90" s="1"/>
  <c r="E70" i="90"/>
  <c r="D70" i="90"/>
  <c r="P69" i="90"/>
  <c r="N69" i="90"/>
  <c r="K69" i="90"/>
  <c r="M69" i="90" s="1"/>
  <c r="J69" i="90"/>
  <c r="I69" i="90"/>
  <c r="G69" i="90"/>
  <c r="F69" i="90"/>
  <c r="AA57" i="90" s="1"/>
  <c r="E69" i="90"/>
  <c r="D69" i="90"/>
  <c r="P68" i="90"/>
  <c r="N68" i="90"/>
  <c r="I68" i="90"/>
  <c r="G68" i="90"/>
  <c r="F68" i="90"/>
  <c r="AA56" i="90" s="1"/>
  <c r="E68" i="90"/>
  <c r="D68" i="90"/>
  <c r="P67" i="90"/>
  <c r="N67" i="90"/>
  <c r="K67" i="90"/>
  <c r="M67" i="90" s="1"/>
  <c r="J67" i="90"/>
  <c r="I67" i="90"/>
  <c r="G67" i="90"/>
  <c r="F67" i="90"/>
  <c r="AA55" i="90" s="1"/>
  <c r="AD55" i="90" s="1"/>
  <c r="E67" i="90"/>
  <c r="D67" i="90"/>
  <c r="AA66" i="90"/>
  <c r="P66" i="90"/>
  <c r="N66" i="90"/>
  <c r="K66" i="90"/>
  <c r="M66" i="90" s="1"/>
  <c r="J66" i="90"/>
  <c r="I66" i="90"/>
  <c r="G66" i="90"/>
  <c r="F66" i="90"/>
  <c r="AA54" i="90" s="1"/>
  <c r="E66" i="90"/>
  <c r="D66" i="90"/>
  <c r="P65" i="90"/>
  <c r="N65" i="90"/>
  <c r="K65" i="90"/>
  <c r="M65" i="90" s="1"/>
  <c r="J65" i="90"/>
  <c r="I65" i="90"/>
  <c r="G65" i="90"/>
  <c r="F65" i="90"/>
  <c r="AA53" i="90" s="1"/>
  <c r="E65" i="90"/>
  <c r="D65" i="90"/>
  <c r="P64" i="90"/>
  <c r="N64" i="90"/>
  <c r="K64" i="90"/>
  <c r="M64" i="90" s="1"/>
  <c r="J64" i="90"/>
  <c r="I64" i="90"/>
  <c r="G64" i="90"/>
  <c r="F64" i="90"/>
  <c r="AA52" i="90" s="1"/>
  <c r="E64" i="90"/>
  <c r="D64" i="90"/>
  <c r="P63" i="90"/>
  <c r="N63" i="90"/>
  <c r="K63" i="90"/>
  <c r="M63" i="90" s="1"/>
  <c r="J63" i="90"/>
  <c r="I63" i="90"/>
  <c r="G63" i="90"/>
  <c r="F63" i="90"/>
  <c r="E63" i="90"/>
  <c r="D63" i="90"/>
  <c r="P62" i="90"/>
  <c r="N62" i="90"/>
  <c r="K62" i="90"/>
  <c r="M62" i="90" s="1"/>
  <c r="J62" i="90"/>
  <c r="I62" i="90"/>
  <c r="G62" i="90"/>
  <c r="F62" i="90"/>
  <c r="AA50" i="90" s="1"/>
  <c r="AD50" i="90" s="1"/>
  <c r="E62" i="90"/>
  <c r="D62" i="90"/>
  <c r="N61" i="90"/>
  <c r="K61" i="90"/>
  <c r="J61" i="90"/>
  <c r="I61" i="90"/>
  <c r="G61" i="90"/>
  <c r="F61" i="90"/>
  <c r="AA48" i="90" s="1"/>
  <c r="AD48" i="90" s="1"/>
  <c r="E61" i="90"/>
  <c r="P61" i="90" s="1"/>
  <c r="D61" i="90"/>
  <c r="AB60" i="90"/>
  <c r="AB59" i="90"/>
  <c r="F59" i="90"/>
  <c r="AN58" i="90"/>
  <c r="AD58" i="90"/>
  <c r="AB58" i="90"/>
  <c r="D58" i="90"/>
  <c r="B74" i="90" s="1"/>
  <c r="AN57" i="90"/>
  <c r="AB57" i="90"/>
  <c r="AN56" i="90"/>
  <c r="AB56" i="90"/>
  <c r="AN55" i="90"/>
  <c r="AB55" i="90"/>
  <c r="AN54" i="90"/>
  <c r="AB54" i="90"/>
  <c r="AN53" i="90"/>
  <c r="AB53" i="90"/>
  <c r="AN52" i="90"/>
  <c r="AB52" i="90"/>
  <c r="B52" i="90"/>
  <c r="AN51" i="90"/>
  <c r="AB51" i="90"/>
  <c r="AA51" i="90"/>
  <c r="B51" i="90"/>
  <c r="AN50" i="90"/>
  <c r="AB50" i="90"/>
  <c r="AN49" i="90"/>
  <c r="AB49" i="90"/>
  <c r="AN48" i="90"/>
  <c r="AB48" i="90"/>
  <c r="AN47" i="90"/>
  <c r="AN46" i="90"/>
  <c r="B46" i="90"/>
  <c r="G52" i="90" s="1"/>
  <c r="B45" i="90"/>
  <c r="R71" i="90" s="1"/>
  <c r="D34" i="90"/>
  <c r="BL179" i="90" s="1"/>
  <c r="G32" i="90"/>
  <c r="G31" i="90"/>
  <c r="D25" i="90"/>
  <c r="H23" i="90"/>
  <c r="C32" i="90" s="1"/>
  <c r="E32" i="90" s="1"/>
  <c r="BM177" i="90" s="1"/>
  <c r="C23" i="90"/>
  <c r="B23" i="90"/>
  <c r="B26" i="90" s="1"/>
  <c r="B12" i="90"/>
  <c r="B11" i="90"/>
  <c r="B10" i="90"/>
  <c r="B9" i="90"/>
  <c r="B8" i="90"/>
  <c r="BJ170" i="90" s="1"/>
  <c r="B7" i="90"/>
  <c r="BJ167" i="90" s="1"/>
  <c r="B6" i="90"/>
  <c r="BO167" i="90" s="1"/>
  <c r="B5" i="90"/>
  <c r="BJ166" i="90" s="1"/>
  <c r="BN220" i="89"/>
  <c r="BK220" i="89"/>
  <c r="BI220" i="89"/>
  <c r="BK219" i="89"/>
  <c r="BI219" i="89"/>
  <c r="BK218" i="89"/>
  <c r="BJ218" i="89"/>
  <c r="BI218" i="89"/>
  <c r="BK217" i="89"/>
  <c r="BI217" i="89"/>
  <c r="BK216" i="89"/>
  <c r="BI216" i="89"/>
  <c r="BL215" i="89"/>
  <c r="BK215" i="89"/>
  <c r="BI215" i="89"/>
  <c r="BM214" i="89"/>
  <c r="BK214" i="89"/>
  <c r="BI214" i="89"/>
  <c r="BK213" i="89"/>
  <c r="BI213" i="89"/>
  <c r="BN212" i="89"/>
  <c r="BM212" i="89"/>
  <c r="BL212" i="89"/>
  <c r="BK212" i="89"/>
  <c r="BJ212" i="89"/>
  <c r="BI212" i="89"/>
  <c r="BI206" i="89"/>
  <c r="BQ204" i="89"/>
  <c r="BP204" i="89"/>
  <c r="BM204" i="89"/>
  <c r="BL204" i="89"/>
  <c r="BK204" i="89"/>
  <c r="BJ204" i="89"/>
  <c r="BI204" i="89"/>
  <c r="BQ203" i="89"/>
  <c r="BP203" i="89"/>
  <c r="BO203" i="89"/>
  <c r="BN203" i="89"/>
  <c r="BM203" i="89"/>
  <c r="BL203" i="89"/>
  <c r="BK203" i="89"/>
  <c r="BJ203" i="89"/>
  <c r="BI203" i="89"/>
  <c r="BI202" i="89"/>
  <c r="BM200" i="89"/>
  <c r="BL200" i="89"/>
  <c r="BK200" i="89"/>
  <c r="BJ200" i="89"/>
  <c r="BM199" i="89"/>
  <c r="BL199" i="89"/>
  <c r="BK199" i="89"/>
  <c r="BJ199" i="89"/>
  <c r="BI199" i="89"/>
  <c r="BJ198" i="89"/>
  <c r="BI197" i="89"/>
  <c r="BQ196" i="89"/>
  <c r="BP196" i="89"/>
  <c r="BQ195" i="89"/>
  <c r="BP195" i="89"/>
  <c r="BO195" i="89"/>
  <c r="BN195" i="89"/>
  <c r="BM195" i="89"/>
  <c r="BL195" i="89"/>
  <c r="BK195" i="89"/>
  <c r="BJ195" i="89"/>
  <c r="BI195" i="89"/>
  <c r="BQ194" i="89"/>
  <c r="BP194" i="89"/>
  <c r="BK194" i="89"/>
  <c r="BJ194" i="89"/>
  <c r="BI194" i="89"/>
  <c r="BQ193" i="89"/>
  <c r="BP193" i="89"/>
  <c r="BK193" i="89"/>
  <c r="BJ193" i="89"/>
  <c r="BI193" i="89"/>
  <c r="BQ192" i="89"/>
  <c r="BP192" i="89"/>
  <c r="BO192" i="89"/>
  <c r="BN192" i="89"/>
  <c r="BM192" i="89"/>
  <c r="BL192" i="89"/>
  <c r="BK192" i="89"/>
  <c r="BJ192" i="89"/>
  <c r="BI192" i="89"/>
  <c r="BQ191" i="89"/>
  <c r="BP191" i="89"/>
  <c r="BK191" i="89"/>
  <c r="BJ191" i="89"/>
  <c r="BI191" i="89"/>
  <c r="BQ190" i="89"/>
  <c r="BP190" i="89"/>
  <c r="BO190" i="89"/>
  <c r="BN190" i="89"/>
  <c r="BM190" i="89"/>
  <c r="BL190" i="89"/>
  <c r="BK190" i="89"/>
  <c r="BJ190" i="89"/>
  <c r="BI190" i="89"/>
  <c r="BQ189" i="89"/>
  <c r="BP189" i="89"/>
  <c r="BO189" i="89"/>
  <c r="BN189" i="89"/>
  <c r="BM189" i="89"/>
  <c r="BL189" i="89"/>
  <c r="BK189" i="89"/>
  <c r="BJ189" i="89"/>
  <c r="BI189" i="89"/>
  <c r="BQ188" i="89"/>
  <c r="BP188" i="89"/>
  <c r="BO188" i="89"/>
  <c r="BN188" i="89"/>
  <c r="BM188" i="89"/>
  <c r="BL188" i="89"/>
  <c r="BK188" i="89"/>
  <c r="BJ188" i="89"/>
  <c r="BI188" i="89"/>
  <c r="BQ187" i="89"/>
  <c r="BP187" i="89"/>
  <c r="BO187" i="89"/>
  <c r="BN187" i="89"/>
  <c r="BM187" i="89"/>
  <c r="BL187" i="89"/>
  <c r="BK187" i="89"/>
  <c r="BJ187" i="89"/>
  <c r="BI187" i="89"/>
  <c r="BQ186" i="89"/>
  <c r="BP186" i="89"/>
  <c r="BO186" i="89"/>
  <c r="BN186" i="89"/>
  <c r="BM186" i="89"/>
  <c r="BL186" i="89"/>
  <c r="BK186" i="89"/>
  <c r="BJ186" i="89"/>
  <c r="BI186" i="89"/>
  <c r="BQ185" i="89"/>
  <c r="BP185" i="89"/>
  <c r="BO185" i="89"/>
  <c r="BN185" i="89"/>
  <c r="BM185" i="89"/>
  <c r="BL185" i="89"/>
  <c r="BK185" i="89"/>
  <c r="BJ185" i="89"/>
  <c r="BI185" i="89"/>
  <c r="BQ184" i="89"/>
  <c r="BP184" i="89"/>
  <c r="BO184" i="89"/>
  <c r="BN184" i="89"/>
  <c r="BM184" i="89"/>
  <c r="BL184" i="89"/>
  <c r="BK184" i="89"/>
  <c r="BJ184" i="89"/>
  <c r="BI184" i="89"/>
  <c r="BQ183" i="89"/>
  <c r="BP183" i="89"/>
  <c r="BO183" i="89"/>
  <c r="BN183" i="89"/>
  <c r="BM183" i="89"/>
  <c r="BL183" i="89"/>
  <c r="BK183" i="89"/>
  <c r="BJ183" i="89"/>
  <c r="BI183" i="89"/>
  <c r="BJ182" i="89"/>
  <c r="BJ181" i="89"/>
  <c r="BI180" i="89"/>
  <c r="BL178" i="89"/>
  <c r="BL177" i="89"/>
  <c r="BL176" i="89"/>
  <c r="BJ174" i="89"/>
  <c r="BJ173" i="89"/>
  <c r="BJ169" i="89"/>
  <c r="BJ168" i="89"/>
  <c r="BO166" i="89"/>
  <c r="BI164" i="89"/>
  <c r="K156" i="89"/>
  <c r="I156" i="89"/>
  <c r="G156" i="89"/>
  <c r="BL220" i="89" s="1"/>
  <c r="E156" i="89"/>
  <c r="BJ220" i="89" s="1"/>
  <c r="K155" i="89"/>
  <c r="I155" i="89"/>
  <c r="BN219" i="89" s="1"/>
  <c r="G155" i="89"/>
  <c r="BL219" i="89" s="1"/>
  <c r="E155" i="89"/>
  <c r="BJ219" i="89" s="1"/>
  <c r="K154" i="89"/>
  <c r="I154" i="89"/>
  <c r="BN218" i="89" s="1"/>
  <c r="G154" i="89"/>
  <c r="BL218" i="89" s="1"/>
  <c r="E154" i="89"/>
  <c r="H154" i="89" s="1"/>
  <c r="BM218" i="89" s="1"/>
  <c r="K153" i="89"/>
  <c r="I153" i="89"/>
  <c r="BN217" i="89" s="1"/>
  <c r="E153" i="89"/>
  <c r="K152" i="89"/>
  <c r="I152" i="89"/>
  <c r="BN216" i="89" s="1"/>
  <c r="G152" i="89"/>
  <c r="BL216" i="89" s="1"/>
  <c r="E152" i="89"/>
  <c r="BJ216" i="89" s="1"/>
  <c r="K151" i="89"/>
  <c r="I151" i="89"/>
  <c r="BN215" i="89" s="1"/>
  <c r="G151" i="89"/>
  <c r="E151" i="89"/>
  <c r="BJ215" i="89" s="1"/>
  <c r="K150" i="89"/>
  <c r="I150" i="89"/>
  <c r="BN214" i="89" s="1"/>
  <c r="G150" i="89"/>
  <c r="BL214" i="89" s="1"/>
  <c r="E150" i="89"/>
  <c r="BJ214" i="89" s="1"/>
  <c r="K149" i="89"/>
  <c r="I149" i="89"/>
  <c r="BN213" i="89" s="1"/>
  <c r="E149" i="89"/>
  <c r="E147" i="89"/>
  <c r="B133" i="89"/>
  <c r="B137" i="89" s="1"/>
  <c r="E125" i="89"/>
  <c r="BO204" i="89" s="1"/>
  <c r="D125" i="89"/>
  <c r="BN204" i="89" s="1"/>
  <c r="E76" i="89"/>
  <c r="D76" i="89"/>
  <c r="C76" i="89"/>
  <c r="B76" i="89"/>
  <c r="B75" i="89"/>
  <c r="E74" i="89"/>
  <c r="D74" i="89"/>
  <c r="N73" i="89"/>
  <c r="D73" i="89"/>
  <c r="P72" i="89"/>
  <c r="N72" i="89"/>
  <c r="K72" i="89"/>
  <c r="M72" i="89" s="1"/>
  <c r="J72" i="89"/>
  <c r="I72" i="89"/>
  <c r="G72" i="89"/>
  <c r="F72" i="89"/>
  <c r="AA60" i="89" s="1"/>
  <c r="AD60" i="89" s="1"/>
  <c r="E72" i="89"/>
  <c r="D72" i="89"/>
  <c r="P71" i="89"/>
  <c r="N71" i="89"/>
  <c r="I71" i="89"/>
  <c r="G71" i="89"/>
  <c r="F71" i="89"/>
  <c r="AA59" i="89" s="1"/>
  <c r="E71" i="89"/>
  <c r="D71" i="89"/>
  <c r="P70" i="89"/>
  <c r="N70" i="89"/>
  <c r="I70" i="89"/>
  <c r="G70" i="89"/>
  <c r="F70" i="89"/>
  <c r="AA58" i="89" s="1"/>
  <c r="E70" i="89"/>
  <c r="D70" i="89"/>
  <c r="P69" i="89"/>
  <c r="N69" i="89"/>
  <c r="K69" i="89"/>
  <c r="M69" i="89" s="1"/>
  <c r="J69" i="89"/>
  <c r="I69" i="89"/>
  <c r="G69" i="89"/>
  <c r="F69" i="89"/>
  <c r="E69" i="89"/>
  <c r="D69" i="89"/>
  <c r="P68" i="89"/>
  <c r="N68" i="89"/>
  <c r="I68" i="89"/>
  <c r="G68" i="89"/>
  <c r="F68" i="89"/>
  <c r="AA56" i="89" s="1"/>
  <c r="E68" i="89"/>
  <c r="D68" i="89"/>
  <c r="P67" i="89"/>
  <c r="N67" i="89"/>
  <c r="K67" i="89"/>
  <c r="M67" i="89" s="1"/>
  <c r="J67" i="89"/>
  <c r="I67" i="89"/>
  <c r="G67" i="89"/>
  <c r="F67" i="89"/>
  <c r="AA55" i="89" s="1"/>
  <c r="AD55" i="89" s="1"/>
  <c r="E67" i="89"/>
  <c r="D67" i="89"/>
  <c r="AA66" i="89"/>
  <c r="P66" i="89"/>
  <c r="N66" i="89"/>
  <c r="K66" i="89"/>
  <c r="J66" i="89"/>
  <c r="I66" i="89"/>
  <c r="G66" i="89"/>
  <c r="F66" i="89"/>
  <c r="AA54" i="89" s="1"/>
  <c r="E66" i="89"/>
  <c r="D66" i="89"/>
  <c r="P65" i="89"/>
  <c r="N65" i="89"/>
  <c r="K65" i="89"/>
  <c r="J65" i="89"/>
  <c r="I65" i="89"/>
  <c r="G65" i="89"/>
  <c r="F65" i="89"/>
  <c r="AA53" i="89" s="1"/>
  <c r="AD53" i="89" s="1"/>
  <c r="E65" i="89"/>
  <c r="D65" i="89"/>
  <c r="P64" i="89"/>
  <c r="N64" i="89"/>
  <c r="K64" i="89"/>
  <c r="M64" i="89" s="1"/>
  <c r="J64" i="89"/>
  <c r="I64" i="89"/>
  <c r="G64" i="89"/>
  <c r="F64" i="89"/>
  <c r="AA52" i="89" s="1"/>
  <c r="AD52" i="89" s="1"/>
  <c r="E64" i="89"/>
  <c r="D64" i="89"/>
  <c r="P63" i="89"/>
  <c r="N63" i="89"/>
  <c r="K63" i="89"/>
  <c r="J63" i="89"/>
  <c r="I63" i="89"/>
  <c r="G63" i="89"/>
  <c r="F63" i="89"/>
  <c r="AA51" i="89" s="1"/>
  <c r="E63" i="89"/>
  <c r="D63" i="89"/>
  <c r="P62" i="89"/>
  <c r="N62" i="89"/>
  <c r="K62" i="89"/>
  <c r="M62" i="89" s="1"/>
  <c r="J62" i="89"/>
  <c r="I62" i="89"/>
  <c r="G62" i="89"/>
  <c r="F62" i="89"/>
  <c r="AA50" i="89" s="1"/>
  <c r="E62" i="89"/>
  <c r="D62" i="89"/>
  <c r="N61" i="89"/>
  <c r="K61" i="89"/>
  <c r="L61" i="89" s="1"/>
  <c r="J61" i="89"/>
  <c r="I61" i="89"/>
  <c r="G61" i="89"/>
  <c r="F61" i="89"/>
  <c r="AA49" i="89" s="1"/>
  <c r="E61" i="89"/>
  <c r="P61" i="89" s="1"/>
  <c r="D61" i="89"/>
  <c r="AB60" i="89"/>
  <c r="AB59" i="89"/>
  <c r="F59" i="89"/>
  <c r="AN58" i="89"/>
  <c r="AB58" i="89"/>
  <c r="D58" i="89"/>
  <c r="B74" i="89" s="1"/>
  <c r="AN57" i="89"/>
  <c r="AB57" i="89"/>
  <c r="AA57" i="89"/>
  <c r="AD57" i="89" s="1"/>
  <c r="AN56" i="89"/>
  <c r="AB56" i="89"/>
  <c r="AN55" i="89"/>
  <c r="AB55" i="89"/>
  <c r="AN54" i="89"/>
  <c r="AB54" i="89"/>
  <c r="AN53" i="89"/>
  <c r="AB53" i="89"/>
  <c r="AN52" i="89"/>
  <c r="AB52" i="89"/>
  <c r="B52" i="89"/>
  <c r="AN51" i="89"/>
  <c r="AB51" i="89"/>
  <c r="B51" i="89"/>
  <c r="AN50" i="89"/>
  <c r="AB50" i="89"/>
  <c r="AN49" i="89"/>
  <c r="AB49" i="89"/>
  <c r="AN48" i="89"/>
  <c r="AB48" i="89"/>
  <c r="AN47" i="89"/>
  <c r="AN46" i="89"/>
  <c r="B46" i="89"/>
  <c r="G48" i="89" s="1"/>
  <c r="B45" i="89"/>
  <c r="D34" i="89"/>
  <c r="BL179" i="89" s="1"/>
  <c r="G32" i="89"/>
  <c r="G31" i="89"/>
  <c r="D25" i="89"/>
  <c r="H23" i="89"/>
  <c r="C32" i="89" s="1"/>
  <c r="C23" i="89"/>
  <c r="B23" i="89"/>
  <c r="B26" i="89" s="1"/>
  <c r="B12" i="89"/>
  <c r="B11" i="89"/>
  <c r="B10" i="89"/>
  <c r="B9" i="89"/>
  <c r="B8" i="89"/>
  <c r="BJ170" i="89" s="1"/>
  <c r="B7" i="89"/>
  <c r="BJ167" i="89" s="1"/>
  <c r="B6" i="89"/>
  <c r="BO167" i="89" s="1"/>
  <c r="B5" i="89"/>
  <c r="BJ166" i="89" s="1"/>
  <c r="BK220" i="88"/>
  <c r="BJ220" i="88"/>
  <c r="BI220" i="88"/>
  <c r="BK219" i="88"/>
  <c r="BI219" i="88"/>
  <c r="BN218" i="88"/>
  <c r="BK218" i="88"/>
  <c r="BI218" i="88"/>
  <c r="BK217" i="88"/>
  <c r="BI217" i="88"/>
  <c r="BN216" i="88"/>
  <c r="BK216" i="88"/>
  <c r="BJ216" i="88"/>
  <c r="BI216" i="88"/>
  <c r="BK215" i="88"/>
  <c r="BI215" i="88"/>
  <c r="BN214" i="88"/>
  <c r="BK214" i="88"/>
  <c r="BI214" i="88"/>
  <c r="BK213" i="88"/>
  <c r="BI213" i="88"/>
  <c r="BN212" i="88"/>
  <c r="BM212" i="88"/>
  <c r="BL212" i="88"/>
  <c r="BK212" i="88"/>
  <c r="BJ212" i="88"/>
  <c r="BI212" i="88"/>
  <c r="BI206" i="88"/>
  <c r="BQ204" i="88"/>
  <c r="BP204" i="88"/>
  <c r="BM204" i="88"/>
  <c r="BL204" i="88"/>
  <c r="BK204" i="88"/>
  <c r="BJ204" i="88"/>
  <c r="BI204" i="88"/>
  <c r="BQ203" i="88"/>
  <c r="BP203" i="88"/>
  <c r="BO203" i="88"/>
  <c r="BN203" i="88"/>
  <c r="BM203" i="88"/>
  <c r="BL203" i="88"/>
  <c r="BK203" i="88"/>
  <c r="BJ203" i="88"/>
  <c r="BI203" i="88"/>
  <c r="BI202" i="88"/>
  <c r="BM200" i="88"/>
  <c r="BL200" i="88"/>
  <c r="BK200" i="88"/>
  <c r="BJ200" i="88"/>
  <c r="BM199" i="88"/>
  <c r="BL199" i="88"/>
  <c r="BK199" i="88"/>
  <c r="BJ199" i="88"/>
  <c r="BI199" i="88"/>
  <c r="BJ198" i="88"/>
  <c r="BI197" i="88"/>
  <c r="BQ196" i="88"/>
  <c r="BP196" i="88"/>
  <c r="BQ195" i="88"/>
  <c r="BP195" i="88"/>
  <c r="BO195" i="88"/>
  <c r="BN195" i="88"/>
  <c r="BM195" i="88"/>
  <c r="BL195" i="88"/>
  <c r="BK195" i="88"/>
  <c r="BJ195" i="88"/>
  <c r="BI195" i="88"/>
  <c r="BQ194" i="88"/>
  <c r="BP194" i="88"/>
  <c r="BK194" i="88"/>
  <c r="BJ194" i="88"/>
  <c r="BI194" i="88"/>
  <c r="BQ193" i="88"/>
  <c r="BP193" i="88"/>
  <c r="BK193" i="88"/>
  <c r="BJ193" i="88"/>
  <c r="BI193" i="88"/>
  <c r="BQ192" i="88"/>
  <c r="BP192" i="88"/>
  <c r="BO192" i="88"/>
  <c r="BN192" i="88"/>
  <c r="BM192" i="88"/>
  <c r="BL192" i="88"/>
  <c r="BK192" i="88"/>
  <c r="BJ192" i="88"/>
  <c r="BI192" i="88"/>
  <c r="BQ191" i="88"/>
  <c r="BP191" i="88"/>
  <c r="BK191" i="88"/>
  <c r="BJ191" i="88"/>
  <c r="BI191" i="88"/>
  <c r="BQ190" i="88"/>
  <c r="BP190" i="88"/>
  <c r="BO190" i="88"/>
  <c r="BN190" i="88"/>
  <c r="BM190" i="88"/>
  <c r="BL190" i="88"/>
  <c r="BK190" i="88"/>
  <c r="BJ190" i="88"/>
  <c r="BI190" i="88"/>
  <c r="BQ189" i="88"/>
  <c r="BP189" i="88"/>
  <c r="BO189" i="88"/>
  <c r="BN189" i="88"/>
  <c r="BM189" i="88"/>
  <c r="BL189" i="88"/>
  <c r="BK189" i="88"/>
  <c r="BJ189" i="88"/>
  <c r="BI189" i="88"/>
  <c r="BQ188" i="88"/>
  <c r="BP188" i="88"/>
  <c r="BO188" i="88"/>
  <c r="BN188" i="88"/>
  <c r="BM188" i="88"/>
  <c r="BL188" i="88"/>
  <c r="BK188" i="88"/>
  <c r="BJ188" i="88"/>
  <c r="BI188" i="88"/>
  <c r="BQ187" i="88"/>
  <c r="BP187" i="88"/>
  <c r="BO187" i="88"/>
  <c r="BN187" i="88"/>
  <c r="BM187" i="88"/>
  <c r="BL187" i="88"/>
  <c r="BK187" i="88"/>
  <c r="BJ187" i="88"/>
  <c r="BI187" i="88"/>
  <c r="BQ186" i="88"/>
  <c r="BP186" i="88"/>
  <c r="BO186" i="88"/>
  <c r="BN186" i="88"/>
  <c r="BM186" i="88"/>
  <c r="BL186" i="88"/>
  <c r="BK186" i="88"/>
  <c r="BJ186" i="88"/>
  <c r="BI186" i="88"/>
  <c r="BQ185" i="88"/>
  <c r="BP185" i="88"/>
  <c r="BO185" i="88"/>
  <c r="BN185" i="88"/>
  <c r="BM185" i="88"/>
  <c r="BL185" i="88"/>
  <c r="BK185" i="88"/>
  <c r="BJ185" i="88"/>
  <c r="BI185" i="88"/>
  <c r="BQ184" i="88"/>
  <c r="BP184" i="88"/>
  <c r="BO184" i="88"/>
  <c r="BN184" i="88"/>
  <c r="BM184" i="88"/>
  <c r="BL184" i="88"/>
  <c r="BK184" i="88"/>
  <c r="BJ184" i="88"/>
  <c r="BI184" i="88"/>
  <c r="BQ183" i="88"/>
  <c r="BP183" i="88"/>
  <c r="BO183" i="88"/>
  <c r="BN183" i="88"/>
  <c r="BM183" i="88"/>
  <c r="BL183" i="88"/>
  <c r="BK183" i="88"/>
  <c r="BJ183" i="88"/>
  <c r="BI183" i="88"/>
  <c r="BJ182" i="88"/>
  <c r="BJ181" i="88"/>
  <c r="BI180" i="88"/>
  <c r="BL178" i="88"/>
  <c r="BL177" i="88"/>
  <c r="BL176" i="88"/>
  <c r="BJ174" i="88"/>
  <c r="BJ173" i="88"/>
  <c r="BJ169" i="88"/>
  <c r="BJ168" i="88"/>
  <c r="BO166" i="88"/>
  <c r="BI164" i="88"/>
  <c r="K156" i="88"/>
  <c r="I156" i="88"/>
  <c r="BN220" i="88" s="1"/>
  <c r="G156" i="88"/>
  <c r="BL220" i="88" s="1"/>
  <c r="E156" i="88"/>
  <c r="H156" i="88" s="1"/>
  <c r="BM220" i="88" s="1"/>
  <c r="K155" i="88"/>
  <c r="I155" i="88"/>
  <c r="BN219" i="88" s="1"/>
  <c r="E155" i="88"/>
  <c r="K154" i="88"/>
  <c r="I154" i="88"/>
  <c r="E154" i="88"/>
  <c r="K153" i="88"/>
  <c r="I153" i="88"/>
  <c r="BN217" i="88" s="1"/>
  <c r="G153" i="88"/>
  <c r="BL217" i="88" s="1"/>
  <c r="E153" i="88"/>
  <c r="BJ217" i="88" s="1"/>
  <c r="K152" i="88"/>
  <c r="I152" i="88"/>
  <c r="G152" i="88"/>
  <c r="BL216" i="88" s="1"/>
  <c r="E152" i="88"/>
  <c r="H152" i="88" s="1"/>
  <c r="BM216" i="88" s="1"/>
  <c r="K151" i="88"/>
  <c r="I151" i="88"/>
  <c r="BN215" i="88" s="1"/>
  <c r="E151" i="88"/>
  <c r="K150" i="88"/>
  <c r="I150" i="88"/>
  <c r="G150" i="88"/>
  <c r="BL214" i="88" s="1"/>
  <c r="E150" i="88"/>
  <c r="H150" i="88" s="1"/>
  <c r="BM214" i="88" s="1"/>
  <c r="K149" i="88"/>
  <c r="I149" i="88"/>
  <c r="BN213" i="88" s="1"/>
  <c r="G149" i="88"/>
  <c r="BL213" i="88" s="1"/>
  <c r="E149" i="88"/>
  <c r="BJ213" i="88" s="1"/>
  <c r="E147" i="88"/>
  <c r="B133" i="88"/>
  <c r="B136" i="88" s="1"/>
  <c r="E125" i="88"/>
  <c r="BO204" i="88" s="1"/>
  <c r="D125" i="88"/>
  <c r="BN204" i="88" s="1"/>
  <c r="E76" i="88"/>
  <c r="D76" i="88"/>
  <c r="C76" i="88"/>
  <c r="B76" i="88"/>
  <c r="B75" i="88"/>
  <c r="E74" i="88"/>
  <c r="D74" i="88"/>
  <c r="N73" i="88"/>
  <c r="D73" i="88"/>
  <c r="P72" i="88"/>
  <c r="N72" i="88"/>
  <c r="K72" i="88"/>
  <c r="J72" i="88"/>
  <c r="I72" i="88"/>
  <c r="G72" i="88"/>
  <c r="F72" i="88"/>
  <c r="AA60" i="88" s="1"/>
  <c r="E72" i="88"/>
  <c r="D72" i="88"/>
  <c r="P71" i="88"/>
  <c r="N71" i="88"/>
  <c r="I71" i="88"/>
  <c r="G71" i="88"/>
  <c r="F71" i="88"/>
  <c r="AA59" i="88" s="1"/>
  <c r="AD59" i="88" s="1"/>
  <c r="E71" i="88"/>
  <c r="D71" i="88"/>
  <c r="P70" i="88"/>
  <c r="N70" i="88"/>
  <c r="I70" i="88"/>
  <c r="G70" i="88"/>
  <c r="F70" i="88"/>
  <c r="AA58" i="88" s="1"/>
  <c r="E70" i="88"/>
  <c r="D70" i="88"/>
  <c r="P69" i="88"/>
  <c r="N69" i="88"/>
  <c r="K69" i="88"/>
  <c r="L69" i="88" s="1"/>
  <c r="J69" i="88"/>
  <c r="I69" i="88"/>
  <c r="G69" i="88"/>
  <c r="F69" i="88"/>
  <c r="AA57" i="88" s="1"/>
  <c r="AD57" i="88" s="1"/>
  <c r="E69" i="88"/>
  <c r="D69" i="88"/>
  <c r="P68" i="88"/>
  <c r="N68" i="88"/>
  <c r="I68" i="88"/>
  <c r="G68" i="88"/>
  <c r="F68" i="88"/>
  <c r="AA56" i="88" s="1"/>
  <c r="E68" i="88"/>
  <c r="D68" i="88"/>
  <c r="P67" i="88"/>
  <c r="N67" i="88"/>
  <c r="K67" i="88"/>
  <c r="L67" i="88" s="1"/>
  <c r="J67" i="88"/>
  <c r="I67" i="88"/>
  <c r="G67" i="88"/>
  <c r="F67" i="88"/>
  <c r="AA55" i="88" s="1"/>
  <c r="AD55" i="88" s="1"/>
  <c r="E67" i="88"/>
  <c r="D67" i="88"/>
  <c r="AA66" i="88"/>
  <c r="P66" i="88"/>
  <c r="N66" i="88"/>
  <c r="K66" i="88"/>
  <c r="L66" i="88" s="1"/>
  <c r="J66" i="88"/>
  <c r="I66" i="88"/>
  <c r="G66" i="88"/>
  <c r="F66" i="88"/>
  <c r="AA54" i="88" s="1"/>
  <c r="AD54" i="88" s="1"/>
  <c r="E66" i="88"/>
  <c r="D66" i="88"/>
  <c r="P65" i="88"/>
  <c r="N65" i="88"/>
  <c r="K65" i="88"/>
  <c r="L65" i="88" s="1"/>
  <c r="J65" i="88"/>
  <c r="I65" i="88"/>
  <c r="G65" i="88"/>
  <c r="F65" i="88"/>
  <c r="AA53" i="88" s="1"/>
  <c r="E65" i="88"/>
  <c r="D65" i="88"/>
  <c r="P64" i="88"/>
  <c r="N64" i="88"/>
  <c r="K64" i="88"/>
  <c r="L64" i="88" s="1"/>
  <c r="J64" i="88"/>
  <c r="I64" i="88"/>
  <c r="G64" i="88"/>
  <c r="F64" i="88"/>
  <c r="AA52" i="88" s="1"/>
  <c r="AD52" i="88" s="1"/>
  <c r="E64" i="88"/>
  <c r="D64" i="88"/>
  <c r="P63" i="88"/>
  <c r="N63" i="88"/>
  <c r="K63" i="88"/>
  <c r="J63" i="88"/>
  <c r="I63" i="88"/>
  <c r="G63" i="88"/>
  <c r="F63" i="88"/>
  <c r="AA51" i="88" s="1"/>
  <c r="E63" i="88"/>
  <c r="D63" i="88"/>
  <c r="P62" i="88"/>
  <c r="N62" i="88"/>
  <c r="K62" i="88"/>
  <c r="M62" i="88" s="1"/>
  <c r="J62" i="88"/>
  <c r="I62" i="88"/>
  <c r="G62" i="88"/>
  <c r="F62" i="88"/>
  <c r="AA50" i="88" s="1"/>
  <c r="AD50" i="88" s="1"/>
  <c r="E62" i="88"/>
  <c r="D62" i="88"/>
  <c r="N61" i="88"/>
  <c r="K61" i="88"/>
  <c r="L61" i="88" s="1"/>
  <c r="J61" i="88"/>
  <c r="I61" i="88"/>
  <c r="G61" i="88"/>
  <c r="F61" i="88"/>
  <c r="AA48" i="88" s="1"/>
  <c r="AD48" i="88" s="1"/>
  <c r="E61" i="88"/>
  <c r="P61" i="88" s="1"/>
  <c r="D61" i="88"/>
  <c r="AB60" i="88"/>
  <c r="AB59" i="88"/>
  <c r="F59" i="88"/>
  <c r="AN58" i="88"/>
  <c r="AB58" i="88"/>
  <c r="D58" i="88"/>
  <c r="B74" i="88" s="1"/>
  <c r="AN57" i="88"/>
  <c r="AB57" i="88"/>
  <c r="AN56" i="88"/>
  <c r="AB56" i="88"/>
  <c r="AN55" i="88"/>
  <c r="AB55" i="88"/>
  <c r="AN54" i="88"/>
  <c r="AB54" i="88"/>
  <c r="AN53" i="88"/>
  <c r="AB53" i="88"/>
  <c r="AN52" i="88"/>
  <c r="AB52" i="88"/>
  <c r="B52" i="88"/>
  <c r="AN51" i="88"/>
  <c r="AB51" i="88"/>
  <c r="B51" i="88"/>
  <c r="AN50" i="88"/>
  <c r="AB50" i="88"/>
  <c r="AN49" i="88"/>
  <c r="AB49" i="88"/>
  <c r="AN48" i="88"/>
  <c r="AB48" i="88"/>
  <c r="AN47" i="88"/>
  <c r="AN46" i="88"/>
  <c r="B46" i="88"/>
  <c r="G48" i="88" s="1"/>
  <c r="B45" i="88"/>
  <c r="R62" i="88" s="1"/>
  <c r="D34" i="88"/>
  <c r="BL179" i="88" s="1"/>
  <c r="G32" i="88"/>
  <c r="G31" i="88"/>
  <c r="D25" i="88"/>
  <c r="H23" i="88"/>
  <c r="C32" i="88" s="1"/>
  <c r="C23" i="88"/>
  <c r="B23" i="88"/>
  <c r="B26" i="88" s="1"/>
  <c r="B12" i="88"/>
  <c r="B11" i="88"/>
  <c r="B10" i="88"/>
  <c r="B9" i="88"/>
  <c r="B8" i="88"/>
  <c r="BJ170" i="88" s="1"/>
  <c r="B7" i="88"/>
  <c r="BJ167" i="88" s="1"/>
  <c r="B6" i="88"/>
  <c r="BO167" i="88" s="1"/>
  <c r="B5" i="88"/>
  <c r="BJ166" i="88" s="1"/>
  <c r="BN220" i="87"/>
  <c r="BK220" i="87"/>
  <c r="BJ220" i="87"/>
  <c r="BI220" i="87"/>
  <c r="BK219" i="87"/>
  <c r="BI219" i="87"/>
  <c r="BN218" i="87"/>
  <c r="BK218" i="87"/>
  <c r="BJ218" i="87"/>
  <c r="BI218" i="87"/>
  <c r="BL217" i="87"/>
  <c r="BK217" i="87"/>
  <c r="BI217" i="87"/>
  <c r="BK216" i="87"/>
  <c r="BJ216" i="87"/>
  <c r="BI216" i="87"/>
  <c r="BK215" i="87"/>
  <c r="BI215" i="87"/>
  <c r="BN214" i="87"/>
  <c r="BK214" i="87"/>
  <c r="BJ214" i="87"/>
  <c r="BI214" i="87"/>
  <c r="BL213" i="87"/>
  <c r="BK213" i="87"/>
  <c r="BI213" i="87"/>
  <c r="BN212" i="87"/>
  <c r="BM212" i="87"/>
  <c r="BL212" i="87"/>
  <c r="BK212" i="87"/>
  <c r="BJ212" i="87"/>
  <c r="BI212" i="87"/>
  <c r="BI206" i="87"/>
  <c r="BQ204" i="87"/>
  <c r="BP204" i="87"/>
  <c r="BM204" i="87"/>
  <c r="BL204" i="87"/>
  <c r="BK204" i="87"/>
  <c r="BJ204" i="87"/>
  <c r="BI204" i="87"/>
  <c r="BQ203" i="87"/>
  <c r="BP203" i="87"/>
  <c r="BO203" i="87"/>
  <c r="BN203" i="87"/>
  <c r="BM203" i="87"/>
  <c r="BL203" i="87"/>
  <c r="BK203" i="87"/>
  <c r="BJ203" i="87"/>
  <c r="BI203" i="87"/>
  <c r="BI202" i="87"/>
  <c r="BM200" i="87"/>
  <c r="BL200" i="87"/>
  <c r="BK200" i="87"/>
  <c r="BJ200" i="87"/>
  <c r="BM199" i="87"/>
  <c r="BL199" i="87"/>
  <c r="BK199" i="87"/>
  <c r="BJ199" i="87"/>
  <c r="BI199" i="87"/>
  <c r="BJ198" i="87"/>
  <c r="BI197" i="87"/>
  <c r="BQ196" i="87"/>
  <c r="BP196" i="87"/>
  <c r="BQ195" i="87"/>
  <c r="BP195" i="87"/>
  <c r="BO195" i="87"/>
  <c r="BN195" i="87"/>
  <c r="BM195" i="87"/>
  <c r="BL195" i="87"/>
  <c r="BK195" i="87"/>
  <c r="BJ195" i="87"/>
  <c r="BI195" i="87"/>
  <c r="BQ194" i="87"/>
  <c r="BP194" i="87"/>
  <c r="BK194" i="87"/>
  <c r="BJ194" i="87"/>
  <c r="BI194" i="87"/>
  <c r="BQ193" i="87"/>
  <c r="BP193" i="87"/>
  <c r="BK193" i="87"/>
  <c r="BJ193" i="87"/>
  <c r="BI193" i="87"/>
  <c r="BQ192" i="87"/>
  <c r="BP192" i="87"/>
  <c r="BO192" i="87"/>
  <c r="BN192" i="87"/>
  <c r="BM192" i="87"/>
  <c r="BL192" i="87"/>
  <c r="BK192" i="87"/>
  <c r="BJ192" i="87"/>
  <c r="BI192" i="87"/>
  <c r="BQ191" i="87"/>
  <c r="BP191" i="87"/>
  <c r="BK191" i="87"/>
  <c r="BJ191" i="87"/>
  <c r="BI191" i="87"/>
  <c r="BQ190" i="87"/>
  <c r="BP190" i="87"/>
  <c r="BO190" i="87"/>
  <c r="BN190" i="87"/>
  <c r="BM190" i="87"/>
  <c r="BL190" i="87"/>
  <c r="BK190" i="87"/>
  <c r="BJ190" i="87"/>
  <c r="BI190" i="87"/>
  <c r="BQ189" i="87"/>
  <c r="BP189" i="87"/>
  <c r="BO189" i="87"/>
  <c r="BN189" i="87"/>
  <c r="BM189" i="87"/>
  <c r="BL189" i="87"/>
  <c r="BK189" i="87"/>
  <c r="BJ189" i="87"/>
  <c r="BI189" i="87"/>
  <c r="BQ188" i="87"/>
  <c r="BP188" i="87"/>
  <c r="BO188" i="87"/>
  <c r="BN188" i="87"/>
  <c r="BM188" i="87"/>
  <c r="BL188" i="87"/>
  <c r="BK188" i="87"/>
  <c r="BJ188" i="87"/>
  <c r="BI188" i="87"/>
  <c r="BQ187" i="87"/>
  <c r="BP187" i="87"/>
  <c r="BO187" i="87"/>
  <c r="BN187" i="87"/>
  <c r="BM187" i="87"/>
  <c r="BL187" i="87"/>
  <c r="BK187" i="87"/>
  <c r="BJ187" i="87"/>
  <c r="BI187" i="87"/>
  <c r="BQ186" i="87"/>
  <c r="BP186" i="87"/>
  <c r="BO186" i="87"/>
  <c r="BN186" i="87"/>
  <c r="BM186" i="87"/>
  <c r="BL186" i="87"/>
  <c r="BK186" i="87"/>
  <c r="BJ186" i="87"/>
  <c r="BI186" i="87"/>
  <c r="BQ185" i="87"/>
  <c r="BP185" i="87"/>
  <c r="BO185" i="87"/>
  <c r="BN185" i="87"/>
  <c r="BM185" i="87"/>
  <c r="BL185" i="87"/>
  <c r="BK185" i="87"/>
  <c r="BJ185" i="87"/>
  <c r="BI185" i="87"/>
  <c r="BQ184" i="87"/>
  <c r="BP184" i="87"/>
  <c r="BO184" i="87"/>
  <c r="BN184" i="87"/>
  <c r="BM184" i="87"/>
  <c r="BL184" i="87"/>
  <c r="BK184" i="87"/>
  <c r="BJ184" i="87"/>
  <c r="BI184" i="87"/>
  <c r="BQ183" i="87"/>
  <c r="BP183" i="87"/>
  <c r="BO183" i="87"/>
  <c r="BN183" i="87"/>
  <c r="BM183" i="87"/>
  <c r="BL183" i="87"/>
  <c r="BK183" i="87"/>
  <c r="BJ183" i="87"/>
  <c r="BI183" i="87"/>
  <c r="BJ182" i="87"/>
  <c r="BJ181" i="87"/>
  <c r="BI180" i="87"/>
  <c r="BL178" i="87"/>
  <c r="BL177" i="87"/>
  <c r="BL176" i="87"/>
  <c r="BJ174" i="87"/>
  <c r="BJ173" i="87"/>
  <c r="BJ169" i="87"/>
  <c r="BJ168" i="87"/>
  <c r="BO166" i="87"/>
  <c r="BI164" i="87"/>
  <c r="K156" i="87"/>
  <c r="I156" i="87"/>
  <c r="G156" i="87"/>
  <c r="BL220" i="87" s="1"/>
  <c r="E156" i="87"/>
  <c r="H156" i="87" s="1"/>
  <c r="BM220" i="87" s="1"/>
  <c r="K155" i="87"/>
  <c r="I155" i="87"/>
  <c r="BN219" i="87" s="1"/>
  <c r="E155" i="87"/>
  <c r="K154" i="87"/>
  <c r="I154" i="87"/>
  <c r="G154" i="87"/>
  <c r="BL218" i="87" s="1"/>
  <c r="E154" i="87"/>
  <c r="H154" i="87" s="1"/>
  <c r="BM218" i="87" s="1"/>
  <c r="K153" i="87"/>
  <c r="I153" i="87"/>
  <c r="BN217" i="87" s="1"/>
  <c r="G153" i="87"/>
  <c r="E153" i="87"/>
  <c r="BJ217" i="87" s="1"/>
  <c r="K152" i="87"/>
  <c r="I152" i="87"/>
  <c r="BN216" i="87" s="1"/>
  <c r="G152" i="87"/>
  <c r="BL216" i="87" s="1"/>
  <c r="E152" i="87"/>
  <c r="H152" i="87" s="1"/>
  <c r="BM216" i="87" s="1"/>
  <c r="K151" i="87"/>
  <c r="I151" i="87"/>
  <c r="BN215" i="87" s="1"/>
  <c r="E151" i="87"/>
  <c r="K150" i="87"/>
  <c r="I150" i="87"/>
  <c r="G150" i="87"/>
  <c r="BL214" i="87" s="1"/>
  <c r="E150" i="87"/>
  <c r="H150" i="87" s="1"/>
  <c r="BM214" i="87" s="1"/>
  <c r="K149" i="87"/>
  <c r="I149" i="87"/>
  <c r="BN213" i="87" s="1"/>
  <c r="G149" i="87"/>
  <c r="E149" i="87"/>
  <c r="BJ213" i="87" s="1"/>
  <c r="E147" i="87"/>
  <c r="B133" i="87"/>
  <c r="E125" i="87"/>
  <c r="BO204" i="87" s="1"/>
  <c r="D125" i="87"/>
  <c r="BN204" i="87" s="1"/>
  <c r="E76" i="87"/>
  <c r="D76" i="87"/>
  <c r="C76" i="87"/>
  <c r="B76" i="87"/>
  <c r="B75" i="87"/>
  <c r="E74" i="87"/>
  <c r="D74" i="87"/>
  <c r="N73" i="87"/>
  <c r="D73" i="87"/>
  <c r="P72" i="87"/>
  <c r="N72" i="87"/>
  <c r="K72" i="87"/>
  <c r="M72" i="87" s="1"/>
  <c r="J72" i="87"/>
  <c r="I72" i="87"/>
  <c r="G72" i="87"/>
  <c r="F72" i="87"/>
  <c r="AA60" i="87" s="1"/>
  <c r="E72" i="87"/>
  <c r="D72" i="87"/>
  <c r="P71" i="87"/>
  <c r="N71" i="87"/>
  <c r="I71" i="87"/>
  <c r="G71" i="87"/>
  <c r="F71" i="87"/>
  <c r="AA59" i="87" s="1"/>
  <c r="E71" i="87"/>
  <c r="D71" i="87"/>
  <c r="P70" i="87"/>
  <c r="N70" i="87"/>
  <c r="I70" i="87"/>
  <c r="G70" i="87"/>
  <c r="F70" i="87"/>
  <c r="E70" i="87"/>
  <c r="D70" i="87"/>
  <c r="P69" i="87"/>
  <c r="N69" i="87"/>
  <c r="K69" i="87"/>
  <c r="L69" i="87" s="1"/>
  <c r="J69" i="87"/>
  <c r="I69" i="87"/>
  <c r="G69" i="87"/>
  <c r="F69" i="87"/>
  <c r="AA57" i="87" s="1"/>
  <c r="AD57" i="87" s="1"/>
  <c r="E69" i="87"/>
  <c r="D69" i="87"/>
  <c r="P68" i="87"/>
  <c r="N68" i="87"/>
  <c r="I68" i="87"/>
  <c r="G68" i="87"/>
  <c r="F68" i="87"/>
  <c r="AA56" i="87" s="1"/>
  <c r="E68" i="87"/>
  <c r="D68" i="87"/>
  <c r="P67" i="87"/>
  <c r="N67" i="87"/>
  <c r="K67" i="87"/>
  <c r="L67" i="87" s="1"/>
  <c r="J67" i="87"/>
  <c r="I67" i="87"/>
  <c r="G67" i="87"/>
  <c r="F67" i="87"/>
  <c r="E67" i="87"/>
  <c r="D67" i="87"/>
  <c r="AA66" i="87"/>
  <c r="P66" i="87"/>
  <c r="N66" i="87"/>
  <c r="K66" i="87"/>
  <c r="M66" i="87" s="1"/>
  <c r="J66" i="87"/>
  <c r="I66" i="87"/>
  <c r="G66" i="87"/>
  <c r="F66" i="87"/>
  <c r="AA54" i="87" s="1"/>
  <c r="E66" i="87"/>
  <c r="D66" i="87"/>
  <c r="P65" i="87"/>
  <c r="N65" i="87"/>
  <c r="K65" i="87"/>
  <c r="M65" i="87" s="1"/>
  <c r="J65" i="87"/>
  <c r="I65" i="87"/>
  <c r="G65" i="87"/>
  <c r="F65" i="87"/>
  <c r="AA53" i="87" s="1"/>
  <c r="E65" i="87"/>
  <c r="D65" i="87"/>
  <c r="P64" i="87"/>
  <c r="N64" i="87"/>
  <c r="K64" i="87"/>
  <c r="J64" i="87"/>
  <c r="I64" i="87"/>
  <c r="G64" i="87"/>
  <c r="F64" i="87"/>
  <c r="AA52" i="87" s="1"/>
  <c r="AD52" i="87" s="1"/>
  <c r="E64" i="87"/>
  <c r="D64" i="87"/>
  <c r="P63" i="87"/>
  <c r="N63" i="87"/>
  <c r="K63" i="87"/>
  <c r="L63" i="87" s="1"/>
  <c r="J63" i="87"/>
  <c r="I63" i="87"/>
  <c r="G63" i="87"/>
  <c r="F63" i="87"/>
  <c r="AA51" i="87" s="1"/>
  <c r="E63" i="87"/>
  <c r="D63" i="87"/>
  <c r="P62" i="87"/>
  <c r="N62" i="87"/>
  <c r="K62" i="87"/>
  <c r="J62" i="87"/>
  <c r="I62" i="87"/>
  <c r="G62" i="87"/>
  <c r="F62" i="87"/>
  <c r="AA50" i="87" s="1"/>
  <c r="E62" i="87"/>
  <c r="D62" i="87"/>
  <c r="N61" i="87"/>
  <c r="K61" i="87"/>
  <c r="M61" i="87" s="1"/>
  <c r="J61" i="87"/>
  <c r="I61" i="87"/>
  <c r="G61" i="87"/>
  <c r="F61" i="87"/>
  <c r="E61" i="87"/>
  <c r="P61" i="87" s="1"/>
  <c r="D61" i="87"/>
  <c r="AB60" i="87"/>
  <c r="AB59" i="87"/>
  <c r="F59" i="87"/>
  <c r="AN58" i="87"/>
  <c r="AB58" i="87"/>
  <c r="AA58" i="87"/>
  <c r="D58" i="87"/>
  <c r="B74" i="87" s="1"/>
  <c r="AN57" i="87"/>
  <c r="AB57" i="87"/>
  <c r="AN56" i="87"/>
  <c r="AB56" i="87"/>
  <c r="AN55" i="87"/>
  <c r="AB55" i="87"/>
  <c r="AA55" i="87"/>
  <c r="AD55" i="87" s="1"/>
  <c r="AN54" i="87"/>
  <c r="AB54" i="87"/>
  <c r="AN53" i="87"/>
  <c r="AB53" i="87"/>
  <c r="AN52" i="87"/>
  <c r="AB52" i="87"/>
  <c r="B52" i="87"/>
  <c r="AN51" i="87"/>
  <c r="AB51" i="87"/>
  <c r="B51" i="87"/>
  <c r="AN50" i="87"/>
  <c r="AB50" i="87"/>
  <c r="AN49" i="87"/>
  <c r="AB49" i="87"/>
  <c r="AN48" i="87"/>
  <c r="AB48" i="87"/>
  <c r="AN47" i="87"/>
  <c r="AN46" i="87"/>
  <c r="B46" i="87"/>
  <c r="G52" i="87" s="1"/>
  <c r="B45" i="87"/>
  <c r="B86" i="87" s="1"/>
  <c r="G32" i="87"/>
  <c r="G31" i="87"/>
  <c r="D25" i="87"/>
  <c r="H23" i="87"/>
  <c r="C23" i="87"/>
  <c r="B23" i="87"/>
  <c r="B26" i="87" s="1"/>
  <c r="C31" i="87" s="1"/>
  <c r="F31" i="87" s="1"/>
  <c r="BN176" i="87" s="1"/>
  <c r="B12" i="87"/>
  <c r="D34" i="87" s="1"/>
  <c r="BL179" i="87" s="1"/>
  <c r="B11" i="87"/>
  <c r="B10" i="87"/>
  <c r="B9" i="87"/>
  <c r="B8" i="87"/>
  <c r="BJ170" i="87" s="1"/>
  <c r="B7" i="87"/>
  <c r="BJ167" i="87" s="1"/>
  <c r="B6" i="87"/>
  <c r="BO167" i="87" s="1"/>
  <c r="B5" i="87"/>
  <c r="BJ166" i="87" s="1"/>
  <c r="BK220" i="86"/>
  <c r="BI220" i="86"/>
  <c r="BN219" i="86"/>
  <c r="BK219" i="86"/>
  <c r="BI219" i="86"/>
  <c r="BK218" i="86"/>
  <c r="BI218" i="86"/>
  <c r="BK217" i="86"/>
  <c r="BJ217" i="86"/>
  <c r="BI217" i="86"/>
  <c r="BK216" i="86"/>
  <c r="BI216" i="86"/>
  <c r="BN215" i="86"/>
  <c r="BK215" i="86"/>
  <c r="BJ215" i="86"/>
  <c r="BI215" i="86"/>
  <c r="BK214" i="86"/>
  <c r="BI214" i="86"/>
  <c r="BK213" i="86"/>
  <c r="BJ213" i="86"/>
  <c r="BI213" i="86"/>
  <c r="BN212" i="86"/>
  <c r="BM212" i="86"/>
  <c r="BL212" i="86"/>
  <c r="BK212" i="86"/>
  <c r="BJ212" i="86"/>
  <c r="BI212" i="86"/>
  <c r="BI206" i="86"/>
  <c r="BQ204" i="86"/>
  <c r="BP204" i="86"/>
  <c r="BM204" i="86"/>
  <c r="BL204" i="86"/>
  <c r="BK204" i="86"/>
  <c r="BJ204" i="86"/>
  <c r="BI204" i="86"/>
  <c r="BQ203" i="86"/>
  <c r="BP203" i="86"/>
  <c r="BO203" i="86"/>
  <c r="BN203" i="86"/>
  <c r="BM203" i="86"/>
  <c r="BL203" i="86"/>
  <c r="BK203" i="86"/>
  <c r="BJ203" i="86"/>
  <c r="BI203" i="86"/>
  <c r="BI202" i="86"/>
  <c r="BM200" i="86"/>
  <c r="BL200" i="86"/>
  <c r="BK200" i="86"/>
  <c r="BJ200" i="86"/>
  <c r="BM199" i="86"/>
  <c r="BL199" i="86"/>
  <c r="BK199" i="86"/>
  <c r="BJ199" i="86"/>
  <c r="BI199" i="86"/>
  <c r="BJ198" i="86"/>
  <c r="BI197" i="86"/>
  <c r="BQ196" i="86"/>
  <c r="BP196" i="86"/>
  <c r="BQ195" i="86"/>
  <c r="BP195" i="86"/>
  <c r="BO195" i="86"/>
  <c r="BN195" i="86"/>
  <c r="BM195" i="86"/>
  <c r="BL195" i="86"/>
  <c r="BK195" i="86"/>
  <c r="BJ195" i="86"/>
  <c r="BI195" i="86"/>
  <c r="BQ194" i="86"/>
  <c r="BP194" i="86"/>
  <c r="BK194" i="86"/>
  <c r="BJ194" i="86"/>
  <c r="BI194" i="86"/>
  <c r="BQ193" i="86"/>
  <c r="BP193" i="86"/>
  <c r="BK193" i="86"/>
  <c r="BJ193" i="86"/>
  <c r="BI193" i="86"/>
  <c r="BQ192" i="86"/>
  <c r="BP192" i="86"/>
  <c r="BO192" i="86"/>
  <c r="BN192" i="86"/>
  <c r="BM192" i="86"/>
  <c r="BL192" i="86"/>
  <c r="BK192" i="86"/>
  <c r="BJ192" i="86"/>
  <c r="BI192" i="86"/>
  <c r="BQ191" i="86"/>
  <c r="BP191" i="86"/>
  <c r="BK191" i="86"/>
  <c r="BJ191" i="86"/>
  <c r="BI191" i="86"/>
  <c r="BQ190" i="86"/>
  <c r="BP190" i="86"/>
  <c r="BO190" i="86"/>
  <c r="BN190" i="86"/>
  <c r="BM190" i="86"/>
  <c r="BL190" i="86"/>
  <c r="BK190" i="86"/>
  <c r="BJ190" i="86"/>
  <c r="BI190" i="86"/>
  <c r="BQ189" i="86"/>
  <c r="BP189" i="86"/>
  <c r="BO189" i="86"/>
  <c r="BN189" i="86"/>
  <c r="BM189" i="86"/>
  <c r="BL189" i="86"/>
  <c r="BK189" i="86"/>
  <c r="BJ189" i="86"/>
  <c r="BI189" i="86"/>
  <c r="BQ188" i="86"/>
  <c r="BP188" i="86"/>
  <c r="BO188" i="86"/>
  <c r="BN188" i="86"/>
  <c r="BM188" i="86"/>
  <c r="BL188" i="86"/>
  <c r="BK188" i="86"/>
  <c r="BJ188" i="86"/>
  <c r="BI188" i="86"/>
  <c r="BQ187" i="86"/>
  <c r="BP187" i="86"/>
  <c r="BO187" i="86"/>
  <c r="BN187" i="86"/>
  <c r="BM187" i="86"/>
  <c r="BL187" i="86"/>
  <c r="BK187" i="86"/>
  <c r="BJ187" i="86"/>
  <c r="BI187" i="86"/>
  <c r="BQ186" i="86"/>
  <c r="BP186" i="86"/>
  <c r="BO186" i="86"/>
  <c r="BN186" i="86"/>
  <c r="BM186" i="86"/>
  <c r="BL186" i="86"/>
  <c r="BK186" i="86"/>
  <c r="BJ186" i="86"/>
  <c r="BI186" i="86"/>
  <c r="BQ185" i="86"/>
  <c r="BP185" i="86"/>
  <c r="BO185" i="86"/>
  <c r="BN185" i="86"/>
  <c r="BM185" i="86"/>
  <c r="BL185" i="86"/>
  <c r="BK185" i="86"/>
  <c r="BJ185" i="86"/>
  <c r="BI185" i="86"/>
  <c r="BQ184" i="86"/>
  <c r="BP184" i="86"/>
  <c r="BO184" i="86"/>
  <c r="BN184" i="86"/>
  <c r="BM184" i="86"/>
  <c r="BL184" i="86"/>
  <c r="BK184" i="86"/>
  <c r="BJ184" i="86"/>
  <c r="BI184" i="86"/>
  <c r="BQ183" i="86"/>
  <c r="BP183" i="86"/>
  <c r="BO183" i="86"/>
  <c r="BN183" i="86"/>
  <c r="BM183" i="86"/>
  <c r="BL183" i="86"/>
  <c r="BK183" i="86"/>
  <c r="BJ183" i="86"/>
  <c r="BI183" i="86"/>
  <c r="BJ182" i="86"/>
  <c r="BJ181" i="86"/>
  <c r="BI180" i="86"/>
  <c r="BL178" i="86"/>
  <c r="BL177" i="86"/>
  <c r="BL176" i="86"/>
  <c r="BJ174" i="86"/>
  <c r="BJ173" i="86"/>
  <c r="BJ169" i="86"/>
  <c r="BJ168" i="86"/>
  <c r="BO166" i="86"/>
  <c r="BI164" i="86"/>
  <c r="K156" i="86"/>
  <c r="I156" i="86"/>
  <c r="BN220" i="86" s="1"/>
  <c r="E156" i="86"/>
  <c r="K155" i="86"/>
  <c r="I155" i="86"/>
  <c r="E155" i="86"/>
  <c r="K154" i="86"/>
  <c r="I154" i="86"/>
  <c r="BN218" i="86" s="1"/>
  <c r="G154" i="86"/>
  <c r="BL218" i="86" s="1"/>
  <c r="E154" i="86"/>
  <c r="BJ218" i="86" s="1"/>
  <c r="K153" i="86"/>
  <c r="I153" i="86"/>
  <c r="BN217" i="86" s="1"/>
  <c r="E153" i="86"/>
  <c r="G153" i="86" s="1"/>
  <c r="BL217" i="86" s="1"/>
  <c r="K152" i="86"/>
  <c r="I152" i="86"/>
  <c r="BN216" i="86" s="1"/>
  <c r="G152" i="86"/>
  <c r="BL216" i="86" s="1"/>
  <c r="E152" i="86"/>
  <c r="K151" i="86"/>
  <c r="I151" i="86"/>
  <c r="G151" i="86"/>
  <c r="BL215" i="86" s="1"/>
  <c r="E151" i="86"/>
  <c r="H151" i="86" s="1"/>
  <c r="BM215" i="86" s="1"/>
  <c r="K150" i="86"/>
  <c r="I150" i="86"/>
  <c r="BN214" i="86" s="1"/>
  <c r="G150" i="86"/>
  <c r="BL214" i="86" s="1"/>
  <c r="E150" i="86"/>
  <c r="BJ214" i="86" s="1"/>
  <c r="K149" i="86"/>
  <c r="I149" i="86"/>
  <c r="BN213" i="86" s="1"/>
  <c r="E149" i="86"/>
  <c r="G149" i="86" s="1"/>
  <c r="BL213" i="86" s="1"/>
  <c r="E147" i="86"/>
  <c r="B133" i="86"/>
  <c r="E125" i="86"/>
  <c r="BO204" i="86" s="1"/>
  <c r="D125" i="86"/>
  <c r="BN204" i="86" s="1"/>
  <c r="E76" i="86"/>
  <c r="D76" i="86"/>
  <c r="C76" i="86"/>
  <c r="B76" i="86"/>
  <c r="B75" i="86"/>
  <c r="E74" i="86"/>
  <c r="D74" i="86"/>
  <c r="N73" i="86"/>
  <c r="D73" i="86"/>
  <c r="P72" i="86"/>
  <c r="N72" i="86"/>
  <c r="K72" i="86"/>
  <c r="L72" i="86" s="1"/>
  <c r="J72" i="86"/>
  <c r="I72" i="86"/>
  <c r="G72" i="86"/>
  <c r="F72" i="86"/>
  <c r="AA60" i="86" s="1"/>
  <c r="E72" i="86"/>
  <c r="D72" i="86"/>
  <c r="P71" i="86"/>
  <c r="N71" i="86"/>
  <c r="I71" i="86"/>
  <c r="G71" i="86"/>
  <c r="F71" i="86"/>
  <c r="E71" i="86"/>
  <c r="D71" i="86"/>
  <c r="P70" i="86"/>
  <c r="N70" i="86"/>
  <c r="I70" i="86"/>
  <c r="G70" i="86"/>
  <c r="F70" i="86"/>
  <c r="AA58" i="86" s="1"/>
  <c r="E70" i="86"/>
  <c r="D70" i="86"/>
  <c r="P69" i="86"/>
  <c r="N69" i="86"/>
  <c r="K69" i="86"/>
  <c r="J69" i="86"/>
  <c r="I69" i="86"/>
  <c r="G69" i="86"/>
  <c r="F69" i="86"/>
  <c r="AA57" i="86" s="1"/>
  <c r="E69" i="86"/>
  <c r="D69" i="86"/>
  <c r="P68" i="86"/>
  <c r="N68" i="86"/>
  <c r="I68" i="86"/>
  <c r="G68" i="86"/>
  <c r="F68" i="86"/>
  <c r="AA56" i="86" s="1"/>
  <c r="AD56" i="86" s="1"/>
  <c r="E68" i="86"/>
  <c r="D68" i="86"/>
  <c r="P67" i="86"/>
  <c r="N67" i="86"/>
  <c r="K67" i="86"/>
  <c r="M67" i="86" s="1"/>
  <c r="J67" i="86"/>
  <c r="I67" i="86"/>
  <c r="G67" i="86"/>
  <c r="F67" i="86"/>
  <c r="E67" i="86"/>
  <c r="D67" i="86"/>
  <c r="AA66" i="86"/>
  <c r="P66" i="86"/>
  <c r="N66" i="86"/>
  <c r="K66" i="86"/>
  <c r="L66" i="86" s="1"/>
  <c r="J66" i="86"/>
  <c r="I66" i="86"/>
  <c r="G66" i="86"/>
  <c r="F66" i="86"/>
  <c r="AA54" i="86" s="1"/>
  <c r="E66" i="86"/>
  <c r="D66" i="86"/>
  <c r="P65" i="86"/>
  <c r="N65" i="86"/>
  <c r="K65" i="86"/>
  <c r="M65" i="86" s="1"/>
  <c r="J65" i="86"/>
  <c r="I65" i="86"/>
  <c r="G65" i="86"/>
  <c r="F65" i="86"/>
  <c r="AA53" i="86" s="1"/>
  <c r="E65" i="86"/>
  <c r="D65" i="86"/>
  <c r="P64" i="86"/>
  <c r="N64" i="86"/>
  <c r="K64" i="86"/>
  <c r="J64" i="86"/>
  <c r="I64" i="86"/>
  <c r="G64" i="86"/>
  <c r="F64" i="86"/>
  <c r="AA52" i="86" s="1"/>
  <c r="E64" i="86"/>
  <c r="D64" i="86"/>
  <c r="P63" i="86"/>
  <c r="N63" i="86"/>
  <c r="K63" i="86"/>
  <c r="M63" i="86" s="1"/>
  <c r="J63" i="86"/>
  <c r="I63" i="86"/>
  <c r="G63" i="86"/>
  <c r="F63" i="86"/>
  <c r="AA51" i="86" s="1"/>
  <c r="E63" i="86"/>
  <c r="D63" i="86"/>
  <c r="P62" i="86"/>
  <c r="N62" i="86"/>
  <c r="K62" i="86"/>
  <c r="J62" i="86"/>
  <c r="I62" i="86"/>
  <c r="G62" i="86"/>
  <c r="F62" i="86"/>
  <c r="AA50" i="86" s="1"/>
  <c r="E62" i="86"/>
  <c r="D62" i="86"/>
  <c r="N61" i="86"/>
  <c r="K61" i="86"/>
  <c r="L61" i="86" s="1"/>
  <c r="J61" i="86"/>
  <c r="I61" i="86"/>
  <c r="G61" i="86"/>
  <c r="F61" i="86"/>
  <c r="AA49" i="86" s="1"/>
  <c r="AD49" i="86" s="1"/>
  <c r="E61" i="86"/>
  <c r="P61" i="86" s="1"/>
  <c r="D61" i="86"/>
  <c r="AB60" i="86"/>
  <c r="AB59" i="86"/>
  <c r="AA59" i="86"/>
  <c r="AD59" i="86" s="1"/>
  <c r="F59" i="86"/>
  <c r="AN58" i="86"/>
  <c r="AB58" i="86"/>
  <c r="D58" i="86"/>
  <c r="B74" i="86" s="1"/>
  <c r="AN57" i="86"/>
  <c r="AB57" i="86"/>
  <c r="AN56" i="86"/>
  <c r="AB56" i="86"/>
  <c r="AN55" i="86"/>
  <c r="AB55" i="86"/>
  <c r="AA55" i="86"/>
  <c r="AN54" i="86"/>
  <c r="AB54" i="86"/>
  <c r="AN53" i="86"/>
  <c r="AB53" i="86"/>
  <c r="AN52" i="86"/>
  <c r="AB52" i="86"/>
  <c r="B52" i="86"/>
  <c r="AN51" i="86"/>
  <c r="AB51" i="86"/>
  <c r="B51" i="86"/>
  <c r="AN50" i="86"/>
  <c r="AB50" i="86"/>
  <c r="AN49" i="86"/>
  <c r="AB49" i="86"/>
  <c r="AN48" i="86"/>
  <c r="AB48" i="86"/>
  <c r="AN47" i="86"/>
  <c r="AN46" i="86"/>
  <c r="B46" i="86"/>
  <c r="G48" i="86" s="1"/>
  <c r="B45" i="86"/>
  <c r="R72" i="86" s="1"/>
  <c r="G32" i="86"/>
  <c r="G31" i="86"/>
  <c r="D25" i="86"/>
  <c r="H23" i="86"/>
  <c r="C23" i="86"/>
  <c r="B23" i="86"/>
  <c r="B26" i="86" s="1"/>
  <c r="C31" i="86" s="1"/>
  <c r="B12" i="86"/>
  <c r="D34" i="86" s="1"/>
  <c r="BL179" i="86" s="1"/>
  <c r="B11" i="86"/>
  <c r="B10" i="86"/>
  <c r="B9" i="86"/>
  <c r="B8" i="86"/>
  <c r="BJ170" i="86" s="1"/>
  <c r="B7" i="86"/>
  <c r="BJ167" i="86" s="1"/>
  <c r="B6" i="86"/>
  <c r="BO167" i="86" s="1"/>
  <c r="B5" i="86"/>
  <c r="BJ166" i="86" s="1"/>
  <c r="BK220" i="85"/>
  <c r="BI220" i="85"/>
  <c r="BN219" i="85"/>
  <c r="BK219" i="85"/>
  <c r="BJ219" i="85"/>
  <c r="BI219" i="85"/>
  <c r="BK218" i="85"/>
  <c r="BI218" i="85"/>
  <c r="BN217" i="85"/>
  <c r="BK217" i="85"/>
  <c r="BI217" i="85"/>
  <c r="BL216" i="85"/>
  <c r="BK216" i="85"/>
  <c r="BI216" i="85"/>
  <c r="BK215" i="85"/>
  <c r="BJ215" i="85"/>
  <c r="BI215" i="85"/>
  <c r="BK214" i="85"/>
  <c r="BI214" i="85"/>
  <c r="BN213" i="85"/>
  <c r="BK213" i="85"/>
  <c r="BJ213" i="85"/>
  <c r="BI213" i="85"/>
  <c r="BN212" i="85"/>
  <c r="BM212" i="85"/>
  <c r="BL212" i="85"/>
  <c r="BK212" i="85"/>
  <c r="BJ212" i="85"/>
  <c r="BI212" i="85"/>
  <c r="BI206" i="85"/>
  <c r="BQ204" i="85"/>
  <c r="BP204" i="85"/>
  <c r="BM204" i="85"/>
  <c r="BL204" i="85"/>
  <c r="BK204" i="85"/>
  <c r="BJ204" i="85"/>
  <c r="BI204" i="85"/>
  <c r="BQ203" i="85"/>
  <c r="BP203" i="85"/>
  <c r="BO203" i="85"/>
  <c r="BN203" i="85"/>
  <c r="BM203" i="85"/>
  <c r="BL203" i="85"/>
  <c r="BK203" i="85"/>
  <c r="BJ203" i="85"/>
  <c r="BI203" i="85"/>
  <c r="BI202" i="85"/>
  <c r="BM200" i="85"/>
  <c r="BL200" i="85"/>
  <c r="BK200" i="85"/>
  <c r="BJ200" i="85"/>
  <c r="BM199" i="85"/>
  <c r="BL199" i="85"/>
  <c r="BK199" i="85"/>
  <c r="BJ199" i="85"/>
  <c r="BI199" i="85"/>
  <c r="BJ198" i="85"/>
  <c r="BI197" i="85"/>
  <c r="BQ196" i="85"/>
  <c r="BP196" i="85"/>
  <c r="BQ195" i="85"/>
  <c r="BP195" i="85"/>
  <c r="BO195" i="85"/>
  <c r="BN195" i="85"/>
  <c r="BM195" i="85"/>
  <c r="BL195" i="85"/>
  <c r="BK195" i="85"/>
  <c r="BJ195" i="85"/>
  <c r="BI195" i="85"/>
  <c r="BQ194" i="85"/>
  <c r="BP194" i="85"/>
  <c r="BK194" i="85"/>
  <c r="BJ194" i="85"/>
  <c r="BI194" i="85"/>
  <c r="BQ193" i="85"/>
  <c r="BP193" i="85"/>
  <c r="BK193" i="85"/>
  <c r="BJ193" i="85"/>
  <c r="BI193" i="85"/>
  <c r="BQ192" i="85"/>
  <c r="BP192" i="85"/>
  <c r="BO192" i="85"/>
  <c r="BN192" i="85"/>
  <c r="BM192" i="85"/>
  <c r="BL192" i="85"/>
  <c r="BK192" i="85"/>
  <c r="BJ192" i="85"/>
  <c r="BI192" i="85"/>
  <c r="BQ191" i="85"/>
  <c r="BP191" i="85"/>
  <c r="BK191" i="85"/>
  <c r="BJ191" i="85"/>
  <c r="BI191" i="85"/>
  <c r="BQ190" i="85"/>
  <c r="BP190" i="85"/>
  <c r="BO190" i="85"/>
  <c r="BN190" i="85"/>
  <c r="BM190" i="85"/>
  <c r="BL190" i="85"/>
  <c r="BK190" i="85"/>
  <c r="BJ190" i="85"/>
  <c r="BI190" i="85"/>
  <c r="BQ189" i="85"/>
  <c r="BP189" i="85"/>
  <c r="BO189" i="85"/>
  <c r="BN189" i="85"/>
  <c r="BM189" i="85"/>
  <c r="BL189" i="85"/>
  <c r="BK189" i="85"/>
  <c r="BJ189" i="85"/>
  <c r="BI189" i="85"/>
  <c r="BQ188" i="85"/>
  <c r="BP188" i="85"/>
  <c r="BO188" i="85"/>
  <c r="BN188" i="85"/>
  <c r="BM188" i="85"/>
  <c r="BL188" i="85"/>
  <c r="BK188" i="85"/>
  <c r="BJ188" i="85"/>
  <c r="BI188" i="85"/>
  <c r="BQ187" i="85"/>
  <c r="BP187" i="85"/>
  <c r="BO187" i="85"/>
  <c r="BN187" i="85"/>
  <c r="BM187" i="85"/>
  <c r="BL187" i="85"/>
  <c r="BK187" i="85"/>
  <c r="BJ187" i="85"/>
  <c r="BI187" i="85"/>
  <c r="BQ186" i="85"/>
  <c r="BP186" i="85"/>
  <c r="BO186" i="85"/>
  <c r="BN186" i="85"/>
  <c r="BM186" i="85"/>
  <c r="BL186" i="85"/>
  <c r="BK186" i="85"/>
  <c r="BJ186" i="85"/>
  <c r="BI186" i="85"/>
  <c r="BQ185" i="85"/>
  <c r="BP185" i="85"/>
  <c r="BO185" i="85"/>
  <c r="BN185" i="85"/>
  <c r="BM185" i="85"/>
  <c r="BL185" i="85"/>
  <c r="BK185" i="85"/>
  <c r="BJ185" i="85"/>
  <c r="BI185" i="85"/>
  <c r="BQ184" i="85"/>
  <c r="BP184" i="85"/>
  <c r="BO184" i="85"/>
  <c r="BN184" i="85"/>
  <c r="BM184" i="85"/>
  <c r="BL184" i="85"/>
  <c r="BK184" i="85"/>
  <c r="BJ184" i="85"/>
  <c r="BI184" i="85"/>
  <c r="BQ183" i="85"/>
  <c r="BP183" i="85"/>
  <c r="BO183" i="85"/>
  <c r="BN183" i="85"/>
  <c r="BM183" i="85"/>
  <c r="BL183" i="85"/>
  <c r="BK183" i="85"/>
  <c r="BJ183" i="85"/>
  <c r="BI183" i="85"/>
  <c r="BJ182" i="85"/>
  <c r="BJ181" i="85"/>
  <c r="BI180" i="85"/>
  <c r="BL178" i="85"/>
  <c r="BL177" i="85"/>
  <c r="BL176" i="85"/>
  <c r="BJ174" i="85"/>
  <c r="BJ173" i="85"/>
  <c r="BJ169" i="85"/>
  <c r="BJ168" i="85"/>
  <c r="BO166" i="85"/>
  <c r="BI164" i="85"/>
  <c r="K156" i="85"/>
  <c r="I156" i="85"/>
  <c r="BN220" i="85" s="1"/>
  <c r="G156" i="85"/>
  <c r="BL220" i="85" s="1"/>
  <c r="E156" i="85"/>
  <c r="BJ220" i="85" s="1"/>
  <c r="K155" i="85"/>
  <c r="I155" i="85"/>
  <c r="G155" i="85"/>
  <c r="BL219" i="85" s="1"/>
  <c r="E155" i="85"/>
  <c r="H155" i="85" s="1"/>
  <c r="BM219" i="85" s="1"/>
  <c r="K154" i="85"/>
  <c r="I154" i="85"/>
  <c r="BN218" i="85" s="1"/>
  <c r="E154" i="85"/>
  <c r="K153" i="85"/>
  <c r="I153" i="85"/>
  <c r="G153" i="85"/>
  <c r="BL217" i="85" s="1"/>
  <c r="E153" i="85"/>
  <c r="H153" i="85" s="1"/>
  <c r="BM217" i="85" s="1"/>
  <c r="K152" i="85"/>
  <c r="I152" i="85"/>
  <c r="BN216" i="85" s="1"/>
  <c r="G152" i="85"/>
  <c r="E152" i="85"/>
  <c r="BJ216" i="85" s="1"/>
  <c r="K151" i="85"/>
  <c r="I151" i="85"/>
  <c r="BN215" i="85" s="1"/>
  <c r="G151" i="85"/>
  <c r="BL215" i="85" s="1"/>
  <c r="E151" i="85"/>
  <c r="H151" i="85" s="1"/>
  <c r="BM215" i="85" s="1"/>
  <c r="K150" i="85"/>
  <c r="I150" i="85"/>
  <c r="BN214" i="85" s="1"/>
  <c r="E150" i="85"/>
  <c r="K149" i="85"/>
  <c r="I149" i="85"/>
  <c r="E149" i="85"/>
  <c r="H149" i="85" s="1"/>
  <c r="BM213" i="85" s="1"/>
  <c r="E147" i="85"/>
  <c r="B133" i="85"/>
  <c r="B137" i="85" s="1"/>
  <c r="E125" i="85"/>
  <c r="BO204" i="85" s="1"/>
  <c r="D125" i="85"/>
  <c r="BN204" i="85" s="1"/>
  <c r="E76" i="85"/>
  <c r="D76" i="85"/>
  <c r="C76" i="85"/>
  <c r="B76" i="85"/>
  <c r="B75" i="85"/>
  <c r="E74" i="85"/>
  <c r="D74" i="85"/>
  <c r="N73" i="85"/>
  <c r="D73" i="85"/>
  <c r="P72" i="85"/>
  <c r="N72" i="85"/>
  <c r="K72" i="85"/>
  <c r="J72" i="85"/>
  <c r="I72" i="85"/>
  <c r="G72" i="85"/>
  <c r="F72" i="85"/>
  <c r="AA60" i="85" s="1"/>
  <c r="AD60" i="85" s="1"/>
  <c r="E72" i="85"/>
  <c r="D72" i="85"/>
  <c r="P71" i="85"/>
  <c r="N71" i="85"/>
  <c r="I71" i="85"/>
  <c r="G71" i="85"/>
  <c r="F71" i="85"/>
  <c r="AA59" i="85" s="1"/>
  <c r="E71" i="85"/>
  <c r="D71" i="85"/>
  <c r="P70" i="85"/>
  <c r="N70" i="85"/>
  <c r="I70" i="85"/>
  <c r="G70" i="85"/>
  <c r="F70" i="85"/>
  <c r="AA58" i="85" s="1"/>
  <c r="E70" i="85"/>
  <c r="D70" i="85"/>
  <c r="P69" i="85"/>
  <c r="N69" i="85"/>
  <c r="K69" i="85"/>
  <c r="M69" i="85" s="1"/>
  <c r="J69" i="85"/>
  <c r="I69" i="85"/>
  <c r="G69" i="85"/>
  <c r="F69" i="85"/>
  <c r="AA57" i="85" s="1"/>
  <c r="E69" i="85"/>
  <c r="D69" i="85"/>
  <c r="P68" i="85"/>
  <c r="N68" i="85"/>
  <c r="I68" i="85"/>
  <c r="G68" i="85"/>
  <c r="F68" i="85"/>
  <c r="AA56" i="85" s="1"/>
  <c r="E68" i="85"/>
  <c r="D68" i="85"/>
  <c r="P67" i="85"/>
  <c r="N67" i="85"/>
  <c r="K67" i="85"/>
  <c r="M67" i="85" s="1"/>
  <c r="J67" i="85"/>
  <c r="I67" i="85"/>
  <c r="G67" i="85"/>
  <c r="F67" i="85"/>
  <c r="AA55" i="85" s="1"/>
  <c r="E67" i="85"/>
  <c r="D67" i="85"/>
  <c r="AA66" i="85"/>
  <c r="P66" i="85"/>
  <c r="N66" i="85"/>
  <c r="K66" i="85"/>
  <c r="M66" i="85" s="1"/>
  <c r="J66" i="85"/>
  <c r="I66" i="85"/>
  <c r="G66" i="85"/>
  <c r="F66" i="85"/>
  <c r="AA54" i="85" s="1"/>
  <c r="E66" i="85"/>
  <c r="D66" i="85"/>
  <c r="P65" i="85"/>
  <c r="N65" i="85"/>
  <c r="K65" i="85"/>
  <c r="M65" i="85" s="1"/>
  <c r="J65" i="85"/>
  <c r="I65" i="85"/>
  <c r="G65" i="85"/>
  <c r="F65" i="85"/>
  <c r="AA53" i="85" s="1"/>
  <c r="AD53" i="85" s="1"/>
  <c r="E65" i="85"/>
  <c r="D65" i="85"/>
  <c r="P64" i="85"/>
  <c r="N64" i="85"/>
  <c r="K64" i="85"/>
  <c r="L64" i="85" s="1"/>
  <c r="J64" i="85"/>
  <c r="I64" i="85"/>
  <c r="G64" i="85"/>
  <c r="F64" i="85"/>
  <c r="AA52" i="85" s="1"/>
  <c r="AD52" i="85" s="1"/>
  <c r="E64" i="85"/>
  <c r="D64" i="85"/>
  <c r="P63" i="85"/>
  <c r="N63" i="85"/>
  <c r="K63" i="85"/>
  <c r="M63" i="85" s="1"/>
  <c r="J63" i="85"/>
  <c r="I63" i="85"/>
  <c r="G63" i="85"/>
  <c r="F63" i="85"/>
  <c r="AA51" i="85" s="1"/>
  <c r="AD51" i="85" s="1"/>
  <c r="E63" i="85"/>
  <c r="D63" i="85"/>
  <c r="P62" i="85"/>
  <c r="N62" i="85"/>
  <c r="K62" i="85"/>
  <c r="L62" i="85" s="1"/>
  <c r="J62" i="85"/>
  <c r="I62" i="85"/>
  <c r="G62" i="85"/>
  <c r="F62" i="85"/>
  <c r="AA50" i="85" s="1"/>
  <c r="AD50" i="85" s="1"/>
  <c r="E62" i="85"/>
  <c r="D62" i="85"/>
  <c r="N61" i="85"/>
  <c r="K61" i="85"/>
  <c r="L61" i="85" s="1"/>
  <c r="J61" i="85"/>
  <c r="I61" i="85"/>
  <c r="G61" i="85"/>
  <c r="F61" i="85"/>
  <c r="AA48" i="85" s="1"/>
  <c r="AD48" i="85" s="1"/>
  <c r="E61" i="85"/>
  <c r="P61" i="85" s="1"/>
  <c r="D61" i="85"/>
  <c r="AB60" i="85"/>
  <c r="AB59" i="85"/>
  <c r="F59" i="85"/>
  <c r="AN58" i="85"/>
  <c r="AD58" i="85"/>
  <c r="AB58" i="85"/>
  <c r="D58" i="85"/>
  <c r="B74" i="85" s="1"/>
  <c r="AN57" i="85"/>
  <c r="AB57" i="85"/>
  <c r="AN56" i="85"/>
  <c r="AB56" i="85"/>
  <c r="AN55" i="85"/>
  <c r="AB55" i="85"/>
  <c r="AN54" i="85"/>
  <c r="AB54" i="85"/>
  <c r="AN53" i="85"/>
  <c r="AB53" i="85"/>
  <c r="AN52" i="85"/>
  <c r="AB52" i="85"/>
  <c r="B52" i="85"/>
  <c r="AN51" i="85"/>
  <c r="AB51" i="85"/>
  <c r="B51" i="85"/>
  <c r="AN50" i="85"/>
  <c r="AB50" i="85"/>
  <c r="AN49" i="85"/>
  <c r="AB49" i="85"/>
  <c r="AN48" i="85"/>
  <c r="AB48" i="85"/>
  <c r="AN47" i="85"/>
  <c r="AN46" i="85"/>
  <c r="B46" i="85"/>
  <c r="G52" i="85" s="1"/>
  <c r="B45" i="85"/>
  <c r="D34" i="85"/>
  <c r="BL179" i="85" s="1"/>
  <c r="G32" i="85"/>
  <c r="G31" i="85"/>
  <c r="D25" i="85"/>
  <c r="H23" i="85"/>
  <c r="C32" i="85" s="1"/>
  <c r="C23" i="85"/>
  <c r="B23" i="85"/>
  <c r="B26" i="85" s="1"/>
  <c r="C31" i="85" s="1"/>
  <c r="B12" i="85"/>
  <c r="B11" i="85"/>
  <c r="B10" i="85"/>
  <c r="B9" i="85"/>
  <c r="B8" i="85"/>
  <c r="BJ170" i="85" s="1"/>
  <c r="B7" i="85"/>
  <c r="BJ167" i="85" s="1"/>
  <c r="B6" i="85"/>
  <c r="BO167" i="85" s="1"/>
  <c r="B5" i="85"/>
  <c r="BJ166" i="85" s="1"/>
  <c r="BK220" i="84"/>
  <c r="BI220" i="84"/>
  <c r="BK219" i="84"/>
  <c r="BI219" i="84"/>
  <c r="BK218" i="84"/>
  <c r="BJ218" i="84"/>
  <c r="BI218" i="84"/>
  <c r="BK217" i="84"/>
  <c r="BI217" i="84"/>
  <c r="BK216" i="84"/>
  <c r="BJ216" i="84"/>
  <c r="BI216" i="84"/>
  <c r="BK215" i="84"/>
  <c r="BI215" i="84"/>
  <c r="BN214" i="84"/>
  <c r="BK214" i="84"/>
  <c r="BJ214" i="84"/>
  <c r="BI214" i="84"/>
  <c r="BK213" i="84"/>
  <c r="BI213" i="84"/>
  <c r="BN212" i="84"/>
  <c r="BM212" i="84"/>
  <c r="BL212" i="84"/>
  <c r="BK212" i="84"/>
  <c r="BJ212" i="84"/>
  <c r="BI212" i="84"/>
  <c r="BI206" i="84"/>
  <c r="BQ204" i="84"/>
  <c r="BP204" i="84"/>
  <c r="BM204" i="84"/>
  <c r="BL204" i="84"/>
  <c r="BK204" i="84"/>
  <c r="BJ204" i="84"/>
  <c r="BI204" i="84"/>
  <c r="BQ203" i="84"/>
  <c r="BP203" i="84"/>
  <c r="BO203" i="84"/>
  <c r="BN203" i="84"/>
  <c r="BM203" i="84"/>
  <c r="BL203" i="84"/>
  <c r="BK203" i="84"/>
  <c r="BJ203" i="84"/>
  <c r="BI203" i="84"/>
  <c r="BI202" i="84"/>
  <c r="BM200" i="84"/>
  <c r="BL200" i="84"/>
  <c r="BK200" i="84"/>
  <c r="BJ200" i="84"/>
  <c r="BM199" i="84"/>
  <c r="BL199" i="84"/>
  <c r="BK199" i="84"/>
  <c r="BJ199" i="84"/>
  <c r="BI199" i="84"/>
  <c r="BJ198" i="84"/>
  <c r="BI197" i="84"/>
  <c r="BQ196" i="84"/>
  <c r="BP196" i="84"/>
  <c r="BQ195" i="84"/>
  <c r="BP195" i="84"/>
  <c r="BO195" i="84"/>
  <c r="BN195" i="84"/>
  <c r="BM195" i="84"/>
  <c r="BL195" i="84"/>
  <c r="BK195" i="84"/>
  <c r="BJ195" i="84"/>
  <c r="BI195" i="84"/>
  <c r="BQ194" i="84"/>
  <c r="BP194" i="84"/>
  <c r="BK194" i="84"/>
  <c r="BJ194" i="84"/>
  <c r="BI194" i="84"/>
  <c r="BQ193" i="84"/>
  <c r="BP193" i="84"/>
  <c r="BK193" i="84"/>
  <c r="BJ193" i="84"/>
  <c r="BI193" i="84"/>
  <c r="BQ192" i="84"/>
  <c r="BP192" i="84"/>
  <c r="BO192" i="84"/>
  <c r="BN192" i="84"/>
  <c r="BM192" i="84"/>
  <c r="BL192" i="84"/>
  <c r="BK192" i="84"/>
  <c r="BJ192" i="84"/>
  <c r="BI192" i="84"/>
  <c r="BQ191" i="84"/>
  <c r="BP191" i="84"/>
  <c r="BK191" i="84"/>
  <c r="BJ191" i="84"/>
  <c r="BI191" i="84"/>
  <c r="BQ190" i="84"/>
  <c r="BP190" i="84"/>
  <c r="BO190" i="84"/>
  <c r="BN190" i="84"/>
  <c r="BM190" i="84"/>
  <c r="BL190" i="84"/>
  <c r="BK190" i="84"/>
  <c r="BJ190" i="84"/>
  <c r="BI190" i="84"/>
  <c r="BQ189" i="84"/>
  <c r="BP189" i="84"/>
  <c r="BO189" i="84"/>
  <c r="BN189" i="84"/>
  <c r="BM189" i="84"/>
  <c r="BL189" i="84"/>
  <c r="BK189" i="84"/>
  <c r="BJ189" i="84"/>
  <c r="BI189" i="84"/>
  <c r="BQ188" i="84"/>
  <c r="BP188" i="84"/>
  <c r="BO188" i="84"/>
  <c r="BN188" i="84"/>
  <c r="BM188" i="84"/>
  <c r="BL188" i="84"/>
  <c r="BK188" i="84"/>
  <c r="BJ188" i="84"/>
  <c r="BI188" i="84"/>
  <c r="BQ187" i="84"/>
  <c r="BP187" i="84"/>
  <c r="BO187" i="84"/>
  <c r="BN187" i="84"/>
  <c r="BM187" i="84"/>
  <c r="BL187" i="84"/>
  <c r="BK187" i="84"/>
  <c r="BJ187" i="84"/>
  <c r="BI187" i="84"/>
  <c r="BQ186" i="84"/>
  <c r="BP186" i="84"/>
  <c r="BO186" i="84"/>
  <c r="BN186" i="84"/>
  <c r="BM186" i="84"/>
  <c r="BL186" i="84"/>
  <c r="BK186" i="84"/>
  <c r="BJ186" i="84"/>
  <c r="BI186" i="84"/>
  <c r="BQ185" i="84"/>
  <c r="BP185" i="84"/>
  <c r="BO185" i="84"/>
  <c r="BN185" i="84"/>
  <c r="BM185" i="84"/>
  <c r="BL185" i="84"/>
  <c r="BK185" i="84"/>
  <c r="BJ185" i="84"/>
  <c r="BI185" i="84"/>
  <c r="BQ184" i="84"/>
  <c r="BP184" i="84"/>
  <c r="BO184" i="84"/>
  <c r="BN184" i="84"/>
  <c r="BM184" i="84"/>
  <c r="BL184" i="84"/>
  <c r="BK184" i="84"/>
  <c r="BJ184" i="84"/>
  <c r="BI184" i="84"/>
  <c r="BQ183" i="84"/>
  <c r="BP183" i="84"/>
  <c r="BO183" i="84"/>
  <c r="BN183" i="84"/>
  <c r="BM183" i="84"/>
  <c r="BL183" i="84"/>
  <c r="BK183" i="84"/>
  <c r="BJ183" i="84"/>
  <c r="BI183" i="84"/>
  <c r="BJ182" i="84"/>
  <c r="BJ181" i="84"/>
  <c r="BI180" i="84"/>
  <c r="BL178" i="84"/>
  <c r="BL177" i="84"/>
  <c r="BL176" i="84"/>
  <c r="BJ174" i="84"/>
  <c r="BJ173" i="84"/>
  <c r="BJ169" i="84"/>
  <c r="BJ168" i="84"/>
  <c r="BO166" i="84"/>
  <c r="BI164" i="84"/>
  <c r="K156" i="84"/>
  <c r="I156" i="84"/>
  <c r="BN220" i="84" s="1"/>
  <c r="E156" i="84"/>
  <c r="H156" i="84" s="1"/>
  <c r="BM220" i="84" s="1"/>
  <c r="K155" i="84"/>
  <c r="I155" i="84"/>
  <c r="BN219" i="84" s="1"/>
  <c r="E155" i="84"/>
  <c r="BJ219" i="84" s="1"/>
  <c r="K154" i="84"/>
  <c r="I154" i="84"/>
  <c r="BN218" i="84" s="1"/>
  <c r="G154" i="84"/>
  <c r="BL218" i="84" s="1"/>
  <c r="E154" i="84"/>
  <c r="H154" i="84" s="1"/>
  <c r="BM218" i="84" s="1"/>
  <c r="K153" i="84"/>
  <c r="I153" i="84"/>
  <c r="BN217" i="84" s="1"/>
  <c r="E153" i="84"/>
  <c r="G153" i="84" s="1"/>
  <c r="BL217" i="84" s="1"/>
  <c r="K152" i="84"/>
  <c r="I152" i="84"/>
  <c r="BN216" i="84" s="1"/>
  <c r="E152" i="84"/>
  <c r="H152" i="84" s="1"/>
  <c r="BM216" i="84" s="1"/>
  <c r="K151" i="84"/>
  <c r="I151" i="84"/>
  <c r="BN215" i="84" s="1"/>
  <c r="E151" i="84"/>
  <c r="BJ215" i="84" s="1"/>
  <c r="K150" i="84"/>
  <c r="I150" i="84"/>
  <c r="G150" i="84"/>
  <c r="BL214" i="84" s="1"/>
  <c r="E150" i="84"/>
  <c r="H150" i="84" s="1"/>
  <c r="BM214" i="84" s="1"/>
  <c r="K149" i="84"/>
  <c r="I149" i="84"/>
  <c r="BN213" i="84" s="1"/>
  <c r="E149" i="84"/>
  <c r="G149" i="84" s="1"/>
  <c r="BL213" i="84" s="1"/>
  <c r="E147" i="84"/>
  <c r="B133" i="84"/>
  <c r="B136" i="84" s="1"/>
  <c r="E125" i="84"/>
  <c r="BO204" i="84" s="1"/>
  <c r="D125" i="84"/>
  <c r="BN204" i="84" s="1"/>
  <c r="E76" i="84"/>
  <c r="D76" i="84"/>
  <c r="C76" i="84"/>
  <c r="B76" i="84"/>
  <c r="B75" i="84"/>
  <c r="E74" i="84"/>
  <c r="D74" i="84"/>
  <c r="N73" i="84"/>
  <c r="D73" i="84"/>
  <c r="P72" i="84"/>
  <c r="N72" i="84"/>
  <c r="K72" i="84"/>
  <c r="L72" i="84" s="1"/>
  <c r="J72" i="84"/>
  <c r="I72" i="84"/>
  <c r="G72" i="84"/>
  <c r="F72" i="84"/>
  <c r="AA60" i="84" s="1"/>
  <c r="E72" i="84"/>
  <c r="D72" i="84"/>
  <c r="P71" i="84"/>
  <c r="N71" i="84"/>
  <c r="I71" i="84"/>
  <c r="G71" i="84"/>
  <c r="F71" i="84"/>
  <c r="AA59" i="84" s="1"/>
  <c r="E71" i="84"/>
  <c r="D71" i="84"/>
  <c r="P70" i="84"/>
  <c r="N70" i="84"/>
  <c r="I70" i="84"/>
  <c r="G70" i="84"/>
  <c r="F70" i="84"/>
  <c r="E70" i="84"/>
  <c r="D70" i="84"/>
  <c r="P69" i="84"/>
  <c r="N69" i="84"/>
  <c r="K69" i="84"/>
  <c r="M69" i="84" s="1"/>
  <c r="J69" i="84"/>
  <c r="I69" i="84"/>
  <c r="G69" i="84"/>
  <c r="F69" i="84"/>
  <c r="AA57" i="84" s="1"/>
  <c r="E69" i="84"/>
  <c r="D69" i="84"/>
  <c r="P68" i="84"/>
  <c r="N68" i="84"/>
  <c r="I68" i="84"/>
  <c r="G68" i="84"/>
  <c r="F68" i="84"/>
  <c r="AA56" i="84" s="1"/>
  <c r="AD56" i="84" s="1"/>
  <c r="E68" i="84"/>
  <c r="D68" i="84"/>
  <c r="P67" i="84"/>
  <c r="N67" i="84"/>
  <c r="K67" i="84"/>
  <c r="M67" i="84" s="1"/>
  <c r="J67" i="84"/>
  <c r="I67" i="84"/>
  <c r="G67" i="84"/>
  <c r="F67" i="84"/>
  <c r="AA55" i="84" s="1"/>
  <c r="E67" i="84"/>
  <c r="D67" i="84"/>
  <c r="AA66" i="84"/>
  <c r="P66" i="84"/>
  <c r="N66" i="84"/>
  <c r="K66" i="84"/>
  <c r="L66" i="84" s="1"/>
  <c r="J66" i="84"/>
  <c r="I66" i="84"/>
  <c r="G66" i="84"/>
  <c r="F66" i="84"/>
  <c r="AA54" i="84" s="1"/>
  <c r="E66" i="84"/>
  <c r="D66" i="84"/>
  <c r="P65" i="84"/>
  <c r="N65" i="84"/>
  <c r="K65" i="84"/>
  <c r="L65" i="84" s="1"/>
  <c r="J65" i="84"/>
  <c r="I65" i="84"/>
  <c r="G65" i="84"/>
  <c r="F65" i="84"/>
  <c r="AA53" i="84" s="1"/>
  <c r="E65" i="84"/>
  <c r="D65" i="84"/>
  <c r="P64" i="84"/>
  <c r="N64" i="84"/>
  <c r="K64" i="84"/>
  <c r="J64" i="84"/>
  <c r="I64" i="84"/>
  <c r="G64" i="84"/>
  <c r="F64" i="84"/>
  <c r="AA52" i="84" s="1"/>
  <c r="E64" i="84"/>
  <c r="D64" i="84"/>
  <c r="P63" i="84"/>
  <c r="N63" i="84"/>
  <c r="K63" i="84"/>
  <c r="L63" i="84" s="1"/>
  <c r="J63" i="84"/>
  <c r="I63" i="84"/>
  <c r="G63" i="84"/>
  <c r="F63" i="84"/>
  <c r="AA51" i="84" s="1"/>
  <c r="E63" i="84"/>
  <c r="D63" i="84"/>
  <c r="P62" i="84"/>
  <c r="N62" i="84"/>
  <c r="K62" i="84"/>
  <c r="J62" i="84"/>
  <c r="I62" i="84"/>
  <c r="G62" i="84"/>
  <c r="F62" i="84"/>
  <c r="AA50" i="84" s="1"/>
  <c r="E62" i="84"/>
  <c r="D62" i="84"/>
  <c r="N61" i="84"/>
  <c r="K61" i="84"/>
  <c r="L61" i="84" s="1"/>
  <c r="J61" i="84"/>
  <c r="I61" i="84"/>
  <c r="G61" i="84"/>
  <c r="F61" i="84"/>
  <c r="AA49" i="84" s="1"/>
  <c r="E61" i="84"/>
  <c r="P61" i="84" s="1"/>
  <c r="D61" i="84"/>
  <c r="AB60" i="84"/>
  <c r="AB59" i="84"/>
  <c r="F59" i="84"/>
  <c r="AN58" i="84"/>
  <c r="AB58" i="84"/>
  <c r="AA58" i="84"/>
  <c r="D58" i="84"/>
  <c r="B74" i="84" s="1"/>
  <c r="AN57" i="84"/>
  <c r="AB57" i="84"/>
  <c r="AN56" i="84"/>
  <c r="AB56" i="84"/>
  <c r="AN55" i="84"/>
  <c r="AB55" i="84"/>
  <c r="AN54" i="84"/>
  <c r="AB54" i="84"/>
  <c r="AN53" i="84"/>
  <c r="AB53" i="84"/>
  <c r="AN52" i="84"/>
  <c r="AB52" i="84"/>
  <c r="B52" i="84"/>
  <c r="AN51" i="84"/>
  <c r="AB51" i="84"/>
  <c r="B51" i="84"/>
  <c r="AN50" i="84"/>
  <c r="AB50" i="84"/>
  <c r="AN49" i="84"/>
  <c r="AB49" i="84"/>
  <c r="AN48" i="84"/>
  <c r="AB48" i="84"/>
  <c r="AN47" i="84"/>
  <c r="AN46" i="84"/>
  <c r="B46" i="84"/>
  <c r="G48" i="84" s="1"/>
  <c r="B45" i="84"/>
  <c r="B86" i="84" s="1"/>
  <c r="G32" i="84"/>
  <c r="G31" i="84"/>
  <c r="D25" i="84"/>
  <c r="H23" i="84"/>
  <c r="C32" i="84" s="1"/>
  <c r="E32" i="84" s="1"/>
  <c r="BM177" i="84" s="1"/>
  <c r="C23" i="84"/>
  <c r="B23" i="84"/>
  <c r="B26" i="84" s="1"/>
  <c r="B12" i="84"/>
  <c r="D34" i="84" s="1"/>
  <c r="BL179" i="84" s="1"/>
  <c r="B11" i="84"/>
  <c r="B10" i="84"/>
  <c r="B9" i="84"/>
  <c r="B8" i="84"/>
  <c r="BJ170" i="84" s="1"/>
  <c r="B7" i="84"/>
  <c r="BJ167" i="84" s="1"/>
  <c r="B6" i="84"/>
  <c r="BO167" i="84" s="1"/>
  <c r="B5" i="84"/>
  <c r="BJ166" i="84" s="1"/>
  <c r="BK220" i="83"/>
  <c r="BI220" i="83"/>
  <c r="BK219" i="83"/>
  <c r="BI219" i="83"/>
  <c r="BK218" i="83"/>
  <c r="BI218" i="83"/>
  <c r="BM217" i="83"/>
  <c r="BK217" i="83"/>
  <c r="BI217" i="83"/>
  <c r="BK216" i="83"/>
  <c r="BI216" i="83"/>
  <c r="BK215" i="83"/>
  <c r="BI215" i="83"/>
  <c r="BK214" i="83"/>
  <c r="BI214" i="83"/>
  <c r="BM213" i="83"/>
  <c r="BK213" i="83"/>
  <c r="BI213" i="83"/>
  <c r="BN212" i="83"/>
  <c r="BM212" i="83"/>
  <c r="BL212" i="83"/>
  <c r="BK212" i="83"/>
  <c r="BJ212" i="83"/>
  <c r="BI212" i="83"/>
  <c r="BI206" i="83"/>
  <c r="BQ204" i="83"/>
  <c r="BP204" i="83"/>
  <c r="BM204" i="83"/>
  <c r="BL204" i="83"/>
  <c r="BK204" i="83"/>
  <c r="BJ204" i="83"/>
  <c r="BI204" i="83"/>
  <c r="BQ203" i="83"/>
  <c r="BP203" i="83"/>
  <c r="BO203" i="83"/>
  <c r="BN203" i="83"/>
  <c r="BM203" i="83"/>
  <c r="BL203" i="83"/>
  <c r="BK203" i="83"/>
  <c r="BJ203" i="83"/>
  <c r="BI203" i="83"/>
  <c r="BI202" i="83"/>
  <c r="BM200" i="83"/>
  <c r="BL200" i="83"/>
  <c r="BK200" i="83"/>
  <c r="BJ200" i="83"/>
  <c r="BM199" i="83"/>
  <c r="BL199" i="83"/>
  <c r="BK199" i="83"/>
  <c r="BJ199" i="83"/>
  <c r="BI199" i="83"/>
  <c r="BJ198" i="83"/>
  <c r="BI197" i="83"/>
  <c r="BQ196" i="83"/>
  <c r="BP196" i="83"/>
  <c r="BQ195" i="83"/>
  <c r="BP195" i="83"/>
  <c r="BO195" i="83"/>
  <c r="BN195" i="83"/>
  <c r="BM195" i="83"/>
  <c r="BL195" i="83"/>
  <c r="BK195" i="83"/>
  <c r="BJ195" i="83"/>
  <c r="BI195" i="83"/>
  <c r="BQ194" i="83"/>
  <c r="BP194" i="83"/>
  <c r="BK194" i="83"/>
  <c r="BJ194" i="83"/>
  <c r="BI194" i="83"/>
  <c r="BQ193" i="83"/>
  <c r="BP193" i="83"/>
  <c r="BK193" i="83"/>
  <c r="BJ193" i="83"/>
  <c r="BI193" i="83"/>
  <c r="BQ192" i="83"/>
  <c r="BP192" i="83"/>
  <c r="BO192" i="83"/>
  <c r="BN192" i="83"/>
  <c r="BM192" i="83"/>
  <c r="BL192" i="83"/>
  <c r="BK192" i="83"/>
  <c r="BJ192" i="83"/>
  <c r="BI192" i="83"/>
  <c r="BQ191" i="83"/>
  <c r="BP191" i="83"/>
  <c r="BK191" i="83"/>
  <c r="BJ191" i="83"/>
  <c r="BI191" i="83"/>
  <c r="BQ190" i="83"/>
  <c r="BP190" i="83"/>
  <c r="BO190" i="83"/>
  <c r="BN190" i="83"/>
  <c r="BM190" i="83"/>
  <c r="BL190" i="83"/>
  <c r="BK190" i="83"/>
  <c r="BJ190" i="83"/>
  <c r="BI190" i="83"/>
  <c r="BQ189" i="83"/>
  <c r="BP189" i="83"/>
  <c r="BO189" i="83"/>
  <c r="BN189" i="83"/>
  <c r="BM189" i="83"/>
  <c r="BL189" i="83"/>
  <c r="BK189" i="83"/>
  <c r="BJ189" i="83"/>
  <c r="BI189" i="83"/>
  <c r="BQ188" i="83"/>
  <c r="BP188" i="83"/>
  <c r="BO188" i="83"/>
  <c r="BN188" i="83"/>
  <c r="BM188" i="83"/>
  <c r="BL188" i="83"/>
  <c r="BK188" i="83"/>
  <c r="BJ188" i="83"/>
  <c r="BI188" i="83"/>
  <c r="BQ187" i="83"/>
  <c r="BP187" i="83"/>
  <c r="BO187" i="83"/>
  <c r="BN187" i="83"/>
  <c r="BM187" i="83"/>
  <c r="BL187" i="83"/>
  <c r="BK187" i="83"/>
  <c r="BJ187" i="83"/>
  <c r="BI187" i="83"/>
  <c r="BQ186" i="83"/>
  <c r="BP186" i="83"/>
  <c r="BO186" i="83"/>
  <c r="BN186" i="83"/>
  <c r="BM186" i="83"/>
  <c r="BL186" i="83"/>
  <c r="BK186" i="83"/>
  <c r="BJ186" i="83"/>
  <c r="BI186" i="83"/>
  <c r="BQ185" i="83"/>
  <c r="BP185" i="83"/>
  <c r="BO185" i="83"/>
  <c r="BN185" i="83"/>
  <c r="BM185" i="83"/>
  <c r="BL185" i="83"/>
  <c r="BK185" i="83"/>
  <c r="BJ185" i="83"/>
  <c r="BI185" i="83"/>
  <c r="BQ184" i="83"/>
  <c r="BP184" i="83"/>
  <c r="BO184" i="83"/>
  <c r="BN184" i="83"/>
  <c r="BM184" i="83"/>
  <c r="BL184" i="83"/>
  <c r="BK184" i="83"/>
  <c r="BJ184" i="83"/>
  <c r="BI184" i="83"/>
  <c r="BQ183" i="83"/>
  <c r="BP183" i="83"/>
  <c r="BO183" i="83"/>
  <c r="BN183" i="83"/>
  <c r="BM183" i="83"/>
  <c r="BL183" i="83"/>
  <c r="BK183" i="83"/>
  <c r="BJ183" i="83"/>
  <c r="BI183" i="83"/>
  <c r="BJ182" i="83"/>
  <c r="BJ181" i="83"/>
  <c r="BI180" i="83"/>
  <c r="BL178" i="83"/>
  <c r="BL177" i="83"/>
  <c r="BL176" i="83"/>
  <c r="BJ174" i="83"/>
  <c r="BJ173" i="83"/>
  <c r="BJ169" i="83"/>
  <c r="BJ168" i="83"/>
  <c r="BO166" i="83"/>
  <c r="BI164" i="83"/>
  <c r="K156" i="83"/>
  <c r="I156" i="83"/>
  <c r="BN220" i="83" s="1"/>
  <c r="E156" i="83"/>
  <c r="BJ220" i="83" s="1"/>
  <c r="K155" i="83"/>
  <c r="I155" i="83"/>
  <c r="BN219" i="83" s="1"/>
  <c r="G155" i="83"/>
  <c r="BL219" i="83" s="1"/>
  <c r="E155" i="83"/>
  <c r="BJ219" i="83" s="1"/>
  <c r="K154" i="83"/>
  <c r="I154" i="83"/>
  <c r="BN218" i="83" s="1"/>
  <c r="G154" i="83"/>
  <c r="BL218" i="83" s="1"/>
  <c r="E154" i="83"/>
  <c r="BJ218" i="83" s="1"/>
  <c r="K153" i="83"/>
  <c r="I153" i="83"/>
  <c r="BN217" i="83" s="1"/>
  <c r="G153" i="83"/>
  <c r="BL217" i="83" s="1"/>
  <c r="E153" i="83"/>
  <c r="BJ217" i="83" s="1"/>
  <c r="K152" i="83"/>
  <c r="I152" i="83"/>
  <c r="BN216" i="83" s="1"/>
  <c r="E152" i="83"/>
  <c r="BJ216" i="83" s="1"/>
  <c r="K151" i="83"/>
  <c r="I151" i="83"/>
  <c r="BN215" i="83" s="1"/>
  <c r="G151" i="83"/>
  <c r="BL215" i="83" s="1"/>
  <c r="E151" i="83"/>
  <c r="BJ215" i="83" s="1"/>
  <c r="K150" i="83"/>
  <c r="I150" i="83"/>
  <c r="BN214" i="83" s="1"/>
  <c r="G150" i="83"/>
  <c r="BL214" i="83" s="1"/>
  <c r="E150" i="83"/>
  <c r="BJ214" i="83" s="1"/>
  <c r="K149" i="83"/>
  <c r="I149" i="83"/>
  <c r="BN213" i="83" s="1"/>
  <c r="G149" i="83"/>
  <c r="BL213" i="83" s="1"/>
  <c r="E149" i="83"/>
  <c r="BJ213" i="83" s="1"/>
  <c r="E147" i="83"/>
  <c r="B133" i="83"/>
  <c r="B137" i="83" s="1"/>
  <c r="E125" i="83"/>
  <c r="BO204" i="83" s="1"/>
  <c r="D125" i="83"/>
  <c r="BN204" i="83" s="1"/>
  <c r="E76" i="83"/>
  <c r="D76" i="83"/>
  <c r="C76" i="83"/>
  <c r="B76" i="83"/>
  <c r="B75" i="83"/>
  <c r="E74" i="83"/>
  <c r="D74" i="83"/>
  <c r="N73" i="83"/>
  <c r="D73" i="83"/>
  <c r="P72" i="83"/>
  <c r="N72" i="83"/>
  <c r="K72" i="83"/>
  <c r="M72" i="83" s="1"/>
  <c r="J72" i="83"/>
  <c r="I72" i="83"/>
  <c r="G72" i="83"/>
  <c r="F72" i="83"/>
  <c r="AA60" i="83" s="1"/>
  <c r="E72" i="83"/>
  <c r="D72" i="83"/>
  <c r="P71" i="83"/>
  <c r="N71" i="83"/>
  <c r="I71" i="83"/>
  <c r="G71" i="83"/>
  <c r="F71" i="83"/>
  <c r="AA59" i="83" s="1"/>
  <c r="AD59" i="83" s="1"/>
  <c r="E71" i="83"/>
  <c r="D71" i="83"/>
  <c r="P70" i="83"/>
  <c r="N70" i="83"/>
  <c r="I70" i="83"/>
  <c r="G70" i="83"/>
  <c r="F70" i="83"/>
  <c r="AA58" i="83" s="1"/>
  <c r="AD58" i="83" s="1"/>
  <c r="E70" i="83"/>
  <c r="D70" i="83"/>
  <c r="P69" i="83"/>
  <c r="N69" i="83"/>
  <c r="K69" i="83"/>
  <c r="M69" i="83" s="1"/>
  <c r="J69" i="83"/>
  <c r="I69" i="83"/>
  <c r="G69" i="83"/>
  <c r="F69" i="83"/>
  <c r="AA57" i="83" s="1"/>
  <c r="E69" i="83"/>
  <c r="D69" i="83"/>
  <c r="P68" i="83"/>
  <c r="N68" i="83"/>
  <c r="I68" i="83"/>
  <c r="G68" i="83"/>
  <c r="F68" i="83"/>
  <c r="AA56" i="83" s="1"/>
  <c r="E68" i="83"/>
  <c r="D68" i="83"/>
  <c r="P67" i="83"/>
  <c r="N67" i="83"/>
  <c r="K67" i="83"/>
  <c r="M67" i="83" s="1"/>
  <c r="J67" i="83"/>
  <c r="I67" i="83"/>
  <c r="G67" i="83"/>
  <c r="F67" i="83"/>
  <c r="AA55" i="83" s="1"/>
  <c r="E67" i="83"/>
  <c r="D67" i="83"/>
  <c r="AA66" i="83"/>
  <c r="P66" i="83"/>
  <c r="N66" i="83"/>
  <c r="K66" i="83"/>
  <c r="L66" i="83" s="1"/>
  <c r="J66" i="83"/>
  <c r="I66" i="83"/>
  <c r="G66" i="83"/>
  <c r="F66" i="83"/>
  <c r="AA54" i="83" s="1"/>
  <c r="E66" i="83"/>
  <c r="D66" i="83"/>
  <c r="P65" i="83"/>
  <c r="N65" i="83"/>
  <c r="K65" i="83"/>
  <c r="L65" i="83" s="1"/>
  <c r="J65" i="83"/>
  <c r="I65" i="83"/>
  <c r="G65" i="83"/>
  <c r="F65" i="83"/>
  <c r="AA53" i="83" s="1"/>
  <c r="AD53" i="83" s="1"/>
  <c r="E65" i="83"/>
  <c r="D65" i="83"/>
  <c r="P64" i="83"/>
  <c r="N64" i="83"/>
  <c r="K64" i="83"/>
  <c r="M64" i="83" s="1"/>
  <c r="J64" i="83"/>
  <c r="I64" i="83"/>
  <c r="G64" i="83"/>
  <c r="F64" i="83"/>
  <c r="AA52" i="83" s="1"/>
  <c r="E64" i="83"/>
  <c r="D64" i="83"/>
  <c r="P63" i="83"/>
  <c r="N63" i="83"/>
  <c r="K63" i="83"/>
  <c r="L63" i="83" s="1"/>
  <c r="J63" i="83"/>
  <c r="I63" i="83"/>
  <c r="G63" i="83"/>
  <c r="F63" i="83"/>
  <c r="AA51" i="83" s="1"/>
  <c r="E63" i="83"/>
  <c r="D63" i="83"/>
  <c r="P62" i="83"/>
  <c r="N62" i="83"/>
  <c r="K62" i="83"/>
  <c r="M62" i="83" s="1"/>
  <c r="J62" i="83"/>
  <c r="I62" i="83"/>
  <c r="G62" i="83"/>
  <c r="F62" i="83"/>
  <c r="AA50" i="83" s="1"/>
  <c r="AD50" i="83" s="1"/>
  <c r="E62" i="83"/>
  <c r="D62" i="83"/>
  <c r="N61" i="83"/>
  <c r="K61" i="83"/>
  <c r="L61" i="83" s="1"/>
  <c r="J61" i="83"/>
  <c r="I61" i="83"/>
  <c r="G61" i="83"/>
  <c r="F61" i="83"/>
  <c r="AA48" i="83" s="1"/>
  <c r="AD48" i="83" s="1"/>
  <c r="E61" i="83"/>
  <c r="P61" i="83" s="1"/>
  <c r="D61" i="83"/>
  <c r="AB60" i="83"/>
  <c r="AB59" i="83"/>
  <c r="F59" i="83"/>
  <c r="AN58" i="83"/>
  <c r="AB58" i="83"/>
  <c r="D58" i="83"/>
  <c r="B74" i="83" s="1"/>
  <c r="AN57" i="83"/>
  <c r="AB57" i="83"/>
  <c r="AN56" i="83"/>
  <c r="AB56" i="83"/>
  <c r="AN55" i="83"/>
  <c r="AB55" i="83"/>
  <c r="AN54" i="83"/>
  <c r="AB54" i="83"/>
  <c r="AN53" i="83"/>
  <c r="AB53" i="83"/>
  <c r="AN52" i="83"/>
  <c r="AB52" i="83"/>
  <c r="B52" i="83"/>
  <c r="AN51" i="83"/>
  <c r="AB51" i="83"/>
  <c r="B51" i="83"/>
  <c r="AN50" i="83"/>
  <c r="AB50" i="83"/>
  <c r="AN49" i="83"/>
  <c r="AB49" i="83"/>
  <c r="AN48" i="83"/>
  <c r="AB48" i="83"/>
  <c r="AN47" i="83"/>
  <c r="AN46" i="83"/>
  <c r="B46" i="83"/>
  <c r="G48" i="83" s="1"/>
  <c r="B45" i="83"/>
  <c r="R70" i="83" s="1"/>
  <c r="D34" i="83"/>
  <c r="BL179" i="83" s="1"/>
  <c r="G32" i="83"/>
  <c r="G31" i="83"/>
  <c r="D25" i="83"/>
  <c r="H23" i="83"/>
  <c r="C23" i="83"/>
  <c r="B23" i="83"/>
  <c r="B26" i="83" s="1"/>
  <c r="C31" i="83" s="1"/>
  <c r="B12" i="83"/>
  <c r="B11" i="83"/>
  <c r="B10" i="83"/>
  <c r="B9" i="83"/>
  <c r="B8" i="83"/>
  <c r="BJ170" i="83" s="1"/>
  <c r="B7" i="83"/>
  <c r="BJ167" i="83" s="1"/>
  <c r="B6" i="83"/>
  <c r="BO167" i="83" s="1"/>
  <c r="B5" i="83"/>
  <c r="BJ166" i="83" s="1"/>
  <c r="BK220" i="82"/>
  <c r="BI220" i="82"/>
  <c r="BK219" i="82"/>
  <c r="BI219" i="82"/>
  <c r="BK218" i="82"/>
  <c r="BI218" i="82"/>
  <c r="BK217" i="82"/>
  <c r="BI217" i="82"/>
  <c r="BK216" i="82"/>
  <c r="BI216" i="82"/>
  <c r="BK215" i="82"/>
  <c r="BI215" i="82"/>
  <c r="BK214" i="82"/>
  <c r="BI214" i="82"/>
  <c r="BK213" i="82"/>
  <c r="BI213" i="82"/>
  <c r="BN212" i="82"/>
  <c r="BM212" i="82"/>
  <c r="BL212" i="82"/>
  <c r="BK212" i="82"/>
  <c r="BJ212" i="82"/>
  <c r="BI212" i="82"/>
  <c r="BI206" i="82"/>
  <c r="BQ204" i="82"/>
  <c r="BP204" i="82"/>
  <c r="BM204" i="82"/>
  <c r="BL204" i="82"/>
  <c r="BK204" i="82"/>
  <c r="BJ204" i="82"/>
  <c r="BI204" i="82"/>
  <c r="BQ203" i="82"/>
  <c r="BP203" i="82"/>
  <c r="BO203" i="82"/>
  <c r="BN203" i="82"/>
  <c r="BM203" i="82"/>
  <c r="BL203" i="82"/>
  <c r="BK203" i="82"/>
  <c r="BJ203" i="82"/>
  <c r="BI203" i="82"/>
  <c r="BI202" i="82"/>
  <c r="BM200" i="82"/>
  <c r="BL200" i="82"/>
  <c r="BK200" i="82"/>
  <c r="BJ200" i="82"/>
  <c r="BM199" i="82"/>
  <c r="BL199" i="82"/>
  <c r="BK199" i="82"/>
  <c r="BJ199" i="82"/>
  <c r="BI199" i="82"/>
  <c r="BJ198" i="82"/>
  <c r="BI197" i="82"/>
  <c r="BQ196" i="82"/>
  <c r="BP196" i="82"/>
  <c r="BQ195" i="82"/>
  <c r="BP195" i="82"/>
  <c r="BO195" i="82"/>
  <c r="BN195" i="82"/>
  <c r="BM195" i="82"/>
  <c r="BL195" i="82"/>
  <c r="BK195" i="82"/>
  <c r="BJ195" i="82"/>
  <c r="BI195" i="82"/>
  <c r="BQ194" i="82"/>
  <c r="BP194" i="82"/>
  <c r="BK194" i="82"/>
  <c r="BJ194" i="82"/>
  <c r="BI194" i="82"/>
  <c r="BQ193" i="82"/>
  <c r="BP193" i="82"/>
  <c r="BK193" i="82"/>
  <c r="BJ193" i="82"/>
  <c r="BI193" i="82"/>
  <c r="BQ192" i="82"/>
  <c r="BP192" i="82"/>
  <c r="BO192" i="82"/>
  <c r="BN192" i="82"/>
  <c r="BM192" i="82"/>
  <c r="BL192" i="82"/>
  <c r="BK192" i="82"/>
  <c r="BJ192" i="82"/>
  <c r="BI192" i="82"/>
  <c r="BQ191" i="82"/>
  <c r="BP191" i="82"/>
  <c r="BK191" i="82"/>
  <c r="BJ191" i="82"/>
  <c r="BI191" i="82"/>
  <c r="BQ190" i="82"/>
  <c r="BP190" i="82"/>
  <c r="BO190" i="82"/>
  <c r="BN190" i="82"/>
  <c r="BM190" i="82"/>
  <c r="BL190" i="82"/>
  <c r="BK190" i="82"/>
  <c r="BJ190" i="82"/>
  <c r="BI190" i="82"/>
  <c r="BQ189" i="82"/>
  <c r="BP189" i="82"/>
  <c r="BO189" i="82"/>
  <c r="BN189" i="82"/>
  <c r="BM189" i="82"/>
  <c r="BL189" i="82"/>
  <c r="BK189" i="82"/>
  <c r="BJ189" i="82"/>
  <c r="BI189" i="82"/>
  <c r="BQ188" i="82"/>
  <c r="BP188" i="82"/>
  <c r="BO188" i="82"/>
  <c r="BN188" i="82"/>
  <c r="BM188" i="82"/>
  <c r="BL188" i="82"/>
  <c r="BK188" i="82"/>
  <c r="BJ188" i="82"/>
  <c r="BI188" i="82"/>
  <c r="BQ187" i="82"/>
  <c r="BP187" i="82"/>
  <c r="BO187" i="82"/>
  <c r="BN187" i="82"/>
  <c r="BM187" i="82"/>
  <c r="BL187" i="82"/>
  <c r="BK187" i="82"/>
  <c r="BJ187" i="82"/>
  <c r="BI187" i="82"/>
  <c r="BQ186" i="82"/>
  <c r="BP186" i="82"/>
  <c r="BO186" i="82"/>
  <c r="BN186" i="82"/>
  <c r="BM186" i="82"/>
  <c r="BL186" i="82"/>
  <c r="BK186" i="82"/>
  <c r="BJ186" i="82"/>
  <c r="BI186" i="82"/>
  <c r="BQ185" i="82"/>
  <c r="BP185" i="82"/>
  <c r="BO185" i="82"/>
  <c r="BN185" i="82"/>
  <c r="BM185" i="82"/>
  <c r="BL185" i="82"/>
  <c r="BK185" i="82"/>
  <c r="BJ185" i="82"/>
  <c r="BI185" i="82"/>
  <c r="BQ184" i="82"/>
  <c r="BP184" i="82"/>
  <c r="BO184" i="82"/>
  <c r="BN184" i="82"/>
  <c r="BM184" i="82"/>
  <c r="BL184" i="82"/>
  <c r="BK184" i="82"/>
  <c r="BJ184" i="82"/>
  <c r="BI184" i="82"/>
  <c r="BQ183" i="82"/>
  <c r="BP183" i="82"/>
  <c r="BO183" i="82"/>
  <c r="BN183" i="82"/>
  <c r="BM183" i="82"/>
  <c r="BL183" i="82"/>
  <c r="BK183" i="82"/>
  <c r="BJ183" i="82"/>
  <c r="BI183" i="82"/>
  <c r="BJ182" i="82"/>
  <c r="BJ181" i="82"/>
  <c r="BI180" i="82"/>
  <c r="BL178" i="82"/>
  <c r="BL177" i="82"/>
  <c r="BL176" i="82"/>
  <c r="BJ174" i="82"/>
  <c r="BJ173" i="82"/>
  <c r="BJ169" i="82"/>
  <c r="BJ168" i="82"/>
  <c r="BO166" i="82"/>
  <c r="BI164" i="82"/>
  <c r="K156" i="82"/>
  <c r="I156" i="82"/>
  <c r="BN220" i="82" s="1"/>
  <c r="G156" i="82"/>
  <c r="BL220" i="82" s="1"/>
  <c r="E156" i="82"/>
  <c r="BJ220" i="82" s="1"/>
  <c r="K155" i="82"/>
  <c r="I155" i="82"/>
  <c r="BN219" i="82" s="1"/>
  <c r="G155" i="82"/>
  <c r="BL219" i="82" s="1"/>
  <c r="E155" i="82"/>
  <c r="BJ219" i="82" s="1"/>
  <c r="K154" i="82"/>
  <c r="I154" i="82"/>
  <c r="BN218" i="82" s="1"/>
  <c r="G154" i="82"/>
  <c r="BL218" i="82" s="1"/>
  <c r="E154" i="82"/>
  <c r="BJ218" i="82" s="1"/>
  <c r="K153" i="82"/>
  <c r="I153" i="82"/>
  <c r="BN217" i="82" s="1"/>
  <c r="E153" i="82"/>
  <c r="BJ217" i="82" s="1"/>
  <c r="K152" i="82"/>
  <c r="I152" i="82"/>
  <c r="BN216" i="82" s="1"/>
  <c r="G152" i="82"/>
  <c r="BL216" i="82" s="1"/>
  <c r="E152" i="82"/>
  <c r="BJ216" i="82" s="1"/>
  <c r="K151" i="82"/>
  <c r="I151" i="82"/>
  <c r="BN215" i="82" s="1"/>
  <c r="G151" i="82"/>
  <c r="BL215" i="82" s="1"/>
  <c r="E151" i="82"/>
  <c r="BJ215" i="82" s="1"/>
  <c r="K150" i="82"/>
  <c r="I150" i="82"/>
  <c r="BN214" i="82" s="1"/>
  <c r="G150" i="82"/>
  <c r="BL214" i="82" s="1"/>
  <c r="E150" i="82"/>
  <c r="BJ214" i="82" s="1"/>
  <c r="K149" i="82"/>
  <c r="I149" i="82"/>
  <c r="BN213" i="82" s="1"/>
  <c r="E149" i="82"/>
  <c r="BJ213" i="82" s="1"/>
  <c r="E147" i="82"/>
  <c r="B133" i="82"/>
  <c r="B137" i="82" s="1"/>
  <c r="E125" i="82"/>
  <c r="BO204" i="82" s="1"/>
  <c r="D125" i="82"/>
  <c r="BN204" i="82" s="1"/>
  <c r="E76" i="82"/>
  <c r="D76" i="82"/>
  <c r="C76" i="82"/>
  <c r="B76" i="82"/>
  <c r="B75" i="82"/>
  <c r="E74" i="82"/>
  <c r="D74" i="82"/>
  <c r="N73" i="82"/>
  <c r="D73" i="82"/>
  <c r="P72" i="82"/>
  <c r="N72" i="82"/>
  <c r="K72" i="82"/>
  <c r="L72" i="82" s="1"/>
  <c r="J72" i="82"/>
  <c r="I72" i="82"/>
  <c r="G72" i="82"/>
  <c r="F72" i="82"/>
  <c r="AA60" i="82" s="1"/>
  <c r="E72" i="82"/>
  <c r="D72" i="82"/>
  <c r="P71" i="82"/>
  <c r="N71" i="82"/>
  <c r="I71" i="82"/>
  <c r="G71" i="82"/>
  <c r="F71" i="82"/>
  <c r="AA59" i="82" s="1"/>
  <c r="E71" i="82"/>
  <c r="D71" i="82"/>
  <c r="P70" i="82"/>
  <c r="N70" i="82"/>
  <c r="I70" i="82"/>
  <c r="G70" i="82"/>
  <c r="F70" i="82"/>
  <c r="AA58" i="82" s="1"/>
  <c r="AD58" i="82" s="1"/>
  <c r="E70" i="82"/>
  <c r="D70" i="82"/>
  <c r="P69" i="82"/>
  <c r="N69" i="82"/>
  <c r="K69" i="82"/>
  <c r="M69" i="82" s="1"/>
  <c r="J69" i="82"/>
  <c r="I69" i="82"/>
  <c r="G69" i="82"/>
  <c r="F69" i="82"/>
  <c r="AA57" i="82" s="1"/>
  <c r="E69" i="82"/>
  <c r="D69" i="82"/>
  <c r="P68" i="82"/>
  <c r="N68" i="82"/>
  <c r="I68" i="82"/>
  <c r="G68" i="82"/>
  <c r="F68" i="82"/>
  <c r="AA56" i="82" s="1"/>
  <c r="AD56" i="82" s="1"/>
  <c r="E68" i="82"/>
  <c r="D68" i="82"/>
  <c r="P67" i="82"/>
  <c r="N67" i="82"/>
  <c r="K67" i="82"/>
  <c r="M67" i="82" s="1"/>
  <c r="J67" i="82"/>
  <c r="I67" i="82"/>
  <c r="G67" i="82"/>
  <c r="F67" i="82"/>
  <c r="AA55" i="82" s="1"/>
  <c r="AD55" i="82" s="1"/>
  <c r="E67" i="82"/>
  <c r="D67" i="82"/>
  <c r="AA66" i="82"/>
  <c r="P66" i="82"/>
  <c r="N66" i="82"/>
  <c r="K66" i="82"/>
  <c r="J66" i="82"/>
  <c r="I66" i="82"/>
  <c r="G66" i="82"/>
  <c r="F66" i="82"/>
  <c r="AA54" i="82" s="1"/>
  <c r="AD54" i="82" s="1"/>
  <c r="E66" i="82"/>
  <c r="D66" i="82"/>
  <c r="P65" i="82"/>
  <c r="N65" i="82"/>
  <c r="K65" i="82"/>
  <c r="J65" i="82"/>
  <c r="I65" i="82"/>
  <c r="G65" i="82"/>
  <c r="F65" i="82"/>
  <c r="AA53" i="82" s="1"/>
  <c r="E65" i="82"/>
  <c r="D65" i="82"/>
  <c r="P64" i="82"/>
  <c r="N64" i="82"/>
  <c r="K64" i="82"/>
  <c r="L64" i="82" s="1"/>
  <c r="J64" i="82"/>
  <c r="I64" i="82"/>
  <c r="G64" i="82"/>
  <c r="F64" i="82"/>
  <c r="AA52" i="82" s="1"/>
  <c r="E64" i="82"/>
  <c r="D64" i="82"/>
  <c r="P63" i="82"/>
  <c r="N63" i="82"/>
  <c r="K63" i="82"/>
  <c r="L63" i="82" s="1"/>
  <c r="J63" i="82"/>
  <c r="I63" i="82"/>
  <c r="G63" i="82"/>
  <c r="F63" i="82"/>
  <c r="AA51" i="82" s="1"/>
  <c r="E63" i="82"/>
  <c r="D63" i="82"/>
  <c r="P62" i="82"/>
  <c r="N62" i="82"/>
  <c r="K62" i="82"/>
  <c r="L62" i="82" s="1"/>
  <c r="J62" i="82"/>
  <c r="I62" i="82"/>
  <c r="G62" i="82"/>
  <c r="F62" i="82"/>
  <c r="AA50" i="82" s="1"/>
  <c r="AD50" i="82" s="1"/>
  <c r="E62" i="82"/>
  <c r="D62" i="82"/>
  <c r="N61" i="82"/>
  <c r="K61" i="82"/>
  <c r="M61" i="82" s="1"/>
  <c r="J61" i="82"/>
  <c r="I61" i="82"/>
  <c r="G61" i="82"/>
  <c r="F61" i="82"/>
  <c r="AA49" i="82" s="1"/>
  <c r="E61" i="82"/>
  <c r="P61" i="82" s="1"/>
  <c r="D61" i="82"/>
  <c r="AB60" i="82"/>
  <c r="AB59" i="82"/>
  <c r="F59" i="82"/>
  <c r="AN58" i="82"/>
  <c r="AB58" i="82"/>
  <c r="D58" i="82"/>
  <c r="B74" i="82" s="1"/>
  <c r="AN57" i="82"/>
  <c r="AB57" i="82"/>
  <c r="AN56" i="82"/>
  <c r="AB56" i="82"/>
  <c r="AN55" i="82"/>
  <c r="AB55" i="82"/>
  <c r="AN54" i="82"/>
  <c r="AB54" i="82"/>
  <c r="AC54" i="82" s="1"/>
  <c r="AN53" i="82"/>
  <c r="AB53" i="82"/>
  <c r="AN52" i="82"/>
  <c r="AB52" i="82"/>
  <c r="B52" i="82"/>
  <c r="AN51" i="82"/>
  <c r="AB51" i="82"/>
  <c r="B51" i="82"/>
  <c r="AN50" i="82"/>
  <c r="AB50" i="82"/>
  <c r="AN49" i="82"/>
  <c r="AB49" i="82"/>
  <c r="AN48" i="82"/>
  <c r="AB48" i="82"/>
  <c r="AN47" i="82"/>
  <c r="AN46" i="82"/>
  <c r="B46" i="82"/>
  <c r="G48" i="82" s="1"/>
  <c r="B45" i="82"/>
  <c r="R62" i="82" s="1"/>
  <c r="D34" i="82"/>
  <c r="BL179" i="82" s="1"/>
  <c r="G32" i="82"/>
  <c r="G31" i="82"/>
  <c r="D25" i="82"/>
  <c r="H23" i="82"/>
  <c r="C32" i="82" s="1"/>
  <c r="F32" i="82" s="1"/>
  <c r="BN177" i="82" s="1"/>
  <c r="C23" i="82"/>
  <c r="B23" i="82"/>
  <c r="B26" i="82" s="1"/>
  <c r="B12" i="82"/>
  <c r="B11" i="82"/>
  <c r="B10" i="82"/>
  <c r="B9" i="82"/>
  <c r="B8" i="82"/>
  <c r="BJ170" i="82" s="1"/>
  <c r="B7" i="82"/>
  <c r="BJ167" i="82" s="1"/>
  <c r="B6" i="82"/>
  <c r="BO167" i="82" s="1"/>
  <c r="B5" i="82"/>
  <c r="BJ166" i="82" s="1"/>
  <c r="BM220" i="81"/>
  <c r="BL220" i="81"/>
  <c r="BK220" i="81"/>
  <c r="BJ220" i="81"/>
  <c r="BI220" i="81"/>
  <c r="BN219" i="81"/>
  <c r="BK219" i="81"/>
  <c r="BI219" i="81"/>
  <c r="BK218" i="81"/>
  <c r="BI218" i="81"/>
  <c r="BN217" i="81"/>
  <c r="BK217" i="81"/>
  <c r="BI217" i="81"/>
  <c r="BK216" i="81"/>
  <c r="BJ216" i="81"/>
  <c r="BI216" i="81"/>
  <c r="BK215" i="81"/>
  <c r="BI215" i="81"/>
  <c r="BN214" i="81"/>
  <c r="BK214" i="81"/>
  <c r="BI214" i="81"/>
  <c r="BK213" i="81"/>
  <c r="BJ213" i="81"/>
  <c r="BI213" i="81"/>
  <c r="BN212" i="81"/>
  <c r="BM212" i="81"/>
  <c r="BL212" i="81"/>
  <c r="BK212" i="81"/>
  <c r="BJ212" i="81"/>
  <c r="BI212" i="81"/>
  <c r="BI206" i="81"/>
  <c r="BQ204" i="81"/>
  <c r="BP204" i="81"/>
  <c r="BM204" i="81"/>
  <c r="BL204" i="81"/>
  <c r="BK204" i="81"/>
  <c r="BJ204" i="81"/>
  <c r="BI204" i="81"/>
  <c r="BQ203" i="81"/>
  <c r="BP203" i="81"/>
  <c r="BO203" i="81"/>
  <c r="BN203" i="81"/>
  <c r="BM203" i="81"/>
  <c r="BL203" i="81"/>
  <c r="BK203" i="81"/>
  <c r="BJ203" i="81"/>
  <c r="BI203" i="81"/>
  <c r="BI202" i="81"/>
  <c r="BM200" i="81"/>
  <c r="BL200" i="81"/>
  <c r="BK200" i="81"/>
  <c r="BJ200" i="81"/>
  <c r="BM199" i="81"/>
  <c r="BL199" i="81"/>
  <c r="BK199" i="81"/>
  <c r="BJ199" i="81"/>
  <c r="BI199" i="81"/>
  <c r="BJ198" i="81"/>
  <c r="BI197" i="81"/>
  <c r="BQ196" i="81"/>
  <c r="BP196" i="81"/>
  <c r="BQ195" i="81"/>
  <c r="BP195" i="81"/>
  <c r="BO195" i="81"/>
  <c r="BN195" i="81"/>
  <c r="BM195" i="81"/>
  <c r="BL195" i="81"/>
  <c r="BK195" i="81"/>
  <c r="BJ195" i="81"/>
  <c r="BI195" i="81"/>
  <c r="BQ194" i="81"/>
  <c r="BP194" i="81"/>
  <c r="BK194" i="81"/>
  <c r="BJ194" i="81"/>
  <c r="BI194" i="81"/>
  <c r="BQ193" i="81"/>
  <c r="BP193" i="81"/>
  <c r="BK193" i="81"/>
  <c r="BJ193" i="81"/>
  <c r="BI193" i="81"/>
  <c r="BQ192" i="81"/>
  <c r="BP192" i="81"/>
  <c r="BO192" i="81"/>
  <c r="BN192" i="81"/>
  <c r="BM192" i="81"/>
  <c r="BL192" i="81"/>
  <c r="BK192" i="81"/>
  <c r="BJ192" i="81"/>
  <c r="BI192" i="81"/>
  <c r="BQ191" i="81"/>
  <c r="BP191" i="81"/>
  <c r="BK191" i="81"/>
  <c r="BJ191" i="81"/>
  <c r="BI191" i="81"/>
  <c r="BQ190" i="81"/>
  <c r="BP190" i="81"/>
  <c r="BO190" i="81"/>
  <c r="BN190" i="81"/>
  <c r="BM190" i="81"/>
  <c r="BL190" i="81"/>
  <c r="BK190" i="81"/>
  <c r="BJ190" i="81"/>
  <c r="BI190" i="81"/>
  <c r="BQ189" i="81"/>
  <c r="BP189" i="81"/>
  <c r="BO189" i="81"/>
  <c r="BN189" i="81"/>
  <c r="BM189" i="81"/>
  <c r="BL189" i="81"/>
  <c r="BK189" i="81"/>
  <c r="BJ189" i="81"/>
  <c r="BI189" i="81"/>
  <c r="BQ188" i="81"/>
  <c r="BP188" i="81"/>
  <c r="BO188" i="81"/>
  <c r="BN188" i="81"/>
  <c r="BM188" i="81"/>
  <c r="BL188" i="81"/>
  <c r="BK188" i="81"/>
  <c r="BJ188" i="81"/>
  <c r="BI188" i="81"/>
  <c r="BQ187" i="81"/>
  <c r="BP187" i="81"/>
  <c r="BO187" i="81"/>
  <c r="BN187" i="81"/>
  <c r="BM187" i="81"/>
  <c r="BL187" i="81"/>
  <c r="BK187" i="81"/>
  <c r="BJ187" i="81"/>
  <c r="BI187" i="81"/>
  <c r="BQ186" i="81"/>
  <c r="BP186" i="81"/>
  <c r="BO186" i="81"/>
  <c r="BN186" i="81"/>
  <c r="BM186" i="81"/>
  <c r="BL186" i="81"/>
  <c r="BK186" i="81"/>
  <c r="BJ186" i="81"/>
  <c r="BI186" i="81"/>
  <c r="BQ185" i="81"/>
  <c r="BP185" i="81"/>
  <c r="BO185" i="81"/>
  <c r="BN185" i="81"/>
  <c r="BM185" i="81"/>
  <c r="BL185" i="81"/>
  <c r="BK185" i="81"/>
  <c r="BJ185" i="81"/>
  <c r="BI185" i="81"/>
  <c r="BQ184" i="81"/>
  <c r="BP184" i="81"/>
  <c r="BO184" i="81"/>
  <c r="BN184" i="81"/>
  <c r="BM184" i="81"/>
  <c r="BL184" i="81"/>
  <c r="BK184" i="81"/>
  <c r="BJ184" i="81"/>
  <c r="BI184" i="81"/>
  <c r="BQ183" i="81"/>
  <c r="BP183" i="81"/>
  <c r="BO183" i="81"/>
  <c r="BN183" i="81"/>
  <c r="BM183" i="81"/>
  <c r="BL183" i="81"/>
  <c r="BK183" i="81"/>
  <c r="BJ183" i="81"/>
  <c r="BI183" i="81"/>
  <c r="BJ182" i="81"/>
  <c r="BJ181" i="81"/>
  <c r="BI180" i="81"/>
  <c r="BL178" i="81"/>
  <c r="BL177" i="81"/>
  <c r="BL176" i="81"/>
  <c r="BJ174" i="81"/>
  <c r="BJ173" i="81"/>
  <c r="BJ169" i="81"/>
  <c r="BJ168" i="81"/>
  <c r="BO166" i="81"/>
  <c r="BI164" i="81"/>
  <c r="K156" i="81"/>
  <c r="I156" i="81"/>
  <c r="BN220" i="81" s="1"/>
  <c r="G156" i="81"/>
  <c r="E156" i="81"/>
  <c r="H156" i="81" s="1"/>
  <c r="K155" i="81"/>
  <c r="I155" i="81"/>
  <c r="E155" i="81"/>
  <c r="G155" i="81" s="1"/>
  <c r="BL219" i="81" s="1"/>
  <c r="K154" i="81"/>
  <c r="I154" i="81"/>
  <c r="BN218" i="81" s="1"/>
  <c r="G154" i="81"/>
  <c r="BL218" i="81" s="1"/>
  <c r="E154" i="81"/>
  <c r="H154" i="81" s="1"/>
  <c r="BM218" i="81" s="1"/>
  <c r="K153" i="81"/>
  <c r="I153" i="81"/>
  <c r="G153" i="81"/>
  <c r="BL217" i="81" s="1"/>
  <c r="E153" i="81"/>
  <c r="BJ217" i="81" s="1"/>
  <c r="K152" i="81"/>
  <c r="I152" i="81"/>
  <c r="BN216" i="81" s="1"/>
  <c r="E152" i="81"/>
  <c r="G152" i="81" s="1"/>
  <c r="BL216" i="81" s="1"/>
  <c r="K151" i="81"/>
  <c r="I151" i="81"/>
  <c r="BN215" i="81" s="1"/>
  <c r="E151" i="81"/>
  <c r="K150" i="81"/>
  <c r="I150" i="81"/>
  <c r="G150" i="81"/>
  <c r="BL214" i="81" s="1"/>
  <c r="E150" i="81"/>
  <c r="H150" i="81" s="1"/>
  <c r="BM214" i="81" s="1"/>
  <c r="K149" i="81"/>
  <c r="I149" i="81"/>
  <c r="BN213" i="81" s="1"/>
  <c r="G149" i="81"/>
  <c r="BL213" i="81" s="1"/>
  <c r="E149" i="81"/>
  <c r="H149" i="81" s="1"/>
  <c r="BM213" i="81" s="1"/>
  <c r="E147" i="81"/>
  <c r="B133" i="81"/>
  <c r="B137" i="81" s="1"/>
  <c r="E125" i="81"/>
  <c r="BO204" i="81" s="1"/>
  <c r="D125" i="81"/>
  <c r="BN204" i="81" s="1"/>
  <c r="E76" i="81"/>
  <c r="D76" i="81"/>
  <c r="C76" i="81"/>
  <c r="B76" i="81"/>
  <c r="B75" i="81"/>
  <c r="E74" i="81"/>
  <c r="D74" i="81"/>
  <c r="N73" i="81"/>
  <c r="D73" i="81"/>
  <c r="P72" i="81"/>
  <c r="N72" i="81"/>
  <c r="K72" i="81"/>
  <c r="M72" i="81" s="1"/>
  <c r="J72" i="81"/>
  <c r="I72" i="81"/>
  <c r="G72" i="81"/>
  <c r="F72" i="81"/>
  <c r="AA60" i="81" s="1"/>
  <c r="E72" i="81"/>
  <c r="D72" i="81"/>
  <c r="P71" i="81"/>
  <c r="N71" i="81"/>
  <c r="I71" i="81"/>
  <c r="G71" i="81"/>
  <c r="F71" i="81"/>
  <c r="AA59" i="81" s="1"/>
  <c r="E71" i="81"/>
  <c r="D71" i="81"/>
  <c r="P70" i="81"/>
  <c r="N70" i="81"/>
  <c r="I70" i="81"/>
  <c r="G70" i="81"/>
  <c r="F70" i="81"/>
  <c r="AA58" i="81" s="1"/>
  <c r="E70" i="81"/>
  <c r="D70" i="81"/>
  <c r="P69" i="81"/>
  <c r="N69" i="81"/>
  <c r="K69" i="81"/>
  <c r="L69" i="81" s="1"/>
  <c r="J69" i="81"/>
  <c r="I69" i="81"/>
  <c r="G69" i="81"/>
  <c r="F69" i="81"/>
  <c r="AA57" i="81" s="1"/>
  <c r="E69" i="81"/>
  <c r="D69" i="81"/>
  <c r="P68" i="81"/>
  <c r="N68" i="81"/>
  <c r="I68" i="81"/>
  <c r="G68" i="81"/>
  <c r="F68" i="81"/>
  <c r="AA56" i="81" s="1"/>
  <c r="E68" i="81"/>
  <c r="D68" i="81"/>
  <c r="P67" i="81"/>
  <c r="N67" i="81"/>
  <c r="K67" i="81"/>
  <c r="L67" i="81" s="1"/>
  <c r="J67" i="81"/>
  <c r="I67" i="81"/>
  <c r="G67" i="81"/>
  <c r="F67" i="81"/>
  <c r="E67" i="81"/>
  <c r="D67" i="81"/>
  <c r="AA66" i="81"/>
  <c r="P66" i="81"/>
  <c r="N66" i="81"/>
  <c r="K66" i="81"/>
  <c r="M66" i="81" s="1"/>
  <c r="J66" i="81"/>
  <c r="I66" i="81"/>
  <c r="G66" i="81"/>
  <c r="F66" i="81"/>
  <c r="AA54" i="81" s="1"/>
  <c r="E66" i="81"/>
  <c r="D66" i="81"/>
  <c r="P65" i="81"/>
  <c r="N65" i="81"/>
  <c r="K65" i="81"/>
  <c r="M65" i="81" s="1"/>
  <c r="J65" i="81"/>
  <c r="I65" i="81"/>
  <c r="G65" i="81"/>
  <c r="F65" i="81"/>
  <c r="AA53" i="81" s="1"/>
  <c r="E65" i="81"/>
  <c r="D65" i="81"/>
  <c r="P64" i="81"/>
  <c r="N64" i="81"/>
  <c r="K64" i="81"/>
  <c r="J64" i="81"/>
  <c r="I64" i="81"/>
  <c r="G64" i="81"/>
  <c r="F64" i="81"/>
  <c r="AA52" i="81" s="1"/>
  <c r="AD52" i="81" s="1"/>
  <c r="E64" i="81"/>
  <c r="D64" i="81"/>
  <c r="P63" i="81"/>
  <c r="N63" i="81"/>
  <c r="K63" i="81"/>
  <c r="L63" i="81" s="1"/>
  <c r="J63" i="81"/>
  <c r="I63" i="81"/>
  <c r="G63" i="81"/>
  <c r="F63" i="81"/>
  <c r="AA51" i="81" s="1"/>
  <c r="E63" i="81"/>
  <c r="D63" i="81"/>
  <c r="P62" i="81"/>
  <c r="N62" i="81"/>
  <c r="K62" i="81"/>
  <c r="J62" i="81"/>
  <c r="I62" i="81"/>
  <c r="G62" i="81"/>
  <c r="F62" i="81"/>
  <c r="AA50" i="81" s="1"/>
  <c r="E62" i="81"/>
  <c r="D62" i="81"/>
  <c r="N61" i="81"/>
  <c r="K61" i="81"/>
  <c r="M61" i="81" s="1"/>
  <c r="J61" i="81"/>
  <c r="I61" i="81"/>
  <c r="G61" i="81"/>
  <c r="F61" i="81"/>
  <c r="E61" i="81"/>
  <c r="P61" i="81" s="1"/>
  <c r="D61" i="81"/>
  <c r="AB60" i="81"/>
  <c r="AB59" i="81"/>
  <c r="F59" i="81"/>
  <c r="AN58" i="81"/>
  <c r="AB58" i="81"/>
  <c r="D58" i="81"/>
  <c r="B74" i="81" s="1"/>
  <c r="AN57" i="81"/>
  <c r="AB57" i="81"/>
  <c r="AN56" i="81"/>
  <c r="AB56" i="81"/>
  <c r="AN55" i="81"/>
  <c r="AB55" i="81"/>
  <c r="AA55" i="81"/>
  <c r="AN54" i="81"/>
  <c r="AB54" i="81"/>
  <c r="AN53" i="81"/>
  <c r="AB53" i="81"/>
  <c r="AN52" i="81"/>
  <c r="AB52" i="81"/>
  <c r="B52" i="81"/>
  <c r="AN51" i="81"/>
  <c r="AB51" i="81"/>
  <c r="B51" i="81"/>
  <c r="AN50" i="81"/>
  <c r="AB50" i="81"/>
  <c r="AN49" i="81"/>
  <c r="AB49" i="81"/>
  <c r="AN48" i="81"/>
  <c r="AB48" i="81"/>
  <c r="AN47" i="81"/>
  <c r="AN46" i="81"/>
  <c r="B46" i="81"/>
  <c r="G52" i="81" s="1"/>
  <c r="B45" i="81"/>
  <c r="B109" i="81" s="1"/>
  <c r="B112" i="81" s="1"/>
  <c r="D34" i="81"/>
  <c r="BL179" i="81" s="1"/>
  <c r="G32" i="81"/>
  <c r="G31" i="81"/>
  <c r="D25" i="81"/>
  <c r="H23" i="81"/>
  <c r="C23" i="81"/>
  <c r="B23" i="81"/>
  <c r="B26" i="81" s="1"/>
  <c r="C31" i="81" s="1"/>
  <c r="B12" i="81"/>
  <c r="B11" i="81"/>
  <c r="B10" i="81"/>
  <c r="B9" i="81"/>
  <c r="B8" i="81"/>
  <c r="BJ170" i="81" s="1"/>
  <c r="B7" i="81"/>
  <c r="BJ167" i="81" s="1"/>
  <c r="B6" i="81"/>
  <c r="BO167" i="81" s="1"/>
  <c r="B5" i="81"/>
  <c r="BJ166" i="81" s="1"/>
  <c r="BK220" i="80"/>
  <c r="BI220" i="80"/>
  <c r="BK219" i="80"/>
  <c r="BI219" i="80"/>
  <c r="BK218" i="80"/>
  <c r="BJ218" i="80"/>
  <c r="BI218" i="80"/>
  <c r="BN217" i="80"/>
  <c r="BK217" i="80"/>
  <c r="BI217" i="80"/>
  <c r="BK216" i="80"/>
  <c r="BJ216" i="80"/>
  <c r="BI216" i="80"/>
  <c r="BN215" i="80"/>
  <c r="BK215" i="80"/>
  <c r="BI215" i="80"/>
  <c r="BK214" i="80"/>
  <c r="BJ214" i="80"/>
  <c r="BI214" i="80"/>
  <c r="BN213" i="80"/>
  <c r="BK213" i="80"/>
  <c r="BI213" i="80"/>
  <c r="BN212" i="80"/>
  <c r="BM212" i="80"/>
  <c r="BL212" i="80"/>
  <c r="BK212" i="80"/>
  <c r="BJ212" i="80"/>
  <c r="BI212" i="80"/>
  <c r="BI206" i="80"/>
  <c r="BQ204" i="80"/>
  <c r="BP204" i="80"/>
  <c r="BM204" i="80"/>
  <c r="BL204" i="80"/>
  <c r="BK204" i="80"/>
  <c r="BJ204" i="80"/>
  <c r="BI204" i="80"/>
  <c r="BQ203" i="80"/>
  <c r="BP203" i="80"/>
  <c r="BO203" i="80"/>
  <c r="BN203" i="80"/>
  <c r="BM203" i="80"/>
  <c r="BL203" i="80"/>
  <c r="BK203" i="80"/>
  <c r="BJ203" i="80"/>
  <c r="BI203" i="80"/>
  <c r="BI202" i="80"/>
  <c r="BM200" i="80"/>
  <c r="BL200" i="80"/>
  <c r="BK200" i="80"/>
  <c r="BJ200" i="80"/>
  <c r="BM199" i="80"/>
  <c r="BL199" i="80"/>
  <c r="BK199" i="80"/>
  <c r="BJ199" i="80"/>
  <c r="BI199" i="80"/>
  <c r="BJ198" i="80"/>
  <c r="BI197" i="80"/>
  <c r="BQ196" i="80"/>
  <c r="BP196" i="80"/>
  <c r="BQ195" i="80"/>
  <c r="BP195" i="80"/>
  <c r="BO195" i="80"/>
  <c r="BN195" i="80"/>
  <c r="BM195" i="80"/>
  <c r="BL195" i="80"/>
  <c r="BK195" i="80"/>
  <c r="BJ195" i="80"/>
  <c r="BI195" i="80"/>
  <c r="BQ194" i="80"/>
  <c r="BP194" i="80"/>
  <c r="BK194" i="80"/>
  <c r="BJ194" i="80"/>
  <c r="BI194" i="80"/>
  <c r="BQ193" i="80"/>
  <c r="BP193" i="80"/>
  <c r="BK193" i="80"/>
  <c r="BJ193" i="80"/>
  <c r="BI193" i="80"/>
  <c r="BQ192" i="80"/>
  <c r="BP192" i="80"/>
  <c r="BO192" i="80"/>
  <c r="BN192" i="80"/>
  <c r="BM192" i="80"/>
  <c r="BL192" i="80"/>
  <c r="BK192" i="80"/>
  <c r="BJ192" i="80"/>
  <c r="BI192" i="80"/>
  <c r="BQ191" i="80"/>
  <c r="BP191" i="80"/>
  <c r="BK191" i="80"/>
  <c r="BJ191" i="80"/>
  <c r="BI191" i="80"/>
  <c r="BQ190" i="80"/>
  <c r="BP190" i="80"/>
  <c r="BO190" i="80"/>
  <c r="BN190" i="80"/>
  <c r="BM190" i="80"/>
  <c r="BL190" i="80"/>
  <c r="BK190" i="80"/>
  <c r="BJ190" i="80"/>
  <c r="BI190" i="80"/>
  <c r="BQ189" i="80"/>
  <c r="BP189" i="80"/>
  <c r="BO189" i="80"/>
  <c r="BN189" i="80"/>
  <c r="BM189" i="80"/>
  <c r="BL189" i="80"/>
  <c r="BK189" i="80"/>
  <c r="BJ189" i="80"/>
  <c r="BI189" i="80"/>
  <c r="BQ188" i="80"/>
  <c r="BP188" i="80"/>
  <c r="BO188" i="80"/>
  <c r="BN188" i="80"/>
  <c r="BM188" i="80"/>
  <c r="BL188" i="80"/>
  <c r="BK188" i="80"/>
  <c r="BJ188" i="80"/>
  <c r="BI188" i="80"/>
  <c r="BQ187" i="80"/>
  <c r="BP187" i="80"/>
  <c r="BO187" i="80"/>
  <c r="BN187" i="80"/>
  <c r="BM187" i="80"/>
  <c r="BL187" i="80"/>
  <c r="BK187" i="80"/>
  <c r="BJ187" i="80"/>
  <c r="BI187" i="80"/>
  <c r="BQ186" i="80"/>
  <c r="BP186" i="80"/>
  <c r="BO186" i="80"/>
  <c r="BN186" i="80"/>
  <c r="BM186" i="80"/>
  <c r="BL186" i="80"/>
  <c r="BK186" i="80"/>
  <c r="BJ186" i="80"/>
  <c r="BI186" i="80"/>
  <c r="BQ185" i="80"/>
  <c r="BP185" i="80"/>
  <c r="BO185" i="80"/>
  <c r="BN185" i="80"/>
  <c r="BM185" i="80"/>
  <c r="BL185" i="80"/>
  <c r="BK185" i="80"/>
  <c r="BJ185" i="80"/>
  <c r="BI185" i="80"/>
  <c r="BQ184" i="80"/>
  <c r="BP184" i="80"/>
  <c r="BO184" i="80"/>
  <c r="BN184" i="80"/>
  <c r="BM184" i="80"/>
  <c r="BL184" i="80"/>
  <c r="BK184" i="80"/>
  <c r="BJ184" i="80"/>
  <c r="BI184" i="80"/>
  <c r="BQ183" i="80"/>
  <c r="BP183" i="80"/>
  <c r="BO183" i="80"/>
  <c r="BN183" i="80"/>
  <c r="BM183" i="80"/>
  <c r="BL183" i="80"/>
  <c r="BK183" i="80"/>
  <c r="BJ183" i="80"/>
  <c r="BI183" i="80"/>
  <c r="BJ182" i="80"/>
  <c r="BJ181" i="80"/>
  <c r="BI180" i="80"/>
  <c r="BL178" i="80"/>
  <c r="BL177" i="80"/>
  <c r="BL176" i="80"/>
  <c r="BJ174" i="80"/>
  <c r="BJ173" i="80"/>
  <c r="BJ169" i="80"/>
  <c r="BJ168" i="80"/>
  <c r="BO166" i="80"/>
  <c r="BI164" i="80"/>
  <c r="K156" i="80"/>
  <c r="I156" i="80"/>
  <c r="BN220" i="80" s="1"/>
  <c r="G156" i="80"/>
  <c r="BL220" i="80" s="1"/>
  <c r="E156" i="80"/>
  <c r="BJ220" i="80" s="1"/>
  <c r="K155" i="80"/>
  <c r="I155" i="80"/>
  <c r="BN219" i="80" s="1"/>
  <c r="E155" i="80"/>
  <c r="BJ219" i="80" s="1"/>
  <c r="K154" i="80"/>
  <c r="I154" i="80"/>
  <c r="BN218" i="80" s="1"/>
  <c r="G154" i="80"/>
  <c r="BL218" i="80" s="1"/>
  <c r="E154" i="80"/>
  <c r="H154" i="80" s="1"/>
  <c r="BM218" i="80" s="1"/>
  <c r="K153" i="80"/>
  <c r="I153" i="80"/>
  <c r="E153" i="80"/>
  <c r="BJ217" i="80" s="1"/>
  <c r="K152" i="80"/>
  <c r="I152" i="80"/>
  <c r="BN216" i="80" s="1"/>
  <c r="G152" i="80"/>
  <c r="BL216" i="80" s="1"/>
  <c r="E152" i="80"/>
  <c r="H152" i="80" s="1"/>
  <c r="BM216" i="80" s="1"/>
  <c r="K151" i="80"/>
  <c r="I151" i="80"/>
  <c r="E151" i="80"/>
  <c r="BJ215" i="80" s="1"/>
  <c r="K150" i="80"/>
  <c r="I150" i="80"/>
  <c r="BN214" i="80" s="1"/>
  <c r="G150" i="80"/>
  <c r="BL214" i="80" s="1"/>
  <c r="E150" i="80"/>
  <c r="H150" i="80" s="1"/>
  <c r="BM214" i="80" s="1"/>
  <c r="K149" i="80"/>
  <c r="I149" i="80"/>
  <c r="E149" i="80"/>
  <c r="BJ213" i="80" s="1"/>
  <c r="E147" i="80"/>
  <c r="B133" i="80"/>
  <c r="B135" i="80" s="1"/>
  <c r="E125" i="80"/>
  <c r="BO204" i="80" s="1"/>
  <c r="D125" i="80"/>
  <c r="BN204" i="80" s="1"/>
  <c r="E76" i="80"/>
  <c r="D76" i="80"/>
  <c r="C76" i="80"/>
  <c r="B76" i="80"/>
  <c r="B75" i="80"/>
  <c r="E74" i="80"/>
  <c r="D74" i="80"/>
  <c r="N73" i="80"/>
  <c r="D73" i="80"/>
  <c r="P72" i="80"/>
  <c r="N72" i="80"/>
  <c r="K72" i="80"/>
  <c r="M72" i="80" s="1"/>
  <c r="J72" i="80"/>
  <c r="I72" i="80"/>
  <c r="G72" i="80"/>
  <c r="F72" i="80"/>
  <c r="AA60" i="80" s="1"/>
  <c r="E72" i="80"/>
  <c r="D72" i="80"/>
  <c r="P71" i="80"/>
  <c r="N71" i="80"/>
  <c r="I71" i="80"/>
  <c r="G71" i="80"/>
  <c r="F71" i="80"/>
  <c r="AA59" i="80" s="1"/>
  <c r="AD59" i="80" s="1"/>
  <c r="E71" i="80"/>
  <c r="D71" i="80"/>
  <c r="P70" i="80"/>
  <c r="N70" i="80"/>
  <c r="I70" i="80"/>
  <c r="G70" i="80"/>
  <c r="F70" i="80"/>
  <c r="AA58" i="80" s="1"/>
  <c r="AD58" i="80" s="1"/>
  <c r="E70" i="80"/>
  <c r="D70" i="80"/>
  <c r="P69" i="80"/>
  <c r="N69" i="80"/>
  <c r="K69" i="80"/>
  <c r="M69" i="80" s="1"/>
  <c r="J69" i="80"/>
  <c r="I69" i="80"/>
  <c r="G69" i="80"/>
  <c r="F69" i="80"/>
  <c r="AA57" i="80" s="1"/>
  <c r="E69" i="80"/>
  <c r="D69" i="80"/>
  <c r="P68" i="80"/>
  <c r="N68" i="80"/>
  <c r="I68" i="80"/>
  <c r="G68" i="80"/>
  <c r="F68" i="80"/>
  <c r="E68" i="80"/>
  <c r="D68" i="80"/>
  <c r="P67" i="80"/>
  <c r="N67" i="80"/>
  <c r="K67" i="80"/>
  <c r="M67" i="80" s="1"/>
  <c r="J67" i="80"/>
  <c r="I67" i="80"/>
  <c r="G67" i="80"/>
  <c r="F67" i="80"/>
  <c r="AA55" i="80" s="1"/>
  <c r="E67" i="80"/>
  <c r="D67" i="80"/>
  <c r="AA66" i="80"/>
  <c r="P66" i="80"/>
  <c r="N66" i="80"/>
  <c r="K66" i="80"/>
  <c r="M66" i="80" s="1"/>
  <c r="J66" i="80"/>
  <c r="I66" i="80"/>
  <c r="G66" i="80"/>
  <c r="F66" i="80"/>
  <c r="AA54" i="80" s="1"/>
  <c r="E66" i="80"/>
  <c r="D66" i="80"/>
  <c r="P65" i="80"/>
  <c r="N65" i="80"/>
  <c r="K65" i="80"/>
  <c r="M65" i="80" s="1"/>
  <c r="J65" i="80"/>
  <c r="I65" i="80"/>
  <c r="G65" i="80"/>
  <c r="F65" i="80"/>
  <c r="AA53" i="80" s="1"/>
  <c r="AD53" i="80" s="1"/>
  <c r="E65" i="80"/>
  <c r="D65" i="80"/>
  <c r="P64" i="80"/>
  <c r="N64" i="80"/>
  <c r="K64" i="80"/>
  <c r="L64" i="80" s="1"/>
  <c r="J64" i="80"/>
  <c r="I64" i="80"/>
  <c r="G64" i="80"/>
  <c r="F64" i="80"/>
  <c r="AA52" i="80" s="1"/>
  <c r="E64" i="80"/>
  <c r="D64" i="80"/>
  <c r="P63" i="80"/>
  <c r="N63" i="80"/>
  <c r="K63" i="80"/>
  <c r="M63" i="80" s="1"/>
  <c r="J63" i="80"/>
  <c r="I63" i="80"/>
  <c r="G63" i="80"/>
  <c r="F63" i="80"/>
  <c r="AA51" i="80" s="1"/>
  <c r="E63" i="80"/>
  <c r="D63" i="80"/>
  <c r="P62" i="80"/>
  <c r="N62" i="80"/>
  <c r="K62" i="80"/>
  <c r="L62" i="80" s="1"/>
  <c r="J62" i="80"/>
  <c r="I62" i="80"/>
  <c r="G62" i="80"/>
  <c r="F62" i="80"/>
  <c r="AA50" i="80" s="1"/>
  <c r="E62" i="80"/>
  <c r="D62" i="80"/>
  <c r="N61" i="80"/>
  <c r="K61" i="80"/>
  <c r="M61" i="80" s="1"/>
  <c r="J61" i="80"/>
  <c r="I61" i="80"/>
  <c r="G61" i="80"/>
  <c r="F61" i="80"/>
  <c r="AA48" i="80" s="1"/>
  <c r="E61" i="80"/>
  <c r="P61" i="80" s="1"/>
  <c r="D61" i="80"/>
  <c r="AB60" i="80"/>
  <c r="AB59" i="80"/>
  <c r="F59" i="80"/>
  <c r="AN58" i="80"/>
  <c r="AB58" i="80"/>
  <c r="D58" i="80"/>
  <c r="B74" i="80" s="1"/>
  <c r="AN57" i="80"/>
  <c r="AB57" i="80"/>
  <c r="AN56" i="80"/>
  <c r="AB56" i="80"/>
  <c r="AA56" i="80"/>
  <c r="AD56" i="80" s="1"/>
  <c r="AN55" i="80"/>
  <c r="AB55" i="80"/>
  <c r="AN54" i="80"/>
  <c r="AB54" i="80"/>
  <c r="AN53" i="80"/>
  <c r="AB53" i="80"/>
  <c r="AC53" i="80" s="1"/>
  <c r="AN52" i="80"/>
  <c r="AB52" i="80"/>
  <c r="B52" i="80"/>
  <c r="AN51" i="80"/>
  <c r="AB51" i="80"/>
  <c r="B51" i="80"/>
  <c r="AN50" i="80"/>
  <c r="AB50" i="80"/>
  <c r="AN49" i="80"/>
  <c r="AB49" i="80"/>
  <c r="AN48" i="80"/>
  <c r="AB48" i="80"/>
  <c r="AN47" i="80"/>
  <c r="AN46" i="80"/>
  <c r="B46" i="80"/>
  <c r="G48" i="80" s="1"/>
  <c r="B45" i="80"/>
  <c r="G32" i="80"/>
  <c r="G31" i="80"/>
  <c r="D25" i="80"/>
  <c r="H23" i="80"/>
  <c r="C32" i="80" s="1"/>
  <c r="BK177" i="80" s="1"/>
  <c r="C23" i="80"/>
  <c r="B23" i="80"/>
  <c r="B26" i="80" s="1"/>
  <c r="B12" i="80"/>
  <c r="D34" i="80" s="1"/>
  <c r="BL179" i="80" s="1"/>
  <c r="B11" i="80"/>
  <c r="B10" i="80"/>
  <c r="B9" i="80"/>
  <c r="B8" i="80"/>
  <c r="BJ170" i="80" s="1"/>
  <c r="B7" i="80"/>
  <c r="BJ167" i="80" s="1"/>
  <c r="B6" i="80"/>
  <c r="BO167" i="80" s="1"/>
  <c r="B5" i="80"/>
  <c r="BJ166" i="80" s="1"/>
  <c r="BK220" i="79"/>
  <c r="BI220" i="79"/>
  <c r="BK219" i="79"/>
  <c r="BI219" i="79"/>
  <c r="BK218" i="79"/>
  <c r="BI218" i="79"/>
  <c r="BK217" i="79"/>
  <c r="BI217" i="79"/>
  <c r="BK216" i="79"/>
  <c r="BI216" i="79"/>
  <c r="BK215" i="79"/>
  <c r="BI215" i="79"/>
  <c r="BK214" i="79"/>
  <c r="BI214" i="79"/>
  <c r="BK213" i="79"/>
  <c r="BI213" i="79"/>
  <c r="BN212" i="79"/>
  <c r="BM212" i="79"/>
  <c r="BL212" i="79"/>
  <c r="BK212" i="79"/>
  <c r="BJ212" i="79"/>
  <c r="BI212" i="79"/>
  <c r="BI206" i="79"/>
  <c r="BQ204" i="79"/>
  <c r="BP204" i="79"/>
  <c r="BM204" i="79"/>
  <c r="BL204" i="79"/>
  <c r="BK204" i="79"/>
  <c r="BJ204" i="79"/>
  <c r="BI204" i="79"/>
  <c r="BQ203" i="79"/>
  <c r="BP203" i="79"/>
  <c r="BO203" i="79"/>
  <c r="BN203" i="79"/>
  <c r="BM203" i="79"/>
  <c r="BL203" i="79"/>
  <c r="BK203" i="79"/>
  <c r="BJ203" i="79"/>
  <c r="BI203" i="79"/>
  <c r="BI202" i="79"/>
  <c r="BM200" i="79"/>
  <c r="BL200" i="79"/>
  <c r="BK200" i="79"/>
  <c r="BJ200" i="79"/>
  <c r="BM199" i="79"/>
  <c r="BL199" i="79"/>
  <c r="BK199" i="79"/>
  <c r="BJ199" i="79"/>
  <c r="BI199" i="79"/>
  <c r="BJ198" i="79"/>
  <c r="BI197" i="79"/>
  <c r="BQ196" i="79"/>
  <c r="BP196" i="79"/>
  <c r="BQ195" i="79"/>
  <c r="BP195" i="79"/>
  <c r="BO195" i="79"/>
  <c r="BN195" i="79"/>
  <c r="BM195" i="79"/>
  <c r="BL195" i="79"/>
  <c r="BK195" i="79"/>
  <c r="BJ195" i="79"/>
  <c r="BI195" i="79"/>
  <c r="BQ194" i="79"/>
  <c r="BP194" i="79"/>
  <c r="BK194" i="79"/>
  <c r="BJ194" i="79"/>
  <c r="BI194" i="79"/>
  <c r="BQ193" i="79"/>
  <c r="BP193" i="79"/>
  <c r="BK193" i="79"/>
  <c r="BJ193" i="79"/>
  <c r="BI193" i="79"/>
  <c r="BQ192" i="79"/>
  <c r="BP192" i="79"/>
  <c r="BO192" i="79"/>
  <c r="BN192" i="79"/>
  <c r="BM192" i="79"/>
  <c r="BL192" i="79"/>
  <c r="BK192" i="79"/>
  <c r="BJ192" i="79"/>
  <c r="BI192" i="79"/>
  <c r="BQ191" i="79"/>
  <c r="BP191" i="79"/>
  <c r="BK191" i="79"/>
  <c r="BJ191" i="79"/>
  <c r="BI191" i="79"/>
  <c r="BQ190" i="79"/>
  <c r="BP190" i="79"/>
  <c r="BO190" i="79"/>
  <c r="BN190" i="79"/>
  <c r="BM190" i="79"/>
  <c r="BL190" i="79"/>
  <c r="BK190" i="79"/>
  <c r="BJ190" i="79"/>
  <c r="BI190" i="79"/>
  <c r="BQ189" i="79"/>
  <c r="BP189" i="79"/>
  <c r="BO189" i="79"/>
  <c r="BN189" i="79"/>
  <c r="BM189" i="79"/>
  <c r="BL189" i="79"/>
  <c r="BK189" i="79"/>
  <c r="BJ189" i="79"/>
  <c r="BI189" i="79"/>
  <c r="BQ188" i="79"/>
  <c r="BP188" i="79"/>
  <c r="BO188" i="79"/>
  <c r="BN188" i="79"/>
  <c r="BM188" i="79"/>
  <c r="BL188" i="79"/>
  <c r="BK188" i="79"/>
  <c r="BJ188" i="79"/>
  <c r="BI188" i="79"/>
  <c r="BQ187" i="79"/>
  <c r="BP187" i="79"/>
  <c r="BO187" i="79"/>
  <c r="BN187" i="79"/>
  <c r="BM187" i="79"/>
  <c r="BL187" i="79"/>
  <c r="BK187" i="79"/>
  <c r="BJ187" i="79"/>
  <c r="BI187" i="79"/>
  <c r="BQ186" i="79"/>
  <c r="BP186" i="79"/>
  <c r="BO186" i="79"/>
  <c r="BN186" i="79"/>
  <c r="BM186" i="79"/>
  <c r="BL186" i="79"/>
  <c r="BK186" i="79"/>
  <c r="BJ186" i="79"/>
  <c r="BI186" i="79"/>
  <c r="BQ185" i="79"/>
  <c r="BP185" i="79"/>
  <c r="BO185" i="79"/>
  <c r="BN185" i="79"/>
  <c r="BM185" i="79"/>
  <c r="BL185" i="79"/>
  <c r="BK185" i="79"/>
  <c r="BJ185" i="79"/>
  <c r="BI185" i="79"/>
  <c r="BQ184" i="79"/>
  <c r="BP184" i="79"/>
  <c r="BO184" i="79"/>
  <c r="BN184" i="79"/>
  <c r="BM184" i="79"/>
  <c r="BL184" i="79"/>
  <c r="BK184" i="79"/>
  <c r="BJ184" i="79"/>
  <c r="BI184" i="79"/>
  <c r="BQ183" i="79"/>
  <c r="BP183" i="79"/>
  <c r="BO183" i="79"/>
  <c r="BN183" i="79"/>
  <c r="BM183" i="79"/>
  <c r="BL183" i="79"/>
  <c r="BK183" i="79"/>
  <c r="BJ183" i="79"/>
  <c r="BI183" i="79"/>
  <c r="BJ182" i="79"/>
  <c r="BJ181" i="79"/>
  <c r="BI180" i="79"/>
  <c r="BL178" i="79"/>
  <c r="BL177" i="79"/>
  <c r="BL176" i="79"/>
  <c r="BJ174" i="79"/>
  <c r="BJ173" i="79"/>
  <c r="BJ169" i="79"/>
  <c r="BJ168" i="79"/>
  <c r="BO166" i="79"/>
  <c r="BI164" i="79"/>
  <c r="K156" i="79"/>
  <c r="I156" i="79"/>
  <c r="BN220" i="79" s="1"/>
  <c r="G156" i="79"/>
  <c r="BL220" i="79" s="1"/>
  <c r="E156" i="79"/>
  <c r="BJ220" i="79" s="1"/>
  <c r="K155" i="79"/>
  <c r="I155" i="79"/>
  <c r="BN219" i="79" s="1"/>
  <c r="E155" i="79"/>
  <c r="BJ219" i="79" s="1"/>
  <c r="K154" i="79"/>
  <c r="I154" i="79"/>
  <c r="BN218" i="79" s="1"/>
  <c r="G154" i="79"/>
  <c r="BL218" i="79" s="1"/>
  <c r="E154" i="79"/>
  <c r="BJ218" i="79" s="1"/>
  <c r="K153" i="79"/>
  <c r="I153" i="79"/>
  <c r="BN217" i="79" s="1"/>
  <c r="E153" i="79"/>
  <c r="H153" i="79" s="1"/>
  <c r="BM217" i="79" s="1"/>
  <c r="K152" i="79"/>
  <c r="I152" i="79"/>
  <c r="BN216" i="79" s="1"/>
  <c r="G152" i="79"/>
  <c r="BL216" i="79" s="1"/>
  <c r="E152" i="79"/>
  <c r="BJ216" i="79" s="1"/>
  <c r="K151" i="79"/>
  <c r="I151" i="79"/>
  <c r="BN215" i="79" s="1"/>
  <c r="E151" i="79"/>
  <c r="BJ215" i="79" s="1"/>
  <c r="K150" i="79"/>
  <c r="I150" i="79"/>
  <c r="BN214" i="79" s="1"/>
  <c r="G150" i="79"/>
  <c r="BL214" i="79" s="1"/>
  <c r="E150" i="79"/>
  <c r="BJ214" i="79" s="1"/>
  <c r="K149" i="79"/>
  <c r="I149" i="79"/>
  <c r="BN213" i="79" s="1"/>
  <c r="E149" i="79"/>
  <c r="H149" i="79" s="1"/>
  <c r="BM213" i="79" s="1"/>
  <c r="E147" i="79"/>
  <c r="B133" i="79"/>
  <c r="B137" i="79" s="1"/>
  <c r="E125" i="79"/>
  <c r="BO204" i="79" s="1"/>
  <c r="D125" i="79"/>
  <c r="BN204" i="79" s="1"/>
  <c r="E76" i="79"/>
  <c r="D76" i="79"/>
  <c r="C76" i="79"/>
  <c r="B76" i="79"/>
  <c r="B75" i="79"/>
  <c r="E74" i="79"/>
  <c r="D74" i="79"/>
  <c r="N73" i="79"/>
  <c r="D73" i="79"/>
  <c r="P72" i="79"/>
  <c r="N72" i="79"/>
  <c r="K72" i="79"/>
  <c r="M72" i="79" s="1"/>
  <c r="J72" i="79"/>
  <c r="I72" i="79"/>
  <c r="G72" i="79"/>
  <c r="F72" i="79"/>
  <c r="AA60" i="79" s="1"/>
  <c r="E72" i="79"/>
  <c r="D72" i="79"/>
  <c r="P71" i="79"/>
  <c r="N71" i="79"/>
  <c r="I71" i="79"/>
  <c r="G71" i="79"/>
  <c r="F71" i="79"/>
  <c r="AA59" i="79" s="1"/>
  <c r="E71" i="79"/>
  <c r="D71" i="79"/>
  <c r="P70" i="79"/>
  <c r="N70" i="79"/>
  <c r="I70" i="79"/>
  <c r="G70" i="79"/>
  <c r="F70" i="79"/>
  <c r="AA58" i="79" s="1"/>
  <c r="AD58" i="79" s="1"/>
  <c r="E70" i="79"/>
  <c r="D70" i="79"/>
  <c r="P69" i="79"/>
  <c r="N69" i="79"/>
  <c r="K69" i="79"/>
  <c r="M69" i="79" s="1"/>
  <c r="J69" i="79"/>
  <c r="I69" i="79"/>
  <c r="G69" i="79"/>
  <c r="F69" i="79"/>
  <c r="AA57" i="79" s="1"/>
  <c r="AD57" i="79" s="1"/>
  <c r="E69" i="79"/>
  <c r="D69" i="79"/>
  <c r="P68" i="79"/>
  <c r="N68" i="79"/>
  <c r="I68" i="79"/>
  <c r="G68" i="79"/>
  <c r="F68" i="79"/>
  <c r="AA56" i="79" s="1"/>
  <c r="E68" i="79"/>
  <c r="D68" i="79"/>
  <c r="P67" i="79"/>
  <c r="N67" i="79"/>
  <c r="K67" i="79"/>
  <c r="M67" i="79" s="1"/>
  <c r="J67" i="79"/>
  <c r="I67" i="79"/>
  <c r="G67" i="79"/>
  <c r="F67" i="79"/>
  <c r="AA55" i="79" s="1"/>
  <c r="AD55" i="79" s="1"/>
  <c r="E67" i="79"/>
  <c r="D67" i="79"/>
  <c r="AA66" i="79"/>
  <c r="P66" i="79"/>
  <c r="N66" i="79"/>
  <c r="K66" i="79"/>
  <c r="M66" i="79" s="1"/>
  <c r="J66" i="79"/>
  <c r="I66" i="79"/>
  <c r="G66" i="79"/>
  <c r="F66" i="79"/>
  <c r="AA54" i="79" s="1"/>
  <c r="E66" i="79"/>
  <c r="D66" i="79"/>
  <c r="P65" i="79"/>
  <c r="N65" i="79"/>
  <c r="K65" i="79"/>
  <c r="M65" i="79" s="1"/>
  <c r="J65" i="79"/>
  <c r="I65" i="79"/>
  <c r="G65" i="79"/>
  <c r="F65" i="79"/>
  <c r="AA53" i="79" s="1"/>
  <c r="E65" i="79"/>
  <c r="D65" i="79"/>
  <c r="P64" i="79"/>
  <c r="N64" i="79"/>
  <c r="K64" i="79"/>
  <c r="L64" i="79" s="1"/>
  <c r="J64" i="79"/>
  <c r="I64" i="79"/>
  <c r="G64" i="79"/>
  <c r="F64" i="79"/>
  <c r="AA52" i="79" s="1"/>
  <c r="E64" i="79"/>
  <c r="D64" i="79"/>
  <c r="P63" i="79"/>
  <c r="N63" i="79"/>
  <c r="K63" i="79"/>
  <c r="M63" i="79" s="1"/>
  <c r="J63" i="79"/>
  <c r="I63" i="79"/>
  <c r="G63" i="79"/>
  <c r="F63" i="79"/>
  <c r="AA51" i="79" s="1"/>
  <c r="E63" i="79"/>
  <c r="D63" i="79"/>
  <c r="P62" i="79"/>
  <c r="N62" i="79"/>
  <c r="K62" i="79"/>
  <c r="L62" i="79" s="1"/>
  <c r="J62" i="79"/>
  <c r="I62" i="79"/>
  <c r="G62" i="79"/>
  <c r="F62" i="79"/>
  <c r="AA50" i="79" s="1"/>
  <c r="E62" i="79"/>
  <c r="D62" i="79"/>
  <c r="N61" i="79"/>
  <c r="K61" i="79"/>
  <c r="M61" i="79" s="1"/>
  <c r="J61" i="79"/>
  <c r="I61" i="79"/>
  <c r="G61" i="79"/>
  <c r="F61" i="79"/>
  <c r="AA49" i="79" s="1"/>
  <c r="E61" i="79"/>
  <c r="P61" i="79" s="1"/>
  <c r="D61" i="79"/>
  <c r="AB60" i="79"/>
  <c r="AB59" i="79"/>
  <c r="F59" i="79"/>
  <c r="AN58" i="79"/>
  <c r="AB58" i="79"/>
  <c r="D58" i="79"/>
  <c r="B74" i="79" s="1"/>
  <c r="AN57" i="79"/>
  <c r="AB57" i="79"/>
  <c r="AN56" i="79"/>
  <c r="AB56" i="79"/>
  <c r="AN55" i="79"/>
  <c r="AB55" i="79"/>
  <c r="AN54" i="79"/>
  <c r="AB54" i="79"/>
  <c r="AN53" i="79"/>
  <c r="AB53" i="79"/>
  <c r="AN52" i="79"/>
  <c r="AB52" i="79"/>
  <c r="B52" i="79"/>
  <c r="AN51" i="79"/>
  <c r="AB51" i="79"/>
  <c r="B51" i="79"/>
  <c r="AN50" i="79"/>
  <c r="AB50" i="79"/>
  <c r="AN49" i="79"/>
  <c r="AB49" i="79"/>
  <c r="AN48" i="79"/>
  <c r="AB48" i="79"/>
  <c r="AN47" i="79"/>
  <c r="AN46" i="79"/>
  <c r="B46" i="79"/>
  <c r="G52" i="79" s="1"/>
  <c r="B45" i="79"/>
  <c r="G32" i="79"/>
  <c r="G31" i="79"/>
  <c r="D25" i="79"/>
  <c r="H23" i="79"/>
  <c r="C32" i="79" s="1"/>
  <c r="BK177" i="79" s="1"/>
  <c r="C23" i="79"/>
  <c r="B23" i="79"/>
  <c r="B26" i="79" s="1"/>
  <c r="B12" i="79"/>
  <c r="D34" i="79" s="1"/>
  <c r="BL179" i="79" s="1"/>
  <c r="B11" i="79"/>
  <c r="B10" i="79"/>
  <c r="B9" i="79"/>
  <c r="B8" i="79"/>
  <c r="BJ170" i="79" s="1"/>
  <c r="B7" i="79"/>
  <c r="BJ167" i="79" s="1"/>
  <c r="B6" i="79"/>
  <c r="BO167" i="79" s="1"/>
  <c r="B5" i="79"/>
  <c r="BJ166" i="79" s="1"/>
  <c r="BK220" i="78"/>
  <c r="BJ220" i="78"/>
  <c r="BI220" i="78"/>
  <c r="BK219" i="78"/>
  <c r="BI219" i="78"/>
  <c r="BK218" i="78"/>
  <c r="BJ218" i="78"/>
  <c r="BI218" i="78"/>
  <c r="BK217" i="78"/>
  <c r="BI217" i="78"/>
  <c r="BN216" i="78"/>
  <c r="BK216" i="78"/>
  <c r="BI216" i="78"/>
  <c r="BK215" i="78"/>
  <c r="BI215" i="78"/>
  <c r="BK214" i="78"/>
  <c r="BJ214" i="78"/>
  <c r="BI214" i="78"/>
  <c r="BK213" i="78"/>
  <c r="BI213" i="78"/>
  <c r="BN212" i="78"/>
  <c r="BM212" i="78"/>
  <c r="BL212" i="78"/>
  <c r="BK212" i="78"/>
  <c r="BJ212" i="78"/>
  <c r="BI212" i="78"/>
  <c r="BI206" i="78"/>
  <c r="BQ204" i="78"/>
  <c r="BP204" i="78"/>
  <c r="BM204" i="78"/>
  <c r="BL204" i="78"/>
  <c r="BK204" i="78"/>
  <c r="BJ204" i="78"/>
  <c r="BI204" i="78"/>
  <c r="BQ203" i="78"/>
  <c r="BP203" i="78"/>
  <c r="BO203" i="78"/>
  <c r="BN203" i="78"/>
  <c r="BM203" i="78"/>
  <c r="BL203" i="78"/>
  <c r="BK203" i="78"/>
  <c r="BJ203" i="78"/>
  <c r="BI203" i="78"/>
  <c r="BI202" i="78"/>
  <c r="BM200" i="78"/>
  <c r="BL200" i="78"/>
  <c r="BK200" i="78"/>
  <c r="BJ200" i="78"/>
  <c r="BM199" i="78"/>
  <c r="BL199" i="78"/>
  <c r="BK199" i="78"/>
  <c r="BJ199" i="78"/>
  <c r="BI199" i="78"/>
  <c r="BJ198" i="78"/>
  <c r="BI197" i="78"/>
  <c r="BQ196" i="78"/>
  <c r="BP196" i="78"/>
  <c r="BQ195" i="78"/>
  <c r="BP195" i="78"/>
  <c r="BO195" i="78"/>
  <c r="BN195" i="78"/>
  <c r="BM195" i="78"/>
  <c r="BL195" i="78"/>
  <c r="BK195" i="78"/>
  <c r="BJ195" i="78"/>
  <c r="BI195" i="78"/>
  <c r="BQ194" i="78"/>
  <c r="BP194" i="78"/>
  <c r="BK194" i="78"/>
  <c r="BJ194" i="78"/>
  <c r="BI194" i="78"/>
  <c r="BQ193" i="78"/>
  <c r="BP193" i="78"/>
  <c r="BK193" i="78"/>
  <c r="BJ193" i="78"/>
  <c r="BI193" i="78"/>
  <c r="BQ192" i="78"/>
  <c r="BP192" i="78"/>
  <c r="BO192" i="78"/>
  <c r="BN192" i="78"/>
  <c r="BM192" i="78"/>
  <c r="BL192" i="78"/>
  <c r="BK192" i="78"/>
  <c r="BJ192" i="78"/>
  <c r="BI192" i="78"/>
  <c r="BQ191" i="78"/>
  <c r="BP191" i="78"/>
  <c r="BK191" i="78"/>
  <c r="BJ191" i="78"/>
  <c r="BI191" i="78"/>
  <c r="BQ190" i="78"/>
  <c r="BP190" i="78"/>
  <c r="BO190" i="78"/>
  <c r="BN190" i="78"/>
  <c r="BM190" i="78"/>
  <c r="BL190" i="78"/>
  <c r="BK190" i="78"/>
  <c r="BJ190" i="78"/>
  <c r="BI190" i="78"/>
  <c r="BQ189" i="78"/>
  <c r="BP189" i="78"/>
  <c r="BO189" i="78"/>
  <c r="BN189" i="78"/>
  <c r="BM189" i="78"/>
  <c r="BL189" i="78"/>
  <c r="BK189" i="78"/>
  <c r="BJ189" i="78"/>
  <c r="BI189" i="78"/>
  <c r="BQ188" i="78"/>
  <c r="BP188" i="78"/>
  <c r="BO188" i="78"/>
  <c r="BN188" i="78"/>
  <c r="BM188" i="78"/>
  <c r="BL188" i="78"/>
  <c r="BK188" i="78"/>
  <c r="BJ188" i="78"/>
  <c r="BI188" i="78"/>
  <c r="BQ187" i="78"/>
  <c r="BP187" i="78"/>
  <c r="BO187" i="78"/>
  <c r="BN187" i="78"/>
  <c r="BM187" i="78"/>
  <c r="BL187" i="78"/>
  <c r="BK187" i="78"/>
  <c r="BJ187" i="78"/>
  <c r="BI187" i="78"/>
  <c r="BQ186" i="78"/>
  <c r="BP186" i="78"/>
  <c r="BO186" i="78"/>
  <c r="BN186" i="78"/>
  <c r="BM186" i="78"/>
  <c r="BL186" i="78"/>
  <c r="BK186" i="78"/>
  <c r="BJ186" i="78"/>
  <c r="BI186" i="78"/>
  <c r="BQ185" i="78"/>
  <c r="BP185" i="78"/>
  <c r="BO185" i="78"/>
  <c r="BN185" i="78"/>
  <c r="BM185" i="78"/>
  <c r="BL185" i="78"/>
  <c r="BK185" i="78"/>
  <c r="BJ185" i="78"/>
  <c r="BI185" i="78"/>
  <c r="BQ184" i="78"/>
  <c r="BP184" i="78"/>
  <c r="BO184" i="78"/>
  <c r="BN184" i="78"/>
  <c r="BM184" i="78"/>
  <c r="BL184" i="78"/>
  <c r="BK184" i="78"/>
  <c r="BJ184" i="78"/>
  <c r="BI184" i="78"/>
  <c r="BQ183" i="78"/>
  <c r="BP183" i="78"/>
  <c r="BO183" i="78"/>
  <c r="BN183" i="78"/>
  <c r="BM183" i="78"/>
  <c r="BL183" i="78"/>
  <c r="BK183" i="78"/>
  <c r="BJ183" i="78"/>
  <c r="BI183" i="78"/>
  <c r="BJ182" i="78"/>
  <c r="BJ181" i="78"/>
  <c r="BI180" i="78"/>
  <c r="BL178" i="78"/>
  <c r="BL177" i="78"/>
  <c r="BL176" i="78"/>
  <c r="BJ174" i="78"/>
  <c r="BJ173" i="78"/>
  <c r="BJ169" i="78"/>
  <c r="BJ168" i="78"/>
  <c r="BO166" i="78"/>
  <c r="BI164" i="78"/>
  <c r="K156" i="78"/>
  <c r="I156" i="78"/>
  <c r="BN220" i="78" s="1"/>
  <c r="G156" i="78"/>
  <c r="BL220" i="78" s="1"/>
  <c r="E156" i="78"/>
  <c r="H156" i="78" s="1"/>
  <c r="BM220" i="78" s="1"/>
  <c r="K155" i="78"/>
  <c r="I155" i="78"/>
  <c r="BN219" i="78" s="1"/>
  <c r="E155" i="78"/>
  <c r="BJ219" i="78" s="1"/>
  <c r="K154" i="78"/>
  <c r="I154" i="78"/>
  <c r="BN218" i="78" s="1"/>
  <c r="G154" i="78"/>
  <c r="BL218" i="78" s="1"/>
  <c r="E154" i="78"/>
  <c r="H154" i="78" s="1"/>
  <c r="BM218" i="78" s="1"/>
  <c r="K153" i="78"/>
  <c r="I153" i="78"/>
  <c r="BN217" i="78" s="1"/>
  <c r="E153" i="78"/>
  <c r="K152" i="78"/>
  <c r="I152" i="78"/>
  <c r="E152" i="78"/>
  <c r="H152" i="78" s="1"/>
  <c r="BM216" i="78" s="1"/>
  <c r="K151" i="78"/>
  <c r="I151" i="78"/>
  <c r="BN215" i="78" s="1"/>
  <c r="E151" i="78"/>
  <c r="BJ215" i="78" s="1"/>
  <c r="K150" i="78"/>
  <c r="I150" i="78"/>
  <c r="BN214" i="78" s="1"/>
  <c r="G150" i="78"/>
  <c r="BL214" i="78" s="1"/>
  <c r="E150" i="78"/>
  <c r="H150" i="78" s="1"/>
  <c r="BM214" i="78" s="1"/>
  <c r="K149" i="78"/>
  <c r="I149" i="78"/>
  <c r="BN213" i="78" s="1"/>
  <c r="E149" i="78"/>
  <c r="H149" i="78" s="1"/>
  <c r="BM213" i="78" s="1"/>
  <c r="E147" i="78"/>
  <c r="B133" i="78"/>
  <c r="B136" i="78" s="1"/>
  <c r="E125" i="78"/>
  <c r="BO204" i="78" s="1"/>
  <c r="D125" i="78"/>
  <c r="BN204" i="78" s="1"/>
  <c r="E76" i="78"/>
  <c r="D76" i="78"/>
  <c r="C76" i="78"/>
  <c r="B76" i="78"/>
  <c r="B75" i="78"/>
  <c r="E74" i="78"/>
  <c r="D74" i="78"/>
  <c r="N73" i="78"/>
  <c r="D73" i="78"/>
  <c r="P72" i="78"/>
  <c r="N72" i="78"/>
  <c r="K72" i="78"/>
  <c r="M72" i="78" s="1"/>
  <c r="J72" i="78"/>
  <c r="I72" i="78"/>
  <c r="G72" i="78"/>
  <c r="F72" i="78"/>
  <c r="AA60" i="78" s="1"/>
  <c r="E72" i="78"/>
  <c r="D72" i="78"/>
  <c r="P71" i="78"/>
  <c r="N71" i="78"/>
  <c r="I71" i="78"/>
  <c r="G71" i="78"/>
  <c r="F71" i="78"/>
  <c r="AA59" i="78" s="1"/>
  <c r="AD59" i="78" s="1"/>
  <c r="E71" i="78"/>
  <c r="D71" i="78"/>
  <c r="P70" i="78"/>
  <c r="N70" i="78"/>
  <c r="I70" i="78"/>
  <c r="G70" i="78"/>
  <c r="F70" i="78"/>
  <c r="E70" i="78"/>
  <c r="D70" i="78"/>
  <c r="P69" i="78"/>
  <c r="N69" i="78"/>
  <c r="K69" i="78"/>
  <c r="M69" i="78" s="1"/>
  <c r="J69" i="78"/>
  <c r="I69" i="78"/>
  <c r="G69" i="78"/>
  <c r="F69" i="78"/>
  <c r="AA57" i="78" s="1"/>
  <c r="E69" i="78"/>
  <c r="D69" i="78"/>
  <c r="P68" i="78"/>
  <c r="N68" i="78"/>
  <c r="I68" i="78"/>
  <c r="G68" i="78"/>
  <c r="F68" i="78"/>
  <c r="AA56" i="78" s="1"/>
  <c r="AD56" i="78" s="1"/>
  <c r="E68" i="78"/>
  <c r="D68" i="78"/>
  <c r="P67" i="78"/>
  <c r="N67" i="78"/>
  <c r="K67" i="78"/>
  <c r="M67" i="78" s="1"/>
  <c r="J67" i="78"/>
  <c r="I67" i="78"/>
  <c r="G67" i="78"/>
  <c r="F67" i="78"/>
  <c r="AA55" i="78" s="1"/>
  <c r="E67" i="78"/>
  <c r="D67" i="78"/>
  <c r="AA66" i="78"/>
  <c r="P66" i="78"/>
  <c r="N66" i="78"/>
  <c r="K66" i="78"/>
  <c r="M66" i="78" s="1"/>
  <c r="J66" i="78"/>
  <c r="I66" i="78"/>
  <c r="G66" i="78"/>
  <c r="F66" i="78"/>
  <c r="AA54" i="78" s="1"/>
  <c r="AD54" i="78" s="1"/>
  <c r="E66" i="78"/>
  <c r="D66" i="78"/>
  <c r="P65" i="78"/>
  <c r="N65" i="78"/>
  <c r="K65" i="78"/>
  <c r="M65" i="78" s="1"/>
  <c r="J65" i="78"/>
  <c r="I65" i="78"/>
  <c r="G65" i="78"/>
  <c r="F65" i="78"/>
  <c r="AA53" i="78" s="1"/>
  <c r="E65" i="78"/>
  <c r="D65" i="78"/>
  <c r="P64" i="78"/>
  <c r="N64" i="78"/>
  <c r="K64" i="78"/>
  <c r="L64" i="78" s="1"/>
  <c r="J64" i="78"/>
  <c r="I64" i="78"/>
  <c r="G64" i="78"/>
  <c r="F64" i="78"/>
  <c r="AA52" i="78" s="1"/>
  <c r="E64" i="78"/>
  <c r="D64" i="78"/>
  <c r="P63" i="78"/>
  <c r="N63" i="78"/>
  <c r="K63" i="78"/>
  <c r="M63" i="78" s="1"/>
  <c r="J63" i="78"/>
  <c r="I63" i="78"/>
  <c r="G63" i="78"/>
  <c r="F63" i="78"/>
  <c r="AA51" i="78" s="1"/>
  <c r="E63" i="78"/>
  <c r="D63" i="78"/>
  <c r="P62" i="78"/>
  <c r="N62" i="78"/>
  <c r="K62" i="78"/>
  <c r="L62" i="78" s="1"/>
  <c r="J62" i="78"/>
  <c r="I62" i="78"/>
  <c r="G62" i="78"/>
  <c r="F62" i="78"/>
  <c r="AA50" i="78" s="1"/>
  <c r="E62" i="78"/>
  <c r="D62" i="78"/>
  <c r="N61" i="78"/>
  <c r="K61" i="78"/>
  <c r="L61" i="78" s="1"/>
  <c r="J61" i="78"/>
  <c r="I61" i="78"/>
  <c r="G61" i="78"/>
  <c r="F61" i="78"/>
  <c r="AA48" i="78" s="1"/>
  <c r="E61" i="78"/>
  <c r="P61" i="78" s="1"/>
  <c r="D61" i="78"/>
  <c r="AB60" i="78"/>
  <c r="AB59" i="78"/>
  <c r="F59" i="78"/>
  <c r="AN58" i="78"/>
  <c r="AB58" i="78"/>
  <c r="AA58" i="78"/>
  <c r="AD58" i="78" s="1"/>
  <c r="D58" i="78"/>
  <c r="B74" i="78" s="1"/>
  <c r="AN57" i="78"/>
  <c r="AB57" i="78"/>
  <c r="AN56" i="78"/>
  <c r="AB56" i="78"/>
  <c r="AN55" i="78"/>
  <c r="AB55" i="78"/>
  <c r="AN54" i="78"/>
  <c r="AB54" i="78"/>
  <c r="AN53" i="78"/>
  <c r="AB53" i="78"/>
  <c r="AN52" i="78"/>
  <c r="AB52" i="78"/>
  <c r="B52" i="78"/>
  <c r="AN51" i="78"/>
  <c r="AB51" i="78"/>
  <c r="B51" i="78"/>
  <c r="AN50" i="78"/>
  <c r="AB50" i="78"/>
  <c r="AN49" i="78"/>
  <c r="AB49" i="78"/>
  <c r="AN48" i="78"/>
  <c r="AB48" i="78"/>
  <c r="AN47" i="78"/>
  <c r="AN46" i="78"/>
  <c r="B46" i="78"/>
  <c r="G52" i="78" s="1"/>
  <c r="B45" i="78"/>
  <c r="G32" i="78"/>
  <c r="G31" i="78"/>
  <c r="D25" i="78"/>
  <c r="H23" i="78"/>
  <c r="C23" i="78"/>
  <c r="B23" i="78"/>
  <c r="B26" i="78" s="1"/>
  <c r="C31" i="78" s="1"/>
  <c r="B12" i="78"/>
  <c r="D34" i="78" s="1"/>
  <c r="BL179" i="78" s="1"/>
  <c r="B11" i="78"/>
  <c r="B10" i="78"/>
  <c r="B9" i="78"/>
  <c r="B8" i="78"/>
  <c r="BJ170" i="78" s="1"/>
  <c r="B7" i="78"/>
  <c r="BJ167" i="78" s="1"/>
  <c r="B6" i="78"/>
  <c r="BO167" i="78" s="1"/>
  <c r="B5" i="78"/>
  <c r="BJ166" i="78" s="1"/>
  <c r="BK220" i="77"/>
  <c r="BI220" i="77"/>
  <c r="BK219" i="77"/>
  <c r="BI219" i="77"/>
  <c r="BK218" i="77"/>
  <c r="BI218" i="77"/>
  <c r="BM217" i="77"/>
  <c r="BK217" i="77"/>
  <c r="BI217" i="77"/>
  <c r="BK216" i="77"/>
  <c r="BI216" i="77"/>
  <c r="BK215" i="77"/>
  <c r="BI215" i="77"/>
  <c r="BK214" i="77"/>
  <c r="BI214" i="77"/>
  <c r="BM213" i="77"/>
  <c r="BK213" i="77"/>
  <c r="BI213" i="77"/>
  <c r="BN212" i="77"/>
  <c r="BM212" i="77"/>
  <c r="BL212" i="77"/>
  <c r="BK212" i="77"/>
  <c r="BJ212" i="77"/>
  <c r="BI212" i="77"/>
  <c r="BI206" i="77"/>
  <c r="BQ204" i="77"/>
  <c r="BP204" i="77"/>
  <c r="BM204" i="77"/>
  <c r="BL204" i="77"/>
  <c r="BK204" i="77"/>
  <c r="BJ204" i="77"/>
  <c r="BI204" i="77"/>
  <c r="BQ203" i="77"/>
  <c r="BP203" i="77"/>
  <c r="BO203" i="77"/>
  <c r="BN203" i="77"/>
  <c r="BM203" i="77"/>
  <c r="BL203" i="77"/>
  <c r="BK203" i="77"/>
  <c r="BJ203" i="77"/>
  <c r="BI203" i="77"/>
  <c r="BI202" i="77"/>
  <c r="BM200" i="77"/>
  <c r="BL200" i="77"/>
  <c r="BK200" i="77"/>
  <c r="BJ200" i="77"/>
  <c r="BM199" i="77"/>
  <c r="BL199" i="77"/>
  <c r="BK199" i="77"/>
  <c r="BJ199" i="77"/>
  <c r="BI199" i="77"/>
  <c r="BJ198" i="77"/>
  <c r="BI197" i="77"/>
  <c r="BQ196" i="77"/>
  <c r="BP196" i="77"/>
  <c r="BQ195" i="77"/>
  <c r="BP195" i="77"/>
  <c r="BO195" i="77"/>
  <c r="BN195" i="77"/>
  <c r="BM195" i="77"/>
  <c r="BL195" i="77"/>
  <c r="BK195" i="77"/>
  <c r="BJ195" i="77"/>
  <c r="BI195" i="77"/>
  <c r="BQ194" i="77"/>
  <c r="BP194" i="77"/>
  <c r="BK194" i="77"/>
  <c r="BJ194" i="77"/>
  <c r="BI194" i="77"/>
  <c r="BQ193" i="77"/>
  <c r="BP193" i="77"/>
  <c r="BK193" i="77"/>
  <c r="BJ193" i="77"/>
  <c r="BI193" i="77"/>
  <c r="BQ192" i="77"/>
  <c r="BP192" i="77"/>
  <c r="BO192" i="77"/>
  <c r="BN192" i="77"/>
  <c r="BM192" i="77"/>
  <c r="BL192" i="77"/>
  <c r="BK192" i="77"/>
  <c r="BJ192" i="77"/>
  <c r="BI192" i="77"/>
  <c r="BQ191" i="77"/>
  <c r="BP191" i="77"/>
  <c r="BK191" i="77"/>
  <c r="BJ191" i="77"/>
  <c r="BI191" i="77"/>
  <c r="BQ190" i="77"/>
  <c r="BP190" i="77"/>
  <c r="BO190" i="77"/>
  <c r="BN190" i="77"/>
  <c r="BM190" i="77"/>
  <c r="BL190" i="77"/>
  <c r="BK190" i="77"/>
  <c r="BJ190" i="77"/>
  <c r="BI190" i="77"/>
  <c r="BQ189" i="77"/>
  <c r="BP189" i="77"/>
  <c r="BO189" i="77"/>
  <c r="BN189" i="77"/>
  <c r="BM189" i="77"/>
  <c r="BL189" i="77"/>
  <c r="BK189" i="77"/>
  <c r="BJ189" i="77"/>
  <c r="BI189" i="77"/>
  <c r="BQ188" i="77"/>
  <c r="BP188" i="77"/>
  <c r="BO188" i="77"/>
  <c r="BN188" i="77"/>
  <c r="BM188" i="77"/>
  <c r="BL188" i="77"/>
  <c r="BK188" i="77"/>
  <c r="BJ188" i="77"/>
  <c r="BI188" i="77"/>
  <c r="BQ187" i="77"/>
  <c r="BP187" i="77"/>
  <c r="BO187" i="77"/>
  <c r="BN187" i="77"/>
  <c r="BM187" i="77"/>
  <c r="BL187" i="77"/>
  <c r="BK187" i="77"/>
  <c r="BJ187" i="77"/>
  <c r="BI187" i="77"/>
  <c r="BQ186" i="77"/>
  <c r="BP186" i="77"/>
  <c r="BO186" i="77"/>
  <c r="BN186" i="77"/>
  <c r="BM186" i="77"/>
  <c r="BL186" i="77"/>
  <c r="BK186" i="77"/>
  <c r="BJ186" i="77"/>
  <c r="BI186" i="77"/>
  <c r="BQ185" i="77"/>
  <c r="BP185" i="77"/>
  <c r="BO185" i="77"/>
  <c r="BN185" i="77"/>
  <c r="BM185" i="77"/>
  <c r="BL185" i="77"/>
  <c r="BK185" i="77"/>
  <c r="BJ185" i="77"/>
  <c r="BI185" i="77"/>
  <c r="BQ184" i="77"/>
  <c r="BP184" i="77"/>
  <c r="BO184" i="77"/>
  <c r="BN184" i="77"/>
  <c r="BM184" i="77"/>
  <c r="BL184" i="77"/>
  <c r="BK184" i="77"/>
  <c r="BJ184" i="77"/>
  <c r="BI184" i="77"/>
  <c r="BQ183" i="77"/>
  <c r="BP183" i="77"/>
  <c r="BO183" i="77"/>
  <c r="BN183" i="77"/>
  <c r="BM183" i="77"/>
  <c r="BL183" i="77"/>
  <c r="BK183" i="77"/>
  <c r="BJ183" i="77"/>
  <c r="BI183" i="77"/>
  <c r="BJ182" i="77"/>
  <c r="BJ181" i="77"/>
  <c r="BI180" i="77"/>
  <c r="BL178" i="77"/>
  <c r="BL177" i="77"/>
  <c r="BL176" i="77"/>
  <c r="BJ174" i="77"/>
  <c r="BJ173" i="77"/>
  <c r="BJ169" i="77"/>
  <c r="BJ168" i="77"/>
  <c r="BO166" i="77"/>
  <c r="BI164" i="77"/>
  <c r="K156" i="77"/>
  <c r="I156" i="77"/>
  <c r="BN220" i="77" s="1"/>
  <c r="E156" i="77"/>
  <c r="BJ220" i="77" s="1"/>
  <c r="K155" i="77"/>
  <c r="I155" i="77"/>
  <c r="BN219" i="77" s="1"/>
  <c r="G155" i="77"/>
  <c r="BL219" i="77" s="1"/>
  <c r="E155" i="77"/>
  <c r="BJ219" i="77" s="1"/>
  <c r="K154" i="77"/>
  <c r="I154" i="77"/>
  <c r="BN218" i="77" s="1"/>
  <c r="G154" i="77"/>
  <c r="BL218" i="77" s="1"/>
  <c r="E154" i="77"/>
  <c r="BJ218" i="77" s="1"/>
  <c r="K153" i="77"/>
  <c r="I153" i="77"/>
  <c r="BN217" i="77" s="1"/>
  <c r="E153" i="77"/>
  <c r="G153" i="77" s="1"/>
  <c r="BL217" i="77" s="1"/>
  <c r="K152" i="77"/>
  <c r="I152" i="77"/>
  <c r="BN216" i="77" s="1"/>
  <c r="E152" i="77"/>
  <c r="BJ216" i="77" s="1"/>
  <c r="K151" i="77"/>
  <c r="I151" i="77"/>
  <c r="BN215" i="77" s="1"/>
  <c r="G151" i="77"/>
  <c r="BL215" i="77" s="1"/>
  <c r="E151" i="77"/>
  <c r="BJ215" i="77" s="1"/>
  <c r="K150" i="77"/>
  <c r="I150" i="77"/>
  <c r="BN214" i="77" s="1"/>
  <c r="G150" i="77"/>
  <c r="BL214" i="77" s="1"/>
  <c r="E150" i="77"/>
  <c r="BJ214" i="77" s="1"/>
  <c r="K149" i="77"/>
  <c r="I149" i="77"/>
  <c r="BN213" i="77" s="1"/>
  <c r="E149" i="77"/>
  <c r="G149" i="77" s="1"/>
  <c r="BL213" i="77" s="1"/>
  <c r="E147" i="77"/>
  <c r="B133" i="77"/>
  <c r="B137" i="77" s="1"/>
  <c r="E125" i="77"/>
  <c r="BO204" i="77" s="1"/>
  <c r="D125" i="77"/>
  <c r="BN204" i="77" s="1"/>
  <c r="E76" i="77"/>
  <c r="D76" i="77"/>
  <c r="C76" i="77"/>
  <c r="B76" i="77"/>
  <c r="B75" i="77"/>
  <c r="E74" i="77"/>
  <c r="D74" i="77"/>
  <c r="N73" i="77"/>
  <c r="D73" i="77"/>
  <c r="P72" i="77"/>
  <c r="N72" i="77"/>
  <c r="K72" i="77"/>
  <c r="L72" i="77" s="1"/>
  <c r="J72" i="77"/>
  <c r="I72" i="77"/>
  <c r="G72" i="77"/>
  <c r="F72" i="77"/>
  <c r="AA60" i="77" s="1"/>
  <c r="AD60" i="77" s="1"/>
  <c r="E72" i="77"/>
  <c r="D72" i="77"/>
  <c r="P71" i="77"/>
  <c r="N71" i="77"/>
  <c r="I71" i="77"/>
  <c r="G71" i="77"/>
  <c r="F71" i="77"/>
  <c r="AA59" i="77" s="1"/>
  <c r="E71" i="77"/>
  <c r="D71" i="77"/>
  <c r="P70" i="77"/>
  <c r="N70" i="77"/>
  <c r="I70" i="77"/>
  <c r="G70" i="77"/>
  <c r="F70" i="77"/>
  <c r="AA58" i="77" s="1"/>
  <c r="AD58" i="77" s="1"/>
  <c r="E70" i="77"/>
  <c r="D70" i="77"/>
  <c r="P69" i="77"/>
  <c r="N69" i="77"/>
  <c r="K69" i="77"/>
  <c r="M69" i="77" s="1"/>
  <c r="J69" i="77"/>
  <c r="I69" i="77"/>
  <c r="G69" i="77"/>
  <c r="F69" i="77"/>
  <c r="AA57" i="77" s="1"/>
  <c r="AD57" i="77" s="1"/>
  <c r="E69" i="77"/>
  <c r="D69" i="77"/>
  <c r="P68" i="77"/>
  <c r="N68" i="77"/>
  <c r="I68" i="77"/>
  <c r="G68" i="77"/>
  <c r="F68" i="77"/>
  <c r="AA56" i="77" s="1"/>
  <c r="E68" i="77"/>
  <c r="D68" i="77"/>
  <c r="P67" i="77"/>
  <c r="N67" i="77"/>
  <c r="K67" i="77"/>
  <c r="M67" i="77" s="1"/>
  <c r="J67" i="77"/>
  <c r="I67" i="77"/>
  <c r="G67" i="77"/>
  <c r="F67" i="77"/>
  <c r="AA55" i="77" s="1"/>
  <c r="AD55" i="77" s="1"/>
  <c r="E67" i="77"/>
  <c r="D67" i="77"/>
  <c r="AA66" i="77"/>
  <c r="P66" i="77"/>
  <c r="N66" i="77"/>
  <c r="K66" i="77"/>
  <c r="J66" i="77"/>
  <c r="I66" i="77"/>
  <c r="G66" i="77"/>
  <c r="F66" i="77"/>
  <c r="AA54" i="77" s="1"/>
  <c r="E66" i="77"/>
  <c r="D66" i="77"/>
  <c r="P65" i="77"/>
  <c r="N65" i="77"/>
  <c r="K65" i="77"/>
  <c r="L65" i="77" s="1"/>
  <c r="J65" i="77"/>
  <c r="I65" i="77"/>
  <c r="G65" i="77"/>
  <c r="F65" i="77"/>
  <c r="AA53" i="77" s="1"/>
  <c r="AD53" i="77" s="1"/>
  <c r="E65" i="77"/>
  <c r="D65" i="77"/>
  <c r="P64" i="77"/>
  <c r="N64" i="77"/>
  <c r="K64" i="77"/>
  <c r="M64" i="77" s="1"/>
  <c r="J64" i="77"/>
  <c r="I64" i="77"/>
  <c r="G64" i="77"/>
  <c r="F64" i="77"/>
  <c r="AA52" i="77" s="1"/>
  <c r="AD52" i="77" s="1"/>
  <c r="E64" i="77"/>
  <c r="D64" i="77"/>
  <c r="P63" i="77"/>
  <c r="N63" i="77"/>
  <c r="K63" i="77"/>
  <c r="L63" i="77" s="1"/>
  <c r="J63" i="77"/>
  <c r="I63" i="77"/>
  <c r="G63" i="77"/>
  <c r="F63" i="77"/>
  <c r="AA51" i="77" s="1"/>
  <c r="AD51" i="77" s="1"/>
  <c r="E63" i="77"/>
  <c r="D63" i="77"/>
  <c r="P62" i="77"/>
  <c r="N62" i="77"/>
  <c r="K62" i="77"/>
  <c r="M62" i="77" s="1"/>
  <c r="J62" i="77"/>
  <c r="I62" i="77"/>
  <c r="G62" i="77"/>
  <c r="F62" i="77"/>
  <c r="AA50" i="77" s="1"/>
  <c r="AD50" i="77" s="1"/>
  <c r="E62" i="77"/>
  <c r="D62" i="77"/>
  <c r="N61" i="77"/>
  <c r="K61" i="77"/>
  <c r="M61" i="77" s="1"/>
  <c r="J61" i="77"/>
  <c r="I61" i="77"/>
  <c r="G61" i="77"/>
  <c r="F61" i="77"/>
  <c r="AA49" i="77" s="1"/>
  <c r="E61" i="77"/>
  <c r="P61" i="77" s="1"/>
  <c r="D61" i="77"/>
  <c r="AB60" i="77"/>
  <c r="AB59" i="77"/>
  <c r="F59" i="77"/>
  <c r="AN58" i="77"/>
  <c r="AB58" i="77"/>
  <c r="D58" i="77"/>
  <c r="B74" i="77" s="1"/>
  <c r="AN57" i="77"/>
  <c r="AB57" i="77"/>
  <c r="AN56" i="77"/>
  <c r="AB56" i="77"/>
  <c r="AN55" i="77"/>
  <c r="AB55" i="77"/>
  <c r="AN54" i="77"/>
  <c r="AB54" i="77"/>
  <c r="AN53" i="77"/>
  <c r="AB53" i="77"/>
  <c r="AN52" i="77"/>
  <c r="AB52" i="77"/>
  <c r="B52" i="77"/>
  <c r="AN51" i="77"/>
  <c r="AB51" i="77"/>
  <c r="B51" i="77"/>
  <c r="AN50" i="77"/>
  <c r="AB50" i="77"/>
  <c r="AN49" i="77"/>
  <c r="AB49" i="77"/>
  <c r="AN48" i="77"/>
  <c r="AB48" i="77"/>
  <c r="AN47" i="77"/>
  <c r="AN46" i="77"/>
  <c r="B46" i="77"/>
  <c r="G48" i="77" s="1"/>
  <c r="B45" i="77"/>
  <c r="B49" i="77" s="1"/>
  <c r="D34" i="77"/>
  <c r="BL179" i="77" s="1"/>
  <c r="G32" i="77"/>
  <c r="G31" i="77"/>
  <c r="D25" i="77"/>
  <c r="H23" i="77"/>
  <c r="C32" i="77" s="1"/>
  <c r="C23" i="77"/>
  <c r="B23" i="77"/>
  <c r="B26" i="77" s="1"/>
  <c r="B12" i="77"/>
  <c r="B11" i="77"/>
  <c r="B10" i="77"/>
  <c r="B9" i="77"/>
  <c r="B8" i="77"/>
  <c r="BJ170" i="77" s="1"/>
  <c r="B7" i="77"/>
  <c r="BJ167" i="77" s="1"/>
  <c r="B6" i="77"/>
  <c r="BO167" i="77" s="1"/>
  <c r="B5" i="77"/>
  <c r="BJ166" i="77" s="1"/>
  <c r="BK220" i="76"/>
  <c r="BI220" i="76"/>
  <c r="BK219" i="76"/>
  <c r="BI219" i="76"/>
  <c r="BK218" i="76"/>
  <c r="BI218" i="76"/>
  <c r="BK217" i="76"/>
  <c r="BI217" i="76"/>
  <c r="BK216" i="76"/>
  <c r="BI216" i="76"/>
  <c r="BK215" i="76"/>
  <c r="BI215" i="76"/>
  <c r="BK214" i="76"/>
  <c r="BI214" i="76"/>
  <c r="BK213" i="76"/>
  <c r="BI213" i="76"/>
  <c r="BN212" i="76"/>
  <c r="BM212" i="76"/>
  <c r="BL212" i="76"/>
  <c r="BK212" i="76"/>
  <c r="BJ212" i="76"/>
  <c r="BI212" i="76"/>
  <c r="BI206" i="76"/>
  <c r="BQ204" i="76"/>
  <c r="BP204" i="76"/>
  <c r="BM204" i="76"/>
  <c r="BL204" i="76"/>
  <c r="BK204" i="76"/>
  <c r="BJ204" i="76"/>
  <c r="BI204" i="76"/>
  <c r="BQ203" i="76"/>
  <c r="BP203" i="76"/>
  <c r="BO203" i="76"/>
  <c r="BN203" i="76"/>
  <c r="BM203" i="76"/>
  <c r="BL203" i="76"/>
  <c r="BK203" i="76"/>
  <c r="BJ203" i="76"/>
  <c r="BI203" i="76"/>
  <c r="BI202" i="76"/>
  <c r="BM200" i="76"/>
  <c r="BL200" i="76"/>
  <c r="BK200" i="76"/>
  <c r="BJ200" i="76"/>
  <c r="BM199" i="76"/>
  <c r="BL199" i="76"/>
  <c r="BK199" i="76"/>
  <c r="BJ199" i="76"/>
  <c r="BI199" i="76"/>
  <c r="BJ198" i="76"/>
  <c r="BI197" i="76"/>
  <c r="BQ196" i="76"/>
  <c r="BP196" i="76"/>
  <c r="BQ195" i="76"/>
  <c r="BP195" i="76"/>
  <c r="BO195" i="76"/>
  <c r="BN195" i="76"/>
  <c r="BM195" i="76"/>
  <c r="BL195" i="76"/>
  <c r="BK195" i="76"/>
  <c r="BJ195" i="76"/>
  <c r="BI195" i="76"/>
  <c r="BQ194" i="76"/>
  <c r="BP194" i="76"/>
  <c r="BK194" i="76"/>
  <c r="BJ194" i="76"/>
  <c r="BI194" i="76"/>
  <c r="BQ193" i="76"/>
  <c r="BP193" i="76"/>
  <c r="BK193" i="76"/>
  <c r="BJ193" i="76"/>
  <c r="BI193" i="76"/>
  <c r="BQ192" i="76"/>
  <c r="BP192" i="76"/>
  <c r="BO192" i="76"/>
  <c r="BN192" i="76"/>
  <c r="BM192" i="76"/>
  <c r="BL192" i="76"/>
  <c r="BK192" i="76"/>
  <c r="BJ192" i="76"/>
  <c r="BI192" i="76"/>
  <c r="BQ191" i="76"/>
  <c r="BP191" i="76"/>
  <c r="BK191" i="76"/>
  <c r="BJ191" i="76"/>
  <c r="BI191" i="76"/>
  <c r="BQ190" i="76"/>
  <c r="BP190" i="76"/>
  <c r="BO190" i="76"/>
  <c r="BN190" i="76"/>
  <c r="BM190" i="76"/>
  <c r="BL190" i="76"/>
  <c r="BK190" i="76"/>
  <c r="BJ190" i="76"/>
  <c r="BI190" i="76"/>
  <c r="BQ189" i="76"/>
  <c r="BP189" i="76"/>
  <c r="BO189" i="76"/>
  <c r="BN189" i="76"/>
  <c r="BM189" i="76"/>
  <c r="BL189" i="76"/>
  <c r="BK189" i="76"/>
  <c r="BJ189" i="76"/>
  <c r="BI189" i="76"/>
  <c r="BQ188" i="76"/>
  <c r="BP188" i="76"/>
  <c r="BO188" i="76"/>
  <c r="BN188" i="76"/>
  <c r="BM188" i="76"/>
  <c r="BL188" i="76"/>
  <c r="BK188" i="76"/>
  <c r="BJ188" i="76"/>
  <c r="BI188" i="76"/>
  <c r="BQ187" i="76"/>
  <c r="BP187" i="76"/>
  <c r="BO187" i="76"/>
  <c r="BN187" i="76"/>
  <c r="BM187" i="76"/>
  <c r="BL187" i="76"/>
  <c r="BK187" i="76"/>
  <c r="BJ187" i="76"/>
  <c r="BI187" i="76"/>
  <c r="BQ186" i="76"/>
  <c r="BP186" i="76"/>
  <c r="BO186" i="76"/>
  <c r="BN186" i="76"/>
  <c r="BM186" i="76"/>
  <c r="BL186" i="76"/>
  <c r="BK186" i="76"/>
  <c r="BJ186" i="76"/>
  <c r="BI186" i="76"/>
  <c r="BQ185" i="76"/>
  <c r="BP185" i="76"/>
  <c r="BO185" i="76"/>
  <c r="BN185" i="76"/>
  <c r="BM185" i="76"/>
  <c r="BL185" i="76"/>
  <c r="BK185" i="76"/>
  <c r="BJ185" i="76"/>
  <c r="BI185" i="76"/>
  <c r="BQ184" i="76"/>
  <c r="BP184" i="76"/>
  <c r="BO184" i="76"/>
  <c r="BN184" i="76"/>
  <c r="BM184" i="76"/>
  <c r="BL184" i="76"/>
  <c r="BK184" i="76"/>
  <c r="BJ184" i="76"/>
  <c r="BI184" i="76"/>
  <c r="BQ183" i="76"/>
  <c r="BP183" i="76"/>
  <c r="BO183" i="76"/>
  <c r="BN183" i="76"/>
  <c r="BM183" i="76"/>
  <c r="BL183" i="76"/>
  <c r="BK183" i="76"/>
  <c r="BJ183" i="76"/>
  <c r="BI183" i="76"/>
  <c r="BJ182" i="76"/>
  <c r="BJ181" i="76"/>
  <c r="BI180" i="76"/>
  <c r="BL178" i="76"/>
  <c r="BL177" i="76"/>
  <c r="BL176" i="76"/>
  <c r="BJ174" i="76"/>
  <c r="BJ173" i="76"/>
  <c r="BJ169" i="76"/>
  <c r="BJ168" i="76"/>
  <c r="BO166" i="76"/>
  <c r="BI164" i="76"/>
  <c r="K156" i="76"/>
  <c r="I156" i="76"/>
  <c r="BN220" i="76" s="1"/>
  <c r="G156" i="76"/>
  <c r="BL220" i="76" s="1"/>
  <c r="E156" i="76"/>
  <c r="BJ220" i="76" s="1"/>
  <c r="K155" i="76"/>
  <c r="I155" i="76"/>
  <c r="BN219" i="76" s="1"/>
  <c r="E155" i="76"/>
  <c r="BJ219" i="76" s="1"/>
  <c r="K154" i="76"/>
  <c r="I154" i="76"/>
  <c r="BN218" i="76" s="1"/>
  <c r="E154" i="76"/>
  <c r="BJ218" i="76" s="1"/>
  <c r="K153" i="76"/>
  <c r="I153" i="76"/>
  <c r="BN217" i="76" s="1"/>
  <c r="E153" i="76"/>
  <c r="H153" i="76" s="1"/>
  <c r="BM217" i="76" s="1"/>
  <c r="K152" i="76"/>
  <c r="I152" i="76"/>
  <c r="BN216" i="76" s="1"/>
  <c r="G152" i="76"/>
  <c r="BL216" i="76" s="1"/>
  <c r="E152" i="76"/>
  <c r="BJ216" i="76" s="1"/>
  <c r="K151" i="76"/>
  <c r="I151" i="76"/>
  <c r="BN215" i="76" s="1"/>
  <c r="E151" i="76"/>
  <c r="BJ215" i="76" s="1"/>
  <c r="K150" i="76"/>
  <c r="I150" i="76"/>
  <c r="BN214" i="76" s="1"/>
  <c r="E150" i="76"/>
  <c r="BJ214" i="76" s="1"/>
  <c r="K149" i="76"/>
  <c r="I149" i="76"/>
  <c r="BN213" i="76" s="1"/>
  <c r="E149" i="76"/>
  <c r="H149" i="76" s="1"/>
  <c r="BM213" i="76" s="1"/>
  <c r="E147" i="76"/>
  <c r="B133" i="76"/>
  <c r="B137" i="76" s="1"/>
  <c r="E125" i="76"/>
  <c r="BO204" i="76" s="1"/>
  <c r="D125" i="76"/>
  <c r="BN204" i="76" s="1"/>
  <c r="E76" i="76"/>
  <c r="D76" i="76"/>
  <c r="C76" i="76"/>
  <c r="B76" i="76"/>
  <c r="B75" i="76"/>
  <c r="E74" i="76"/>
  <c r="D74" i="76"/>
  <c r="N73" i="76"/>
  <c r="D73" i="76"/>
  <c r="P72" i="76"/>
  <c r="N72" i="76"/>
  <c r="K72" i="76"/>
  <c r="L72" i="76" s="1"/>
  <c r="J72" i="76"/>
  <c r="I72" i="76"/>
  <c r="G72" i="76"/>
  <c r="F72" i="76"/>
  <c r="AA60" i="76" s="1"/>
  <c r="AD60" i="76" s="1"/>
  <c r="E72" i="76"/>
  <c r="D72" i="76"/>
  <c r="P71" i="76"/>
  <c r="N71" i="76"/>
  <c r="I71" i="76"/>
  <c r="G71" i="76"/>
  <c r="F71" i="76"/>
  <c r="AA59" i="76" s="1"/>
  <c r="AD59" i="76" s="1"/>
  <c r="E71" i="76"/>
  <c r="D71" i="76"/>
  <c r="P70" i="76"/>
  <c r="N70" i="76"/>
  <c r="I70" i="76"/>
  <c r="G70" i="76"/>
  <c r="F70" i="76"/>
  <c r="AA58" i="76" s="1"/>
  <c r="E70" i="76"/>
  <c r="D70" i="76"/>
  <c r="P69" i="76"/>
  <c r="N69" i="76"/>
  <c r="K69" i="76"/>
  <c r="M69" i="76" s="1"/>
  <c r="J69" i="76"/>
  <c r="I69" i="76"/>
  <c r="G69" i="76"/>
  <c r="F69" i="76"/>
  <c r="AA57" i="76" s="1"/>
  <c r="AD57" i="76" s="1"/>
  <c r="E69" i="76"/>
  <c r="D69" i="76"/>
  <c r="P68" i="76"/>
  <c r="N68" i="76"/>
  <c r="I68" i="76"/>
  <c r="G68" i="76"/>
  <c r="F68" i="76"/>
  <c r="AA56" i="76" s="1"/>
  <c r="AD56" i="76" s="1"/>
  <c r="E68" i="76"/>
  <c r="D68" i="76"/>
  <c r="P67" i="76"/>
  <c r="N67" i="76"/>
  <c r="K67" i="76"/>
  <c r="M67" i="76" s="1"/>
  <c r="J67" i="76"/>
  <c r="I67" i="76"/>
  <c r="G67" i="76"/>
  <c r="F67" i="76"/>
  <c r="AA55" i="76" s="1"/>
  <c r="AD55" i="76" s="1"/>
  <c r="E67" i="76"/>
  <c r="D67" i="76"/>
  <c r="AA66" i="76"/>
  <c r="P66" i="76"/>
  <c r="N66" i="76"/>
  <c r="K66" i="76"/>
  <c r="M66" i="76" s="1"/>
  <c r="J66" i="76"/>
  <c r="I66" i="76"/>
  <c r="G66" i="76"/>
  <c r="F66" i="76"/>
  <c r="AA54" i="76" s="1"/>
  <c r="AD54" i="76" s="1"/>
  <c r="E66" i="76"/>
  <c r="D66" i="76"/>
  <c r="P65" i="76"/>
  <c r="N65" i="76"/>
  <c r="K65" i="76"/>
  <c r="M65" i="76" s="1"/>
  <c r="J65" i="76"/>
  <c r="I65" i="76"/>
  <c r="G65" i="76"/>
  <c r="F65" i="76"/>
  <c r="AA53" i="76" s="1"/>
  <c r="E65" i="76"/>
  <c r="D65" i="76"/>
  <c r="P64" i="76"/>
  <c r="N64" i="76"/>
  <c r="K64" i="76"/>
  <c r="M64" i="76" s="1"/>
  <c r="J64" i="76"/>
  <c r="I64" i="76"/>
  <c r="G64" i="76"/>
  <c r="F64" i="76"/>
  <c r="AA52" i="76" s="1"/>
  <c r="AD52" i="76" s="1"/>
  <c r="E64" i="76"/>
  <c r="D64" i="76"/>
  <c r="P63" i="76"/>
  <c r="N63" i="76"/>
  <c r="K63" i="76"/>
  <c r="M63" i="76" s="1"/>
  <c r="J63" i="76"/>
  <c r="I63" i="76"/>
  <c r="G63" i="76"/>
  <c r="F63" i="76"/>
  <c r="AA51" i="76" s="1"/>
  <c r="AD51" i="76" s="1"/>
  <c r="E63" i="76"/>
  <c r="D63" i="76"/>
  <c r="P62" i="76"/>
  <c r="N62" i="76"/>
  <c r="K62" i="76"/>
  <c r="M62" i="76" s="1"/>
  <c r="J62" i="76"/>
  <c r="I62" i="76"/>
  <c r="G62" i="76"/>
  <c r="F62" i="76"/>
  <c r="AA50" i="76" s="1"/>
  <c r="E62" i="76"/>
  <c r="D62" i="76"/>
  <c r="N61" i="76"/>
  <c r="K61" i="76"/>
  <c r="L61" i="76" s="1"/>
  <c r="J61" i="76"/>
  <c r="I61" i="76"/>
  <c r="G61" i="76"/>
  <c r="F61" i="76"/>
  <c r="AA49" i="76" s="1"/>
  <c r="E61" i="76"/>
  <c r="P61" i="76" s="1"/>
  <c r="D61" i="76"/>
  <c r="AB60" i="76"/>
  <c r="AB59" i="76"/>
  <c r="F59" i="76"/>
  <c r="AN58" i="76"/>
  <c r="AB58" i="76"/>
  <c r="D58" i="76"/>
  <c r="B74" i="76" s="1"/>
  <c r="AN57" i="76"/>
  <c r="AB57" i="76"/>
  <c r="AN56" i="76"/>
  <c r="AB56" i="76"/>
  <c r="AN55" i="76"/>
  <c r="AB55" i="76"/>
  <c r="AN54" i="76"/>
  <c r="AB54" i="76"/>
  <c r="AN53" i="76"/>
  <c r="AB53" i="76"/>
  <c r="AN52" i="76"/>
  <c r="AB52" i="76"/>
  <c r="B52" i="76"/>
  <c r="AN51" i="76"/>
  <c r="AB51" i="76"/>
  <c r="B51" i="76"/>
  <c r="AN50" i="76"/>
  <c r="AB50" i="76"/>
  <c r="AN49" i="76"/>
  <c r="AB49" i="76"/>
  <c r="AN48" i="76"/>
  <c r="AB48" i="76"/>
  <c r="AN47" i="76"/>
  <c r="AN46" i="76"/>
  <c r="B46" i="76"/>
  <c r="G52" i="76" s="1"/>
  <c r="B45" i="76"/>
  <c r="D34" i="76"/>
  <c r="BL179" i="76" s="1"/>
  <c r="G32" i="76"/>
  <c r="G31" i="76"/>
  <c r="D25" i="76"/>
  <c r="H23" i="76"/>
  <c r="C32" i="76" s="1"/>
  <c r="BK177" i="76" s="1"/>
  <c r="C23" i="76"/>
  <c r="B23" i="76"/>
  <c r="B26" i="76" s="1"/>
  <c r="B12" i="76"/>
  <c r="B11" i="76"/>
  <c r="B10" i="76"/>
  <c r="B9" i="76"/>
  <c r="B8" i="76"/>
  <c r="BJ170" i="76" s="1"/>
  <c r="B7" i="76"/>
  <c r="BJ167" i="76" s="1"/>
  <c r="B6" i="76"/>
  <c r="BO167" i="76" s="1"/>
  <c r="B5" i="76"/>
  <c r="BJ166" i="76" s="1"/>
  <c r="BK220" i="75"/>
  <c r="BI220" i="75"/>
  <c r="BK219" i="75"/>
  <c r="BI219" i="75"/>
  <c r="BK218" i="75"/>
  <c r="BI218" i="75"/>
  <c r="BK217" i="75"/>
  <c r="BI217" i="75"/>
  <c r="BK216" i="75"/>
  <c r="BI216" i="75"/>
  <c r="BK215" i="75"/>
  <c r="BI215" i="75"/>
  <c r="BK214" i="75"/>
  <c r="BI214" i="75"/>
  <c r="BK213" i="75"/>
  <c r="BI213" i="75"/>
  <c r="BN212" i="75"/>
  <c r="BM212" i="75"/>
  <c r="BL212" i="75"/>
  <c r="BK212" i="75"/>
  <c r="BJ212" i="75"/>
  <c r="BI212" i="75"/>
  <c r="BI206" i="75"/>
  <c r="BQ204" i="75"/>
  <c r="BP204" i="75"/>
  <c r="BM204" i="75"/>
  <c r="BL204" i="75"/>
  <c r="BK204" i="75"/>
  <c r="BJ204" i="75"/>
  <c r="BI204" i="75"/>
  <c r="BQ203" i="75"/>
  <c r="BP203" i="75"/>
  <c r="BO203" i="75"/>
  <c r="BN203" i="75"/>
  <c r="BM203" i="75"/>
  <c r="BL203" i="75"/>
  <c r="BK203" i="75"/>
  <c r="BJ203" i="75"/>
  <c r="BI203" i="75"/>
  <c r="BI202" i="75"/>
  <c r="BM200" i="75"/>
  <c r="BL200" i="75"/>
  <c r="BK200" i="75"/>
  <c r="BJ200" i="75"/>
  <c r="BM199" i="75"/>
  <c r="BL199" i="75"/>
  <c r="BK199" i="75"/>
  <c r="BJ199" i="75"/>
  <c r="BI199" i="75"/>
  <c r="BJ198" i="75"/>
  <c r="BI197" i="75"/>
  <c r="BI186" i="75"/>
  <c r="BJ182" i="75"/>
  <c r="BJ181" i="75"/>
  <c r="BL178" i="75"/>
  <c r="BL177" i="75"/>
  <c r="BL176" i="75"/>
  <c r="BJ174" i="75"/>
  <c r="BJ173" i="75"/>
  <c r="BJ169" i="75"/>
  <c r="BJ168" i="75"/>
  <c r="BO166" i="75"/>
  <c r="BI164" i="75"/>
  <c r="K156" i="75"/>
  <c r="I156" i="75"/>
  <c r="BN220" i="75" s="1"/>
  <c r="G156" i="75"/>
  <c r="BL220" i="75" s="1"/>
  <c r="E156" i="75"/>
  <c r="BJ220" i="75" s="1"/>
  <c r="K155" i="75"/>
  <c r="I155" i="75"/>
  <c r="BN219" i="75" s="1"/>
  <c r="E155" i="75"/>
  <c r="BJ219" i="75" s="1"/>
  <c r="K154" i="75"/>
  <c r="I154" i="75"/>
  <c r="BN218" i="75" s="1"/>
  <c r="G154" i="75"/>
  <c r="BL218" i="75" s="1"/>
  <c r="E154" i="75"/>
  <c r="BJ218" i="75" s="1"/>
  <c r="K153" i="75"/>
  <c r="I153" i="75"/>
  <c r="BN217" i="75" s="1"/>
  <c r="E153" i="75"/>
  <c r="H153" i="75" s="1"/>
  <c r="BM217" i="75" s="1"/>
  <c r="K152" i="75"/>
  <c r="I152" i="75"/>
  <c r="BN216" i="75" s="1"/>
  <c r="G152" i="75"/>
  <c r="BL216" i="75" s="1"/>
  <c r="E152" i="75"/>
  <c r="BJ216" i="75" s="1"/>
  <c r="K151" i="75"/>
  <c r="I151" i="75"/>
  <c r="BN215" i="75" s="1"/>
  <c r="E151" i="75"/>
  <c r="BJ215" i="75" s="1"/>
  <c r="K150" i="75"/>
  <c r="I150" i="75"/>
  <c r="BN214" i="75" s="1"/>
  <c r="G150" i="75"/>
  <c r="BL214" i="75" s="1"/>
  <c r="E150" i="75"/>
  <c r="BJ214" i="75" s="1"/>
  <c r="K149" i="75"/>
  <c r="I149" i="75"/>
  <c r="BN213" i="75" s="1"/>
  <c r="E149" i="75"/>
  <c r="E147" i="75"/>
  <c r="B133" i="75"/>
  <c r="B137" i="75" s="1"/>
  <c r="E125" i="75"/>
  <c r="BO204" i="75" s="1"/>
  <c r="D125" i="75"/>
  <c r="BN204" i="75" s="1"/>
  <c r="AA66" i="75"/>
  <c r="AB60" i="75"/>
  <c r="AB59" i="75"/>
  <c r="F59" i="75"/>
  <c r="AB58" i="75"/>
  <c r="AB57" i="75"/>
  <c r="AB56" i="75"/>
  <c r="AB55" i="75"/>
  <c r="AB54" i="75"/>
  <c r="AB53" i="75"/>
  <c r="AB52" i="75"/>
  <c r="B52" i="75"/>
  <c r="AB51" i="75"/>
  <c r="B51" i="75"/>
  <c r="AB50" i="75"/>
  <c r="AB49" i="75"/>
  <c r="AB48" i="75"/>
  <c r="B46" i="75"/>
  <c r="G52" i="75" s="1"/>
  <c r="B45" i="75"/>
  <c r="D34" i="75"/>
  <c r="BL179" i="75" s="1"/>
  <c r="G32" i="75"/>
  <c r="G31" i="75"/>
  <c r="D25" i="75"/>
  <c r="H23" i="75"/>
  <c r="C32" i="75" s="1"/>
  <c r="BK177" i="75" s="1"/>
  <c r="C23" i="75"/>
  <c r="B23" i="75"/>
  <c r="B26" i="75" s="1"/>
  <c r="B12" i="75"/>
  <c r="B11" i="75"/>
  <c r="B10" i="75"/>
  <c r="B9" i="75"/>
  <c r="B8" i="75"/>
  <c r="BJ170" i="75" s="1"/>
  <c r="B7" i="75"/>
  <c r="BJ167" i="75" s="1"/>
  <c r="B6" i="75"/>
  <c r="BO167" i="75" s="1"/>
  <c r="B5" i="75"/>
  <c r="BJ166" i="75" s="1"/>
  <c r="E147" i="22"/>
  <c r="K150" i="22"/>
  <c r="K151" i="22"/>
  <c r="K152" i="22"/>
  <c r="K153" i="22"/>
  <c r="K154" i="22"/>
  <c r="K155" i="22"/>
  <c r="K156" i="22"/>
  <c r="K149" i="22"/>
  <c r="AH2" i="17"/>
  <c r="AA49" i="94" l="1"/>
  <c r="AL47" i="89"/>
  <c r="H151" i="99"/>
  <c r="BM215" i="99" s="1"/>
  <c r="AC60" i="86"/>
  <c r="AA48" i="98"/>
  <c r="H156" i="114"/>
  <c r="BM220" i="114" s="1"/>
  <c r="M61" i="109"/>
  <c r="L72" i="115"/>
  <c r="M64" i="119"/>
  <c r="AC58" i="87"/>
  <c r="B137" i="108"/>
  <c r="AC53" i="111"/>
  <c r="AL47" i="80"/>
  <c r="AN59" i="109"/>
  <c r="H155" i="99"/>
  <c r="BM219" i="99" s="1"/>
  <c r="H155" i="107"/>
  <c r="BM219" i="107" s="1"/>
  <c r="B135" i="122"/>
  <c r="M65" i="98"/>
  <c r="AA48" i="119"/>
  <c r="AD48" i="119" s="1"/>
  <c r="AN59" i="122"/>
  <c r="AC55" i="122"/>
  <c r="B137" i="122"/>
  <c r="H151" i="123"/>
  <c r="BM215" i="123" s="1"/>
  <c r="AC54" i="95"/>
  <c r="H156" i="97"/>
  <c r="BM220" i="97" s="1"/>
  <c r="B47" i="121"/>
  <c r="B49" i="121"/>
  <c r="AL47" i="82"/>
  <c r="H156" i="92"/>
  <c r="BM220" i="92" s="1"/>
  <c r="B47" i="100"/>
  <c r="R63" i="121"/>
  <c r="R66" i="121"/>
  <c r="H152" i="92"/>
  <c r="BM216" i="92" s="1"/>
  <c r="H155" i="123"/>
  <c r="BM219" i="123" s="1"/>
  <c r="M69" i="111"/>
  <c r="M63" i="115"/>
  <c r="M61" i="119"/>
  <c r="M69" i="120"/>
  <c r="AA48" i="76"/>
  <c r="L67" i="123"/>
  <c r="H153" i="87"/>
  <c r="BM217" i="87" s="1"/>
  <c r="AC59" i="95"/>
  <c r="H149" i="95"/>
  <c r="BM213" i="95" s="1"/>
  <c r="AC51" i="97"/>
  <c r="M69" i="101"/>
  <c r="H151" i="101"/>
  <c r="BM215" i="101" s="1"/>
  <c r="B136" i="103"/>
  <c r="AC58" i="104"/>
  <c r="H153" i="104"/>
  <c r="BM217" i="104" s="1"/>
  <c r="AC51" i="109"/>
  <c r="AC53" i="110"/>
  <c r="B47" i="113"/>
  <c r="M67" i="117"/>
  <c r="B135" i="117"/>
  <c r="H155" i="117"/>
  <c r="BM219" i="117" s="1"/>
  <c r="L69" i="79"/>
  <c r="B49" i="82"/>
  <c r="R61" i="83"/>
  <c r="H154" i="83"/>
  <c r="BM218" i="83" s="1"/>
  <c r="H150" i="89"/>
  <c r="AC56" i="93"/>
  <c r="H149" i="98"/>
  <c r="BM213" i="98" s="1"/>
  <c r="AA48" i="99"/>
  <c r="L61" i="99"/>
  <c r="L61" i="100"/>
  <c r="AC48" i="102"/>
  <c r="AL46" i="106"/>
  <c r="G52" i="107"/>
  <c r="AC52" i="109"/>
  <c r="AC54" i="117"/>
  <c r="AC56" i="117"/>
  <c r="AC58" i="121"/>
  <c r="H153" i="84"/>
  <c r="BM217" i="84" s="1"/>
  <c r="AL49" i="85"/>
  <c r="H149" i="88"/>
  <c r="BM213" i="88" s="1"/>
  <c r="AL49" i="90"/>
  <c r="G52" i="91"/>
  <c r="H149" i="92"/>
  <c r="BM213" i="92" s="1"/>
  <c r="H153" i="92"/>
  <c r="BM217" i="92" s="1"/>
  <c r="H150" i="93"/>
  <c r="BM214" i="93" s="1"/>
  <c r="AC57" i="96"/>
  <c r="M62" i="102"/>
  <c r="L65" i="102"/>
  <c r="AC60" i="102"/>
  <c r="B136" i="105"/>
  <c r="B135" i="107"/>
  <c r="B47" i="110"/>
  <c r="B49" i="110"/>
  <c r="H152" i="114"/>
  <c r="BM216" i="114" s="1"/>
  <c r="B135" i="115"/>
  <c r="M61" i="116"/>
  <c r="G52" i="117"/>
  <c r="H155" i="78"/>
  <c r="BM219" i="78" s="1"/>
  <c r="B135" i="79"/>
  <c r="AL47" i="93"/>
  <c r="M61" i="94"/>
  <c r="AC57" i="94"/>
  <c r="H150" i="94"/>
  <c r="BM214" i="94" s="1"/>
  <c r="H153" i="95"/>
  <c r="BM217" i="95" s="1"/>
  <c r="AN59" i="96"/>
  <c r="AC53" i="98"/>
  <c r="H155" i="101"/>
  <c r="BM219" i="101" s="1"/>
  <c r="AC51" i="102"/>
  <c r="B135" i="103"/>
  <c r="H150" i="103"/>
  <c r="BM214" i="103" s="1"/>
  <c r="H154" i="103"/>
  <c r="BM218" i="103" s="1"/>
  <c r="R64" i="106"/>
  <c r="AC56" i="108"/>
  <c r="AL46" i="112"/>
  <c r="AC50" i="112"/>
  <c r="B136" i="118"/>
  <c r="H149" i="118"/>
  <c r="BM213" i="118" s="1"/>
  <c r="R61" i="121"/>
  <c r="AC57" i="122"/>
  <c r="L69" i="123"/>
  <c r="H152" i="123"/>
  <c r="BM216" i="123" s="1"/>
  <c r="H156" i="123"/>
  <c r="BM220" i="123" s="1"/>
  <c r="L66" i="85"/>
  <c r="M72" i="94"/>
  <c r="L65" i="95"/>
  <c r="L63" i="103"/>
  <c r="L66" i="103"/>
  <c r="L67" i="120"/>
  <c r="M72" i="122"/>
  <c r="L63" i="78"/>
  <c r="M65" i="91"/>
  <c r="M63" i="108"/>
  <c r="L66" i="108"/>
  <c r="L67" i="108"/>
  <c r="M64" i="109"/>
  <c r="M65" i="110"/>
  <c r="L62" i="113"/>
  <c r="M64" i="114"/>
  <c r="AA49" i="85"/>
  <c r="AC49" i="85" s="1"/>
  <c r="M67" i="87"/>
  <c r="L69" i="100"/>
  <c r="AA48" i="101"/>
  <c r="AD48" i="101" s="1"/>
  <c r="M63" i="116"/>
  <c r="L62" i="118"/>
  <c r="L65" i="118"/>
  <c r="L67" i="92"/>
  <c r="L67" i="97"/>
  <c r="L61" i="98"/>
  <c r="L67" i="106"/>
  <c r="L65" i="111"/>
  <c r="M67" i="111"/>
  <c r="AC50" i="113"/>
  <c r="H152" i="75"/>
  <c r="BM216" i="75" s="1"/>
  <c r="AL50" i="77"/>
  <c r="L67" i="79"/>
  <c r="AA49" i="80"/>
  <c r="AD49" i="80" s="1"/>
  <c r="L61" i="80"/>
  <c r="M64" i="80"/>
  <c r="B136" i="81"/>
  <c r="H152" i="81"/>
  <c r="BM216" i="81" s="1"/>
  <c r="AL50" i="83"/>
  <c r="M63" i="83"/>
  <c r="AC50" i="87"/>
  <c r="AC60" i="87"/>
  <c r="B137" i="88"/>
  <c r="L66" i="90"/>
  <c r="B48" i="91"/>
  <c r="R62" i="91"/>
  <c r="R68" i="91"/>
  <c r="B134" i="91"/>
  <c r="L61" i="92"/>
  <c r="AC56" i="92"/>
  <c r="H151" i="93"/>
  <c r="BM215" i="93" s="1"/>
  <c r="H154" i="93"/>
  <c r="BM218" i="93" s="1"/>
  <c r="H155" i="76"/>
  <c r="BM219" i="76" s="1"/>
  <c r="H154" i="77"/>
  <c r="BM218" i="77" s="1"/>
  <c r="AL50" i="79"/>
  <c r="AC49" i="79"/>
  <c r="H153" i="81"/>
  <c r="BM217" i="81" s="1"/>
  <c r="H155" i="82"/>
  <c r="BM219" i="82" s="1"/>
  <c r="M61" i="84"/>
  <c r="R63" i="84"/>
  <c r="R66" i="84"/>
  <c r="AC51" i="87"/>
  <c r="L62" i="88"/>
  <c r="H153" i="88"/>
  <c r="BM217" i="88" s="1"/>
  <c r="H151" i="89"/>
  <c r="BM215" i="89" s="1"/>
  <c r="B50" i="90"/>
  <c r="B134" i="90" s="1"/>
  <c r="AC54" i="90"/>
  <c r="H152" i="90"/>
  <c r="BM216" i="90" s="1"/>
  <c r="H155" i="90"/>
  <c r="BM219" i="90" s="1"/>
  <c r="B135" i="91"/>
  <c r="AL50" i="76"/>
  <c r="B135" i="76"/>
  <c r="H150" i="77"/>
  <c r="BM214" i="77" s="1"/>
  <c r="AA48" i="79"/>
  <c r="AD48" i="79" s="1"/>
  <c r="AC57" i="81"/>
  <c r="B47" i="84"/>
  <c r="B49" i="84"/>
  <c r="L65" i="86"/>
  <c r="R65" i="86"/>
  <c r="H150" i="86"/>
  <c r="BM214" i="86" s="1"/>
  <c r="H149" i="87"/>
  <c r="BM213" i="87" s="1"/>
  <c r="AC59" i="90"/>
  <c r="B136" i="90"/>
  <c r="B47" i="91"/>
  <c r="B50" i="91"/>
  <c r="R61" i="91"/>
  <c r="R67" i="91"/>
  <c r="R69" i="91"/>
  <c r="R71" i="91"/>
  <c r="B136" i="91"/>
  <c r="AL50" i="92"/>
  <c r="AC59" i="92"/>
  <c r="M69" i="92"/>
  <c r="AL46" i="94"/>
  <c r="H156" i="75"/>
  <c r="BM220" i="75" s="1"/>
  <c r="AC49" i="76"/>
  <c r="B136" i="76"/>
  <c r="AL46" i="82"/>
  <c r="AC60" i="84"/>
  <c r="B47" i="86"/>
  <c r="B49" i="86"/>
  <c r="AC55" i="86"/>
  <c r="G48" i="87"/>
  <c r="B49" i="91"/>
  <c r="R64" i="91"/>
  <c r="B113" i="110"/>
  <c r="B112" i="110"/>
  <c r="AC56" i="101"/>
  <c r="L62" i="108"/>
  <c r="AC55" i="109"/>
  <c r="B135" i="109"/>
  <c r="H150" i="109"/>
  <c r="BM214" i="109" s="1"/>
  <c r="H154" i="109"/>
  <c r="BM218" i="109" s="1"/>
  <c r="M67" i="110"/>
  <c r="R68" i="110"/>
  <c r="R70" i="110"/>
  <c r="R72" i="110"/>
  <c r="R70" i="112"/>
  <c r="B86" i="112"/>
  <c r="A101" i="112" s="1"/>
  <c r="BI200" i="112" s="1"/>
  <c r="AC58" i="114"/>
  <c r="M62" i="114"/>
  <c r="M67" i="114"/>
  <c r="G52" i="116"/>
  <c r="M66" i="118"/>
  <c r="B47" i="119"/>
  <c r="AC49" i="121"/>
  <c r="R71" i="121"/>
  <c r="H154" i="94"/>
  <c r="BM218" i="94" s="1"/>
  <c r="R66" i="95"/>
  <c r="M69" i="95"/>
  <c r="L69" i="96"/>
  <c r="AC60" i="96"/>
  <c r="L63" i="97"/>
  <c r="H152" i="97"/>
  <c r="BM216" i="97" s="1"/>
  <c r="AA49" i="100"/>
  <c r="AC49" i="101"/>
  <c r="AC53" i="102"/>
  <c r="M61" i="103"/>
  <c r="R61" i="104"/>
  <c r="L62" i="104"/>
  <c r="M67" i="104"/>
  <c r="AL47" i="105"/>
  <c r="AL50" i="106"/>
  <c r="AA49" i="106"/>
  <c r="AD49" i="106" s="1"/>
  <c r="L61" i="106"/>
  <c r="M65" i="107"/>
  <c r="AL48" i="108"/>
  <c r="M72" i="108"/>
  <c r="B135" i="108"/>
  <c r="L65" i="109"/>
  <c r="AC60" i="109"/>
  <c r="B136" i="109"/>
  <c r="R61" i="110"/>
  <c r="R63" i="110"/>
  <c r="AC54" i="110"/>
  <c r="H150" i="110"/>
  <c r="BM214" i="110" s="1"/>
  <c r="H152" i="110"/>
  <c r="BM216" i="110" s="1"/>
  <c r="H156" i="110"/>
  <c r="BM220" i="110" s="1"/>
  <c r="R69" i="112"/>
  <c r="B135" i="113"/>
  <c r="H151" i="113"/>
  <c r="BM215" i="113" s="1"/>
  <c r="H152" i="113"/>
  <c r="BM216" i="113" s="1"/>
  <c r="H155" i="113"/>
  <c r="BM219" i="113" s="1"/>
  <c r="H156" i="113"/>
  <c r="BM220" i="113" s="1"/>
  <c r="AC53" i="114"/>
  <c r="B135" i="114"/>
  <c r="H149" i="115"/>
  <c r="BM213" i="115" s="1"/>
  <c r="H151" i="115"/>
  <c r="BM215" i="115" s="1"/>
  <c r="H153" i="118"/>
  <c r="BM217" i="118" s="1"/>
  <c r="AC49" i="119"/>
  <c r="AL46" i="121"/>
  <c r="AC60" i="121"/>
  <c r="R67" i="121"/>
  <c r="R70" i="121"/>
  <c r="AL46" i="122"/>
  <c r="AC56" i="123"/>
  <c r="L67" i="94"/>
  <c r="AL46" i="95"/>
  <c r="B49" i="95"/>
  <c r="H152" i="95"/>
  <c r="BM216" i="95" s="1"/>
  <c r="H156" i="95"/>
  <c r="BM220" i="95" s="1"/>
  <c r="AC52" i="96"/>
  <c r="AC55" i="96"/>
  <c r="L69" i="98"/>
  <c r="H153" i="98"/>
  <c r="BM217" i="98" s="1"/>
  <c r="M64" i="99"/>
  <c r="G52" i="100"/>
  <c r="M66" i="100"/>
  <c r="G52" i="102"/>
  <c r="M61" i="102"/>
  <c r="L62" i="103"/>
  <c r="B47" i="104"/>
  <c r="M66" i="104"/>
  <c r="H151" i="106"/>
  <c r="BM215" i="106" s="1"/>
  <c r="H155" i="106"/>
  <c r="BM219" i="106" s="1"/>
  <c r="M63" i="107"/>
  <c r="AC59" i="107"/>
  <c r="H151" i="107"/>
  <c r="BM215" i="107" s="1"/>
  <c r="H154" i="107"/>
  <c r="BM218" i="107" s="1"/>
  <c r="AL47" i="108"/>
  <c r="AC51" i="108"/>
  <c r="AC57" i="109"/>
  <c r="AL46" i="110"/>
  <c r="L63" i="110"/>
  <c r="R65" i="110"/>
  <c r="R69" i="110"/>
  <c r="H153" i="110"/>
  <c r="BM217" i="110" s="1"/>
  <c r="AL49" i="111"/>
  <c r="B136" i="113"/>
  <c r="AC48" i="114"/>
  <c r="AC54" i="114"/>
  <c r="B136" i="114"/>
  <c r="AC56" i="115"/>
  <c r="AC51" i="115"/>
  <c r="AN59" i="118"/>
  <c r="R65" i="95"/>
  <c r="G52" i="98"/>
  <c r="AC58" i="98"/>
  <c r="AL50" i="99"/>
  <c r="AC49" i="99"/>
  <c r="AC60" i="99"/>
  <c r="AC57" i="100"/>
  <c r="AC60" i="100"/>
  <c r="AL47" i="101"/>
  <c r="AL49" i="102"/>
  <c r="AC50" i="102"/>
  <c r="AC52" i="102"/>
  <c r="AC58" i="111"/>
  <c r="AA48" i="117"/>
  <c r="AD48" i="117" s="1"/>
  <c r="L61" i="117"/>
  <c r="AN59" i="119"/>
  <c r="B109" i="119"/>
  <c r="B113" i="119" s="1"/>
  <c r="B135" i="120"/>
  <c r="M63" i="121"/>
  <c r="AL47" i="123"/>
  <c r="L61" i="82"/>
  <c r="M63" i="82"/>
  <c r="AA49" i="83"/>
  <c r="M64" i="85"/>
  <c r="M65" i="88"/>
  <c r="L72" i="89"/>
  <c r="L62" i="90"/>
  <c r="L72" i="91"/>
  <c r="AD56" i="93"/>
  <c r="M64" i="93"/>
  <c r="L67" i="96"/>
  <c r="M66" i="97"/>
  <c r="M63" i="98"/>
  <c r="M72" i="98"/>
  <c r="M72" i="101"/>
  <c r="L72" i="101"/>
  <c r="AC58" i="112"/>
  <c r="AD58" i="112"/>
  <c r="AC60" i="116"/>
  <c r="AD60" i="116"/>
  <c r="AD58" i="123"/>
  <c r="AC58" i="123"/>
  <c r="M61" i="76"/>
  <c r="M63" i="77"/>
  <c r="L65" i="78"/>
  <c r="M62" i="79"/>
  <c r="L67" i="86"/>
  <c r="AC52" i="87"/>
  <c r="L65" i="87"/>
  <c r="AC53" i="89"/>
  <c r="L62" i="89"/>
  <c r="L64" i="89"/>
  <c r="L65" i="90"/>
  <c r="AA48" i="91"/>
  <c r="AD48" i="91" s="1"/>
  <c r="L61" i="91"/>
  <c r="L62" i="91"/>
  <c r="L66" i="91"/>
  <c r="M63" i="92"/>
  <c r="M62" i="93"/>
  <c r="AC55" i="97"/>
  <c r="M66" i="98"/>
  <c r="AC53" i="108"/>
  <c r="AD53" i="108"/>
  <c r="AA48" i="77"/>
  <c r="AD48" i="77" s="1"/>
  <c r="L61" i="77"/>
  <c r="M72" i="77"/>
  <c r="L72" i="79"/>
  <c r="L65" i="81"/>
  <c r="L63" i="91"/>
  <c r="AC55" i="102"/>
  <c r="AD55" i="102"/>
  <c r="AD51" i="121"/>
  <c r="AC51" i="121"/>
  <c r="M72" i="76"/>
  <c r="L64" i="77"/>
  <c r="L66" i="78"/>
  <c r="M67" i="81"/>
  <c r="AC50" i="111"/>
  <c r="AD50" i="111"/>
  <c r="AD50" i="114"/>
  <c r="AC50" i="114"/>
  <c r="L66" i="102"/>
  <c r="M72" i="103"/>
  <c r="L62" i="105"/>
  <c r="L64" i="105"/>
  <c r="L72" i="106"/>
  <c r="AA49" i="107"/>
  <c r="AD49" i="107" s="1"/>
  <c r="L61" i="107"/>
  <c r="M72" i="107"/>
  <c r="L61" i="108"/>
  <c r="L65" i="108"/>
  <c r="L62" i="111"/>
  <c r="L64" i="111"/>
  <c r="M66" i="112"/>
  <c r="L65" i="113"/>
  <c r="M69" i="114"/>
  <c r="M62" i="115"/>
  <c r="L67" i="115"/>
  <c r="L69" i="115"/>
  <c r="AC56" i="116"/>
  <c r="M65" i="116"/>
  <c r="L69" i="116"/>
  <c r="L72" i="116"/>
  <c r="L72" i="117"/>
  <c r="M63" i="120"/>
  <c r="M66" i="120"/>
  <c r="AC57" i="121"/>
  <c r="M66" i="121"/>
  <c r="L69" i="122"/>
  <c r="AC57" i="101"/>
  <c r="AC58" i="101"/>
  <c r="AC59" i="103"/>
  <c r="L63" i="104"/>
  <c r="L65" i="104"/>
  <c r="AC55" i="110"/>
  <c r="AA48" i="112"/>
  <c r="AC48" i="112" s="1"/>
  <c r="AA48" i="115"/>
  <c r="AD48" i="115" s="1"/>
  <c r="AC57" i="115"/>
  <c r="AA48" i="121"/>
  <c r="AD48" i="121" s="1"/>
  <c r="AC54" i="109"/>
  <c r="AA49" i="111"/>
  <c r="AC49" i="111" s="1"/>
  <c r="M69" i="113"/>
  <c r="L66" i="114"/>
  <c r="AC60" i="117"/>
  <c r="AA49" i="123"/>
  <c r="AC49" i="123" s="1"/>
  <c r="AC50" i="123"/>
  <c r="M62" i="123"/>
  <c r="B47" i="75"/>
  <c r="H151" i="75"/>
  <c r="BM215" i="75" s="1"/>
  <c r="H155" i="75"/>
  <c r="BM219" i="75" s="1"/>
  <c r="L67" i="76"/>
  <c r="L69" i="76"/>
  <c r="H152" i="76"/>
  <c r="BM216" i="76" s="1"/>
  <c r="R70" i="77"/>
  <c r="B109" i="77"/>
  <c r="B112" i="77" s="1"/>
  <c r="R68" i="77"/>
  <c r="R72" i="77"/>
  <c r="R61" i="77"/>
  <c r="B47" i="77"/>
  <c r="G52" i="77"/>
  <c r="B135" i="75"/>
  <c r="AL47" i="76"/>
  <c r="L62" i="76"/>
  <c r="L64" i="76"/>
  <c r="AL46" i="77"/>
  <c r="L66" i="77"/>
  <c r="M66" i="77"/>
  <c r="H151" i="76"/>
  <c r="BM215" i="76" s="1"/>
  <c r="H156" i="76"/>
  <c r="BM220" i="76" s="1"/>
  <c r="L62" i="77"/>
  <c r="M65" i="77"/>
  <c r="H149" i="77"/>
  <c r="H153" i="77"/>
  <c r="AL47" i="79"/>
  <c r="AN59" i="79"/>
  <c r="G52" i="80"/>
  <c r="B47" i="81"/>
  <c r="M63" i="81"/>
  <c r="R63" i="81"/>
  <c r="AC53" i="81"/>
  <c r="B47" i="82"/>
  <c r="B50" i="82"/>
  <c r="B134" i="82" s="1"/>
  <c r="M64" i="82"/>
  <c r="AC57" i="82"/>
  <c r="AC59" i="82"/>
  <c r="M72" i="82"/>
  <c r="B135" i="82"/>
  <c r="H151" i="82"/>
  <c r="BM215" i="82" s="1"/>
  <c r="H154" i="82"/>
  <c r="BM218" i="82" s="1"/>
  <c r="B47" i="83"/>
  <c r="B49" i="83"/>
  <c r="M61" i="83"/>
  <c r="M66" i="83"/>
  <c r="R68" i="83"/>
  <c r="B109" i="83"/>
  <c r="B112" i="83" s="1"/>
  <c r="H150" i="83"/>
  <c r="BM214" i="83" s="1"/>
  <c r="H153" i="83"/>
  <c r="R61" i="84"/>
  <c r="AC52" i="84"/>
  <c r="R68" i="84"/>
  <c r="M72" i="84"/>
  <c r="R72" i="84"/>
  <c r="M62" i="85"/>
  <c r="B136" i="85"/>
  <c r="H156" i="85"/>
  <c r="BM220" i="85" s="1"/>
  <c r="M61" i="86"/>
  <c r="R61" i="86"/>
  <c r="R66" i="86"/>
  <c r="M72" i="86"/>
  <c r="H154" i="86"/>
  <c r="BM218" i="86" s="1"/>
  <c r="M63" i="87"/>
  <c r="R63" i="87"/>
  <c r="AC53" i="87"/>
  <c r="R67" i="87"/>
  <c r="M69" i="87"/>
  <c r="AA49" i="88"/>
  <c r="M61" i="88"/>
  <c r="M66" i="88"/>
  <c r="M67" i="88"/>
  <c r="M69" i="88"/>
  <c r="AL50" i="89"/>
  <c r="AN59" i="89"/>
  <c r="M61" i="89"/>
  <c r="AC54" i="89"/>
  <c r="L69" i="89"/>
  <c r="C33" i="90"/>
  <c r="L63" i="90"/>
  <c r="AC53" i="90"/>
  <c r="AC58" i="90"/>
  <c r="B135" i="90"/>
  <c r="H151" i="90"/>
  <c r="BM215" i="90" s="1"/>
  <c r="B86" i="91"/>
  <c r="B109" i="91"/>
  <c r="B113" i="91" s="1"/>
  <c r="R72" i="91"/>
  <c r="R70" i="91"/>
  <c r="AC48" i="91"/>
  <c r="AC53" i="91"/>
  <c r="R63" i="91"/>
  <c r="L64" i="91"/>
  <c r="R65" i="91"/>
  <c r="AD50" i="101"/>
  <c r="AC50" i="101"/>
  <c r="AC53" i="104"/>
  <c r="AD53" i="104"/>
  <c r="B49" i="81"/>
  <c r="R69" i="81"/>
  <c r="G52" i="86"/>
  <c r="B49" i="87"/>
  <c r="B48" i="88"/>
  <c r="AC56" i="88"/>
  <c r="AC59" i="89"/>
  <c r="AC50" i="91"/>
  <c r="AL46" i="91"/>
  <c r="AN59" i="77"/>
  <c r="AC50" i="78"/>
  <c r="L67" i="78"/>
  <c r="L72" i="78"/>
  <c r="B135" i="78"/>
  <c r="AC56" i="79"/>
  <c r="H151" i="79"/>
  <c r="BM215" i="79" s="1"/>
  <c r="H155" i="79"/>
  <c r="BM219" i="79" s="1"/>
  <c r="AL49" i="80"/>
  <c r="M62" i="80"/>
  <c r="L67" i="80"/>
  <c r="L72" i="80"/>
  <c r="H151" i="80"/>
  <c r="BM215" i="80" s="1"/>
  <c r="H155" i="80"/>
  <c r="BM219" i="80" s="1"/>
  <c r="G48" i="81"/>
  <c r="R65" i="81"/>
  <c r="L66" i="81"/>
  <c r="M69" i="81"/>
  <c r="R71" i="81"/>
  <c r="L72" i="81"/>
  <c r="AL49" i="82"/>
  <c r="M62" i="82"/>
  <c r="AC60" i="82"/>
  <c r="AL46" i="83"/>
  <c r="L62" i="83"/>
  <c r="M65" i="83"/>
  <c r="L72" i="83"/>
  <c r="R72" i="83"/>
  <c r="AL50" i="84"/>
  <c r="M63" i="84"/>
  <c r="R65" i="84"/>
  <c r="M66" i="84"/>
  <c r="R70" i="84"/>
  <c r="H149" i="84"/>
  <c r="BM213" i="84" s="1"/>
  <c r="L63" i="85"/>
  <c r="L69" i="85"/>
  <c r="AL50" i="86"/>
  <c r="L63" i="86"/>
  <c r="AC52" i="86"/>
  <c r="AC57" i="86"/>
  <c r="R65" i="87"/>
  <c r="L66" i="87"/>
  <c r="R71" i="87"/>
  <c r="L72" i="87"/>
  <c r="G52" i="88"/>
  <c r="M64" i="88"/>
  <c r="B135" i="89"/>
  <c r="L64" i="90"/>
  <c r="L67" i="90"/>
  <c r="L69" i="90"/>
  <c r="AD50" i="96"/>
  <c r="AC50" i="96"/>
  <c r="AL50" i="78"/>
  <c r="M62" i="78"/>
  <c r="M64" i="78"/>
  <c r="B137" i="78"/>
  <c r="AL46" i="79"/>
  <c r="L61" i="79"/>
  <c r="M64" i="79"/>
  <c r="H152" i="79"/>
  <c r="BM216" i="79" s="1"/>
  <c r="H156" i="79"/>
  <c r="BM220" i="79" s="1"/>
  <c r="L69" i="80"/>
  <c r="AL46" i="81"/>
  <c r="AC55" i="81"/>
  <c r="L61" i="81"/>
  <c r="R66" i="81"/>
  <c r="R67" i="81"/>
  <c r="B86" i="81"/>
  <c r="G52" i="82"/>
  <c r="H150" i="82"/>
  <c r="BM214" i="82" s="1"/>
  <c r="AL49" i="83"/>
  <c r="G52" i="83"/>
  <c r="L64" i="83"/>
  <c r="H149" i="83"/>
  <c r="G52" i="84"/>
  <c r="M65" i="84"/>
  <c r="B109" i="84"/>
  <c r="AC48" i="85"/>
  <c r="AC53" i="85"/>
  <c r="B135" i="85"/>
  <c r="H152" i="85"/>
  <c r="BM216" i="85" s="1"/>
  <c r="AD52" i="86"/>
  <c r="R63" i="86"/>
  <c r="R68" i="86"/>
  <c r="H153" i="86"/>
  <c r="BM217" i="86" s="1"/>
  <c r="AL50" i="87"/>
  <c r="AL48" i="87"/>
  <c r="AD58" i="87"/>
  <c r="L61" i="87"/>
  <c r="R66" i="87"/>
  <c r="R69" i="87"/>
  <c r="AL49" i="88"/>
  <c r="G52" i="89"/>
  <c r="L67" i="89"/>
  <c r="H155" i="89"/>
  <c r="BM219" i="89" s="1"/>
  <c r="AD57" i="97"/>
  <c r="AC57" i="97"/>
  <c r="AL49" i="93"/>
  <c r="M61" i="93"/>
  <c r="L69" i="93"/>
  <c r="M72" i="93"/>
  <c r="AL49" i="94"/>
  <c r="B50" i="94"/>
  <c r="B134" i="94" s="1"/>
  <c r="AC60" i="94"/>
  <c r="M62" i="94"/>
  <c r="M64" i="94"/>
  <c r="AA48" i="95"/>
  <c r="AD48" i="95" s="1"/>
  <c r="G52" i="95"/>
  <c r="AC56" i="95"/>
  <c r="L61" i="95"/>
  <c r="L63" i="95"/>
  <c r="M66" i="95"/>
  <c r="M67" i="95"/>
  <c r="L72" i="95"/>
  <c r="AC56" i="96"/>
  <c r="L62" i="96"/>
  <c r="L64" i="96"/>
  <c r="M72" i="96"/>
  <c r="B135" i="96"/>
  <c r="AL46" i="97"/>
  <c r="AD51" i="97"/>
  <c r="M65" i="97"/>
  <c r="R65" i="97"/>
  <c r="AC56" i="97"/>
  <c r="M69" i="97"/>
  <c r="L72" i="97"/>
  <c r="H151" i="97"/>
  <c r="BM215" i="97" s="1"/>
  <c r="H155" i="97"/>
  <c r="BM219" i="97" s="1"/>
  <c r="L67" i="98"/>
  <c r="AL46" i="99"/>
  <c r="G52" i="99"/>
  <c r="AC55" i="99"/>
  <c r="M67" i="99"/>
  <c r="L69" i="99"/>
  <c r="L72" i="99"/>
  <c r="AL50" i="100"/>
  <c r="AC53" i="100"/>
  <c r="M63" i="100"/>
  <c r="L67" i="100"/>
  <c r="L72" i="100"/>
  <c r="G52" i="101"/>
  <c r="AC55" i="101"/>
  <c r="AN59" i="101"/>
  <c r="M62" i="101"/>
  <c r="L67" i="101"/>
  <c r="B135" i="101"/>
  <c r="AD60" i="102"/>
  <c r="M69" i="102"/>
  <c r="B137" i="102"/>
  <c r="H149" i="102"/>
  <c r="BM213" i="102" s="1"/>
  <c r="H153" i="102"/>
  <c r="BM217" i="102" s="1"/>
  <c r="AN59" i="103"/>
  <c r="M64" i="103"/>
  <c r="R68" i="103"/>
  <c r="R70" i="103"/>
  <c r="R72" i="103"/>
  <c r="AC59" i="104"/>
  <c r="AC54" i="104"/>
  <c r="R66" i="104"/>
  <c r="R67" i="104"/>
  <c r="AC50" i="110"/>
  <c r="AD50" i="110"/>
  <c r="AD54" i="111"/>
  <c r="AC54" i="111"/>
  <c r="AD55" i="114"/>
  <c r="AC55" i="114"/>
  <c r="AL46" i="92"/>
  <c r="AC49" i="92"/>
  <c r="G52" i="92"/>
  <c r="AC57" i="92"/>
  <c r="M66" i="92"/>
  <c r="L72" i="92"/>
  <c r="AC53" i="93"/>
  <c r="B47" i="94"/>
  <c r="AC49" i="94"/>
  <c r="R63" i="95"/>
  <c r="AA48" i="96"/>
  <c r="AC58" i="96"/>
  <c r="B136" i="96"/>
  <c r="B47" i="97"/>
  <c r="B49" i="97"/>
  <c r="AC59" i="97"/>
  <c r="R66" i="97"/>
  <c r="B49" i="98"/>
  <c r="AC50" i="98"/>
  <c r="AC51" i="98"/>
  <c r="AC55" i="98"/>
  <c r="R63" i="98"/>
  <c r="R65" i="98"/>
  <c r="AL47" i="99"/>
  <c r="AN59" i="99"/>
  <c r="AC56" i="99"/>
  <c r="AC52" i="100"/>
  <c r="AL50" i="101"/>
  <c r="AC57" i="102"/>
  <c r="H150" i="102"/>
  <c r="BM214" i="102" s="1"/>
  <c r="B47" i="103"/>
  <c r="AL46" i="103"/>
  <c r="AC49" i="103"/>
  <c r="R61" i="103"/>
  <c r="AL46" i="104"/>
  <c r="AC56" i="104"/>
  <c r="L69" i="104"/>
  <c r="M69" i="104"/>
  <c r="R72" i="104"/>
  <c r="AD59" i="112"/>
  <c r="AC59" i="112"/>
  <c r="AD57" i="113"/>
  <c r="AC57" i="113"/>
  <c r="AN59" i="92"/>
  <c r="AN59" i="93"/>
  <c r="R63" i="97"/>
  <c r="L72" i="104"/>
  <c r="M72" i="104"/>
  <c r="AC56" i="105"/>
  <c r="AD56" i="105"/>
  <c r="AD56" i="109"/>
  <c r="AC56" i="109"/>
  <c r="AD51" i="110"/>
  <c r="AC51" i="110"/>
  <c r="AD57" i="110"/>
  <c r="AC57" i="110"/>
  <c r="AC53" i="112"/>
  <c r="AD53" i="112"/>
  <c r="AD52" i="113"/>
  <c r="AC52" i="113"/>
  <c r="AD56" i="114"/>
  <c r="AC56" i="114"/>
  <c r="AC54" i="92"/>
  <c r="AC55" i="92"/>
  <c r="M65" i="92"/>
  <c r="G52" i="93"/>
  <c r="L67" i="93"/>
  <c r="B135" i="93"/>
  <c r="H155" i="93"/>
  <c r="BM219" i="93" s="1"/>
  <c r="AC54" i="94"/>
  <c r="L69" i="94"/>
  <c r="AC59" i="94"/>
  <c r="B135" i="94"/>
  <c r="AL47" i="96"/>
  <c r="M61" i="96"/>
  <c r="H150" i="96"/>
  <c r="BM214" i="96" s="1"/>
  <c r="H154" i="96"/>
  <c r="BM218" i="96" s="1"/>
  <c r="G52" i="97"/>
  <c r="L61" i="97"/>
  <c r="R61" i="97"/>
  <c r="AC54" i="97"/>
  <c r="AC57" i="99"/>
  <c r="M62" i="99"/>
  <c r="B135" i="99"/>
  <c r="AC51" i="100"/>
  <c r="M65" i="100"/>
  <c r="H149" i="100"/>
  <c r="BM213" i="100" s="1"/>
  <c r="H153" i="100"/>
  <c r="BM217" i="100" s="1"/>
  <c r="AL46" i="101"/>
  <c r="L61" i="101"/>
  <c r="M64" i="101"/>
  <c r="L65" i="103"/>
  <c r="R71" i="104"/>
  <c r="B86" i="104"/>
  <c r="B89" i="104" s="1"/>
  <c r="R68" i="104"/>
  <c r="R65" i="104"/>
  <c r="R63" i="104"/>
  <c r="M64" i="104"/>
  <c r="L64" i="104"/>
  <c r="BJ213" i="104"/>
  <c r="H149" i="104"/>
  <c r="BM213" i="104" s="1"/>
  <c r="AC57" i="107"/>
  <c r="AD57" i="107"/>
  <c r="AC49" i="108"/>
  <c r="AD49" i="108"/>
  <c r="AD52" i="110"/>
  <c r="AC52" i="110"/>
  <c r="AD54" i="112"/>
  <c r="AC54" i="112"/>
  <c r="AD55" i="113"/>
  <c r="AC55" i="113"/>
  <c r="AD57" i="114"/>
  <c r="AC57" i="114"/>
  <c r="M67" i="105"/>
  <c r="M69" i="105"/>
  <c r="B135" i="105"/>
  <c r="H152" i="105"/>
  <c r="BM216" i="105" s="1"/>
  <c r="H156" i="105"/>
  <c r="BM220" i="105" s="1"/>
  <c r="B47" i="106"/>
  <c r="AL46" i="107"/>
  <c r="M64" i="107"/>
  <c r="M66" i="107"/>
  <c r="H150" i="107"/>
  <c r="BM214" i="107" s="1"/>
  <c r="G48" i="108"/>
  <c r="M64" i="108"/>
  <c r="M69" i="108"/>
  <c r="R61" i="109"/>
  <c r="L62" i="109"/>
  <c r="L63" i="109"/>
  <c r="L66" i="109"/>
  <c r="M72" i="109"/>
  <c r="AD53" i="110"/>
  <c r="AC59" i="110"/>
  <c r="AC60" i="110"/>
  <c r="M66" i="110"/>
  <c r="R66" i="110"/>
  <c r="R67" i="110"/>
  <c r="R71" i="110"/>
  <c r="B86" i="110"/>
  <c r="B88" i="110" s="1"/>
  <c r="C32" i="111"/>
  <c r="AC48" i="111"/>
  <c r="AC52" i="111"/>
  <c r="AC60" i="111"/>
  <c r="L63" i="111"/>
  <c r="B135" i="111"/>
  <c r="H152" i="111"/>
  <c r="BM216" i="111" s="1"/>
  <c r="H156" i="111"/>
  <c r="BM220" i="111" s="1"/>
  <c r="AL50" i="112"/>
  <c r="M61" i="112"/>
  <c r="R61" i="112"/>
  <c r="L62" i="112"/>
  <c r="M63" i="112"/>
  <c r="R63" i="112"/>
  <c r="L64" i="112"/>
  <c r="M65" i="112"/>
  <c r="R65" i="112"/>
  <c r="R67" i="112"/>
  <c r="R68" i="112"/>
  <c r="R71" i="112"/>
  <c r="M72" i="112"/>
  <c r="R72" i="112"/>
  <c r="B109" i="112"/>
  <c r="B113" i="112" s="1"/>
  <c r="B136" i="112"/>
  <c r="H149" i="112"/>
  <c r="BM213" i="112" s="1"/>
  <c r="H150" i="112"/>
  <c r="BM214" i="112" s="1"/>
  <c r="H153" i="112"/>
  <c r="BM217" i="112" s="1"/>
  <c r="H154" i="112"/>
  <c r="BM218" i="112" s="1"/>
  <c r="AC51" i="113"/>
  <c r="AC60" i="113"/>
  <c r="L63" i="113"/>
  <c r="M64" i="113"/>
  <c r="L66" i="113"/>
  <c r="AA49" i="114"/>
  <c r="AC49" i="114" s="1"/>
  <c r="M61" i="114"/>
  <c r="B47" i="115"/>
  <c r="AC58" i="115"/>
  <c r="AC60" i="115"/>
  <c r="AC49" i="116"/>
  <c r="R66" i="116"/>
  <c r="M67" i="116"/>
  <c r="L67" i="116"/>
  <c r="H153" i="116"/>
  <c r="BM217" i="116" s="1"/>
  <c r="AL47" i="106"/>
  <c r="G52" i="106"/>
  <c r="AC56" i="106"/>
  <c r="AC51" i="106"/>
  <c r="AL50" i="107"/>
  <c r="B49" i="107"/>
  <c r="B47" i="108"/>
  <c r="AC48" i="108"/>
  <c r="AN59" i="108"/>
  <c r="AL50" i="108"/>
  <c r="AL46" i="109"/>
  <c r="B109" i="109"/>
  <c r="B111" i="109" s="1"/>
  <c r="AC56" i="110"/>
  <c r="H149" i="110"/>
  <c r="AL46" i="111"/>
  <c r="AD49" i="111"/>
  <c r="AC57" i="111"/>
  <c r="AD58" i="111"/>
  <c r="B136" i="111"/>
  <c r="B47" i="112"/>
  <c r="AD50" i="112"/>
  <c r="AC56" i="112"/>
  <c r="R66" i="112"/>
  <c r="AN59" i="113"/>
  <c r="B49" i="115"/>
  <c r="R62" i="115"/>
  <c r="R64" i="115"/>
  <c r="R66" i="115"/>
  <c r="AL50" i="116"/>
  <c r="AC55" i="116"/>
  <c r="AC57" i="116"/>
  <c r="L66" i="116"/>
  <c r="M66" i="116"/>
  <c r="AC59" i="123"/>
  <c r="AD59" i="123"/>
  <c r="G52" i="115"/>
  <c r="R65" i="116"/>
  <c r="R63" i="116"/>
  <c r="AC52" i="116"/>
  <c r="AN59" i="105"/>
  <c r="M62" i="106"/>
  <c r="M64" i="106"/>
  <c r="L69" i="106"/>
  <c r="AC59" i="106"/>
  <c r="AC54" i="107"/>
  <c r="AL46" i="108"/>
  <c r="AD48" i="108"/>
  <c r="B47" i="109"/>
  <c r="AC50" i="109"/>
  <c r="R68" i="109"/>
  <c r="R70" i="109"/>
  <c r="R72" i="109"/>
  <c r="L62" i="110"/>
  <c r="L64" i="110"/>
  <c r="M69" i="110"/>
  <c r="B50" i="111"/>
  <c r="B134" i="111" s="1"/>
  <c r="L66" i="111"/>
  <c r="B88" i="112"/>
  <c r="M67" i="113"/>
  <c r="AL49" i="114"/>
  <c r="AL49" i="115"/>
  <c r="AC55" i="115"/>
  <c r="H153" i="115"/>
  <c r="BM217" i="115" s="1"/>
  <c r="H155" i="115"/>
  <c r="BM219" i="115" s="1"/>
  <c r="E32" i="116"/>
  <c r="BM177" i="116" s="1"/>
  <c r="BK177" i="116"/>
  <c r="AD55" i="116"/>
  <c r="AD57" i="116"/>
  <c r="AD58" i="117"/>
  <c r="AC58" i="117"/>
  <c r="AD57" i="118"/>
  <c r="AC57" i="118"/>
  <c r="AC54" i="120"/>
  <c r="AD54" i="120"/>
  <c r="AC55" i="121"/>
  <c r="AD55" i="121"/>
  <c r="AC51" i="116"/>
  <c r="C33" i="117"/>
  <c r="AC55" i="117"/>
  <c r="AC57" i="117"/>
  <c r="M69" i="117"/>
  <c r="AC51" i="118"/>
  <c r="AC53" i="118"/>
  <c r="L63" i="118"/>
  <c r="L64" i="118"/>
  <c r="AC50" i="119"/>
  <c r="AC53" i="119"/>
  <c r="AC56" i="119"/>
  <c r="AC59" i="119"/>
  <c r="R61" i="119"/>
  <c r="L62" i="119"/>
  <c r="R68" i="119"/>
  <c r="R70" i="119"/>
  <c r="R72" i="119"/>
  <c r="B135" i="119"/>
  <c r="H151" i="119"/>
  <c r="BM215" i="119" s="1"/>
  <c r="AC48" i="120"/>
  <c r="AC49" i="120"/>
  <c r="L61" i="120"/>
  <c r="AC60" i="120"/>
  <c r="B136" i="120"/>
  <c r="H152" i="120"/>
  <c r="BM216" i="120" s="1"/>
  <c r="L65" i="121"/>
  <c r="R69" i="121"/>
  <c r="B109" i="121"/>
  <c r="H152" i="121"/>
  <c r="BM216" i="121" s="1"/>
  <c r="H156" i="121"/>
  <c r="BM220" i="121" s="1"/>
  <c r="B47" i="122"/>
  <c r="AC56" i="122"/>
  <c r="L62" i="122"/>
  <c r="L64" i="122"/>
  <c r="L66" i="122"/>
  <c r="H155" i="122"/>
  <c r="BM219" i="122" s="1"/>
  <c r="AC48" i="123"/>
  <c r="AC55" i="123"/>
  <c r="AC57" i="123"/>
  <c r="L61" i="123"/>
  <c r="M64" i="123"/>
  <c r="B135" i="123"/>
  <c r="AL46" i="117"/>
  <c r="AC50" i="117"/>
  <c r="AD54" i="117"/>
  <c r="AD56" i="117"/>
  <c r="AC59" i="117"/>
  <c r="B47" i="118"/>
  <c r="B49" i="118"/>
  <c r="AC50" i="118"/>
  <c r="AC52" i="118"/>
  <c r="AC55" i="118"/>
  <c r="AC58" i="118"/>
  <c r="B86" i="118"/>
  <c r="B90" i="118" s="1"/>
  <c r="H152" i="118"/>
  <c r="H156" i="118"/>
  <c r="AD49" i="119"/>
  <c r="AC54" i="119"/>
  <c r="M72" i="119"/>
  <c r="B136" i="119"/>
  <c r="C33" i="120"/>
  <c r="AC55" i="120"/>
  <c r="AC51" i="120"/>
  <c r="M65" i="120"/>
  <c r="AC57" i="120"/>
  <c r="G48" i="121"/>
  <c r="AN59" i="121"/>
  <c r="AM46" i="121" s="1"/>
  <c r="AO53" i="121" s="1"/>
  <c r="R65" i="121"/>
  <c r="R68" i="121"/>
  <c r="M69" i="121"/>
  <c r="R72" i="121"/>
  <c r="B136" i="121"/>
  <c r="H149" i="121"/>
  <c r="BM213" i="121" s="1"/>
  <c r="H153" i="121"/>
  <c r="BM217" i="121" s="1"/>
  <c r="AA49" i="122"/>
  <c r="AC54" i="122"/>
  <c r="AC59" i="122"/>
  <c r="AL50" i="123"/>
  <c r="AD56" i="123"/>
  <c r="B50" i="117"/>
  <c r="AL47" i="117"/>
  <c r="R62" i="117"/>
  <c r="R64" i="117"/>
  <c r="R67" i="118"/>
  <c r="R69" i="118"/>
  <c r="R71" i="118"/>
  <c r="AL46" i="119"/>
  <c r="AM46" i="119" s="1"/>
  <c r="AO48" i="119" s="1"/>
  <c r="G52" i="120"/>
  <c r="AC50" i="122"/>
  <c r="M62" i="117"/>
  <c r="M64" i="117"/>
  <c r="H151" i="117"/>
  <c r="BM215" i="117" s="1"/>
  <c r="M67" i="118"/>
  <c r="M69" i="118"/>
  <c r="AC48" i="119"/>
  <c r="AC58" i="119"/>
  <c r="H150" i="119"/>
  <c r="BM214" i="119" s="1"/>
  <c r="H154" i="119"/>
  <c r="BM218" i="119" s="1"/>
  <c r="AC52" i="120"/>
  <c r="AC54" i="121"/>
  <c r="AC56" i="121"/>
  <c r="M67" i="121"/>
  <c r="AM46" i="122"/>
  <c r="AC58" i="122"/>
  <c r="M61" i="122"/>
  <c r="AL46" i="123"/>
  <c r="AN59" i="123"/>
  <c r="AD52" i="90"/>
  <c r="AC52" i="90"/>
  <c r="AD57" i="90"/>
  <c r="AC57" i="90"/>
  <c r="BK177" i="92"/>
  <c r="F32" i="92"/>
  <c r="BN177" i="92" s="1"/>
  <c r="AD51" i="95"/>
  <c r="AC51" i="95"/>
  <c r="AD55" i="95"/>
  <c r="AC55" i="95"/>
  <c r="AD60" i="95"/>
  <c r="AC60" i="95"/>
  <c r="AD60" i="97"/>
  <c r="AC60" i="97"/>
  <c r="AD58" i="94"/>
  <c r="AC58" i="94"/>
  <c r="AD57" i="95"/>
  <c r="AC57" i="95"/>
  <c r="AD60" i="87"/>
  <c r="AC54" i="88"/>
  <c r="AD53" i="90"/>
  <c r="AD54" i="90"/>
  <c r="AC49" i="91"/>
  <c r="AD59" i="92"/>
  <c r="AC50" i="93"/>
  <c r="AC59" i="93"/>
  <c r="AC48" i="94"/>
  <c r="AC56" i="94"/>
  <c r="AA48" i="97"/>
  <c r="AD48" i="97" s="1"/>
  <c r="F32" i="98"/>
  <c r="BN177" i="98" s="1"/>
  <c r="AC49" i="98"/>
  <c r="AD51" i="98"/>
  <c r="AC56" i="98"/>
  <c r="AC60" i="98"/>
  <c r="AD60" i="98"/>
  <c r="AC59" i="101"/>
  <c r="AD59" i="101"/>
  <c r="AC50" i="104"/>
  <c r="AD50" i="104"/>
  <c r="AD52" i="104"/>
  <c r="AC52" i="104"/>
  <c r="BK177" i="108"/>
  <c r="F32" i="108"/>
  <c r="BN177" i="108" s="1"/>
  <c r="E32" i="108"/>
  <c r="BM177" i="108" s="1"/>
  <c r="B90" i="109"/>
  <c r="B89" i="109"/>
  <c r="B88" i="109"/>
  <c r="A101" i="109"/>
  <c r="BI200" i="109" s="1"/>
  <c r="AD58" i="109"/>
  <c r="AC58" i="109"/>
  <c r="C33" i="110"/>
  <c r="AD48" i="110"/>
  <c r="AC48" i="110"/>
  <c r="BK176" i="111"/>
  <c r="F31" i="111"/>
  <c r="BN176" i="111" s="1"/>
  <c r="E31" i="111"/>
  <c r="BM176" i="111" s="1"/>
  <c r="AC59" i="96"/>
  <c r="AD55" i="98"/>
  <c r="AD50" i="105"/>
  <c r="AC50" i="105"/>
  <c r="AC54" i="105"/>
  <c r="AD54" i="105"/>
  <c r="AD50" i="108"/>
  <c r="AC50" i="108"/>
  <c r="AD54" i="108"/>
  <c r="AC54" i="108"/>
  <c r="AD55" i="108"/>
  <c r="AC55" i="108"/>
  <c r="AD59" i="108"/>
  <c r="AC59" i="108"/>
  <c r="E31" i="109"/>
  <c r="BM176" i="109" s="1"/>
  <c r="BK176" i="109"/>
  <c r="F31" i="109"/>
  <c r="BN176" i="109" s="1"/>
  <c r="AD49" i="109"/>
  <c r="AC49" i="109"/>
  <c r="AA48" i="84"/>
  <c r="AD48" i="84" s="1"/>
  <c r="AC57" i="98"/>
  <c r="AD57" i="98"/>
  <c r="AD48" i="99"/>
  <c r="AC48" i="99"/>
  <c r="AC59" i="99"/>
  <c r="AD59" i="99"/>
  <c r="BK177" i="102"/>
  <c r="F32" i="102"/>
  <c r="BN177" i="102" s="1"/>
  <c r="AD58" i="108"/>
  <c r="AC58" i="108"/>
  <c r="AD53" i="109"/>
  <c r="AC53" i="109"/>
  <c r="BK176" i="110"/>
  <c r="F31" i="110"/>
  <c r="BN176" i="110" s="1"/>
  <c r="E31" i="110"/>
  <c r="BM176" i="110" s="1"/>
  <c r="AD58" i="110"/>
  <c r="AC58" i="110"/>
  <c r="BK178" i="111"/>
  <c r="C34" i="111"/>
  <c r="BK179" i="111" s="1"/>
  <c r="E33" i="111"/>
  <c r="BM178" i="111" s="1"/>
  <c r="AA48" i="86"/>
  <c r="AC50" i="88"/>
  <c r="AD59" i="89"/>
  <c r="AC59" i="91"/>
  <c r="AD54" i="92"/>
  <c r="AD56" i="92"/>
  <c r="AA48" i="93"/>
  <c r="AC58" i="93"/>
  <c r="AC50" i="94"/>
  <c r="AC49" i="100"/>
  <c r="AD49" i="100"/>
  <c r="AC55" i="100"/>
  <c r="AD55" i="100"/>
  <c r="AD54" i="103"/>
  <c r="AC54" i="103"/>
  <c r="AC59" i="105"/>
  <c r="AD59" i="105"/>
  <c r="BK177" i="107"/>
  <c r="F32" i="107"/>
  <c r="BN177" i="107" s="1"/>
  <c r="AD57" i="108"/>
  <c r="AC57" i="108"/>
  <c r="C33" i="109"/>
  <c r="AD59" i="109"/>
  <c r="AC59" i="109"/>
  <c r="AC50" i="100"/>
  <c r="AC58" i="100"/>
  <c r="AD56" i="101"/>
  <c r="AC54" i="102"/>
  <c r="AC58" i="102"/>
  <c r="AC50" i="103"/>
  <c r="AC55" i="104"/>
  <c r="AD58" i="104"/>
  <c r="AC52" i="105"/>
  <c r="AC57" i="105"/>
  <c r="AC52" i="107"/>
  <c r="AD54" i="107"/>
  <c r="AD51" i="108"/>
  <c r="AD56" i="108"/>
  <c r="AA48" i="109"/>
  <c r="AL48" i="109"/>
  <c r="B49" i="109"/>
  <c r="AL50" i="109"/>
  <c r="AD51" i="109"/>
  <c r="G52" i="109"/>
  <c r="AD52" i="109"/>
  <c r="AD55" i="109"/>
  <c r="AD57" i="109"/>
  <c r="AD60" i="109"/>
  <c r="R63" i="109"/>
  <c r="R65" i="109"/>
  <c r="R66" i="109"/>
  <c r="B112" i="109"/>
  <c r="H149" i="109"/>
  <c r="BM213" i="109" s="1"/>
  <c r="G150" i="109"/>
  <c r="BL214" i="109" s="1"/>
  <c r="H153" i="109"/>
  <c r="BM217" i="109" s="1"/>
  <c r="G154" i="109"/>
  <c r="BL218" i="109" s="1"/>
  <c r="BJ216" i="109"/>
  <c r="BJ220" i="109"/>
  <c r="C32" i="110"/>
  <c r="AL47" i="110"/>
  <c r="B48" i="110"/>
  <c r="AA49" i="110"/>
  <c r="AL49" i="110"/>
  <c r="B50" i="110"/>
  <c r="AD54" i="110"/>
  <c r="AD56" i="110"/>
  <c r="AD59" i="110"/>
  <c r="R62" i="110"/>
  <c r="R64" i="110"/>
  <c r="B89" i="110"/>
  <c r="B111" i="110"/>
  <c r="B137" i="110"/>
  <c r="G150" i="110"/>
  <c r="BL214" i="110" s="1"/>
  <c r="BJ215" i="110"/>
  <c r="H151" i="110"/>
  <c r="BM215" i="110" s="1"/>
  <c r="AL47" i="111"/>
  <c r="G48" i="111"/>
  <c r="AC51" i="111"/>
  <c r="AD49" i="112"/>
  <c r="AC49" i="112"/>
  <c r="B90" i="113"/>
  <c r="B89" i="113"/>
  <c r="B88" i="113"/>
  <c r="A101" i="113"/>
  <c r="BI200" i="113" s="1"/>
  <c r="AD49" i="113"/>
  <c r="AC49" i="113"/>
  <c r="AD58" i="113"/>
  <c r="AC58" i="113"/>
  <c r="AC55" i="105"/>
  <c r="AC56" i="107"/>
  <c r="B113" i="109"/>
  <c r="G48" i="110"/>
  <c r="AN59" i="110"/>
  <c r="AM46" i="110" s="1"/>
  <c r="AO56" i="110" s="1"/>
  <c r="B90" i="110"/>
  <c r="BK177" i="111"/>
  <c r="F32" i="111"/>
  <c r="BN177" i="111" s="1"/>
  <c r="AD59" i="111"/>
  <c r="AC59" i="111"/>
  <c r="BK178" i="112"/>
  <c r="C34" i="112"/>
  <c r="BK179" i="112" s="1"/>
  <c r="E33" i="112"/>
  <c r="BM178" i="112" s="1"/>
  <c r="E31" i="113"/>
  <c r="BM176" i="113" s="1"/>
  <c r="BK176" i="113"/>
  <c r="F31" i="113"/>
  <c r="BN176" i="113" s="1"/>
  <c r="BK177" i="114"/>
  <c r="F32" i="114"/>
  <c r="BN177" i="114" s="1"/>
  <c r="E32" i="114"/>
  <c r="BM177" i="114" s="1"/>
  <c r="AC50" i="99"/>
  <c r="AC58" i="99"/>
  <c r="AC56" i="100"/>
  <c r="AC48" i="101"/>
  <c r="AC60" i="105"/>
  <c r="AC51" i="107"/>
  <c r="C32" i="109"/>
  <c r="AL47" i="109"/>
  <c r="B48" i="109"/>
  <c r="AL49" i="109"/>
  <c r="B50" i="109"/>
  <c r="B134" i="109" s="1"/>
  <c r="R62" i="109"/>
  <c r="R64" i="109"/>
  <c r="L67" i="109"/>
  <c r="L69" i="109"/>
  <c r="B110" i="109"/>
  <c r="G152" i="109"/>
  <c r="BL216" i="109" s="1"/>
  <c r="G156" i="109"/>
  <c r="BL220" i="109" s="1"/>
  <c r="AL48" i="110"/>
  <c r="AL50" i="110"/>
  <c r="L61" i="110"/>
  <c r="L72" i="110"/>
  <c r="B87" i="110"/>
  <c r="A101" i="110"/>
  <c r="BI200" i="110" s="1"/>
  <c r="B134" i="110"/>
  <c r="G154" i="110"/>
  <c r="BL218" i="110" s="1"/>
  <c r="BJ219" i="110"/>
  <c r="H155" i="110"/>
  <c r="BM219" i="110" s="1"/>
  <c r="BJ218" i="110"/>
  <c r="E32" i="111"/>
  <c r="BM177" i="111" s="1"/>
  <c r="AD56" i="111"/>
  <c r="AC56" i="111"/>
  <c r="M61" i="111"/>
  <c r="L61" i="111"/>
  <c r="AD53" i="113"/>
  <c r="AC53" i="113"/>
  <c r="AC59" i="98"/>
  <c r="AD57" i="100"/>
  <c r="AD60" i="100"/>
  <c r="AC49" i="102"/>
  <c r="AD51" i="102"/>
  <c r="AD57" i="102"/>
  <c r="AC56" i="103"/>
  <c r="AC51" i="104"/>
  <c r="AC57" i="104"/>
  <c r="AC60" i="104"/>
  <c r="AA49" i="105"/>
  <c r="AD49" i="105" s="1"/>
  <c r="AC48" i="106"/>
  <c r="AC49" i="106"/>
  <c r="AC50" i="106"/>
  <c r="AC58" i="106"/>
  <c r="AC49" i="107"/>
  <c r="C33" i="108"/>
  <c r="R67" i="109"/>
  <c r="R69" i="109"/>
  <c r="R71" i="109"/>
  <c r="B110" i="110"/>
  <c r="B136" i="110"/>
  <c r="B86" i="111"/>
  <c r="R71" i="111"/>
  <c r="R69" i="111"/>
  <c r="R67" i="111"/>
  <c r="R64" i="111"/>
  <c r="R62" i="111"/>
  <c r="B109" i="111"/>
  <c r="R72" i="111"/>
  <c r="R70" i="111"/>
  <c r="R68" i="111"/>
  <c r="R61" i="111"/>
  <c r="R66" i="111"/>
  <c r="R65" i="111"/>
  <c r="R63" i="111"/>
  <c r="B49" i="111"/>
  <c r="AL50" i="111"/>
  <c r="AL48" i="111"/>
  <c r="B47" i="111"/>
  <c r="B48" i="111"/>
  <c r="AC55" i="111"/>
  <c r="AN59" i="111"/>
  <c r="AM46" i="111" s="1"/>
  <c r="AO56" i="111" s="1"/>
  <c r="AP56" i="111" s="1"/>
  <c r="AQ56" i="111" s="1"/>
  <c r="AR56" i="111" s="1"/>
  <c r="BK176" i="112"/>
  <c r="F31" i="112"/>
  <c r="BN176" i="112" s="1"/>
  <c r="E31" i="112"/>
  <c r="BM176" i="112" s="1"/>
  <c r="C33" i="113"/>
  <c r="BK176" i="114"/>
  <c r="F31" i="114"/>
  <c r="BN176" i="114" s="1"/>
  <c r="E31" i="114"/>
  <c r="BM176" i="114" s="1"/>
  <c r="L72" i="111"/>
  <c r="H149" i="111"/>
  <c r="BM213" i="111" s="1"/>
  <c r="G150" i="111"/>
  <c r="BL214" i="111" s="1"/>
  <c r="H153" i="111"/>
  <c r="BM217" i="111" s="1"/>
  <c r="G154" i="111"/>
  <c r="BL218" i="111" s="1"/>
  <c r="BJ214" i="111"/>
  <c r="BJ216" i="111"/>
  <c r="BJ218" i="111"/>
  <c r="BJ220" i="111"/>
  <c r="C32" i="112"/>
  <c r="AL47" i="112"/>
  <c r="B48" i="112"/>
  <c r="AL49" i="112"/>
  <c r="B50" i="112"/>
  <c r="B134" i="112" s="1"/>
  <c r="R62" i="112"/>
  <c r="R64" i="112"/>
  <c r="L67" i="112"/>
  <c r="L69" i="112"/>
  <c r="B89" i="112"/>
  <c r="B110" i="112"/>
  <c r="B135" i="112"/>
  <c r="H151" i="112"/>
  <c r="BM215" i="112" s="1"/>
  <c r="G152" i="112"/>
  <c r="BL216" i="112" s="1"/>
  <c r="H155" i="112"/>
  <c r="BM219" i="112" s="1"/>
  <c r="G156" i="112"/>
  <c r="BL220" i="112" s="1"/>
  <c r="AA48" i="113"/>
  <c r="AL48" i="113"/>
  <c r="B49" i="113"/>
  <c r="AL50" i="113"/>
  <c r="G52" i="113"/>
  <c r="L61" i="113"/>
  <c r="R63" i="113"/>
  <c r="R65" i="113"/>
  <c r="R66" i="113"/>
  <c r="L72" i="113"/>
  <c r="H149" i="113"/>
  <c r="BM213" i="113" s="1"/>
  <c r="G150" i="113"/>
  <c r="BL214" i="113" s="1"/>
  <c r="H153" i="113"/>
  <c r="BM217" i="113" s="1"/>
  <c r="G154" i="113"/>
  <c r="BL218" i="113" s="1"/>
  <c r="BJ214" i="113"/>
  <c r="C33" i="114"/>
  <c r="AL47" i="114"/>
  <c r="G48" i="114"/>
  <c r="AC51" i="114"/>
  <c r="R61" i="114"/>
  <c r="R67" i="114"/>
  <c r="BK176" i="115"/>
  <c r="F31" i="115"/>
  <c r="BN176" i="115" s="1"/>
  <c r="E31" i="115"/>
  <c r="BM176" i="115" s="1"/>
  <c r="G48" i="112"/>
  <c r="AC51" i="112"/>
  <c r="AC52" i="112"/>
  <c r="AC55" i="112"/>
  <c r="AC57" i="112"/>
  <c r="AN59" i="112"/>
  <c r="AC60" i="112"/>
  <c r="B90" i="112"/>
  <c r="B111" i="112"/>
  <c r="H152" i="112"/>
  <c r="BM216" i="112" s="1"/>
  <c r="H156" i="112"/>
  <c r="BM220" i="112" s="1"/>
  <c r="AL46" i="113"/>
  <c r="AC54" i="113"/>
  <c r="AC56" i="113"/>
  <c r="AC59" i="113"/>
  <c r="R61" i="113"/>
  <c r="R68" i="113"/>
  <c r="R70" i="113"/>
  <c r="R72" i="113"/>
  <c r="B109" i="113"/>
  <c r="H154" i="113"/>
  <c r="BM218" i="113" s="1"/>
  <c r="BJ216" i="113"/>
  <c r="AL46" i="114"/>
  <c r="AD49" i="114"/>
  <c r="B50" i="114"/>
  <c r="B134" i="114" s="1"/>
  <c r="AC52" i="114"/>
  <c r="AC59" i="114"/>
  <c r="AC60" i="114"/>
  <c r="R62" i="114"/>
  <c r="R64" i="114"/>
  <c r="G149" i="114"/>
  <c r="BL213" i="114" s="1"/>
  <c r="BJ213" i="114"/>
  <c r="H149" i="114"/>
  <c r="BM213" i="114" s="1"/>
  <c r="G153" i="114"/>
  <c r="BL217" i="114" s="1"/>
  <c r="BJ217" i="114"/>
  <c r="H153" i="114"/>
  <c r="BM217" i="114" s="1"/>
  <c r="AD49" i="115"/>
  <c r="AC49" i="115"/>
  <c r="AD53" i="115"/>
  <c r="AC53" i="115"/>
  <c r="AL48" i="112"/>
  <c r="B87" i="112"/>
  <c r="B112" i="112"/>
  <c r="G150" i="112"/>
  <c r="BL214" i="112" s="1"/>
  <c r="G154" i="112"/>
  <c r="BL218" i="112" s="1"/>
  <c r="C32" i="113"/>
  <c r="AL47" i="113"/>
  <c r="B48" i="113"/>
  <c r="AL49" i="113"/>
  <c r="B50" i="113"/>
  <c r="B134" i="113" s="1"/>
  <c r="R62" i="113"/>
  <c r="R64" i="113"/>
  <c r="G156" i="113"/>
  <c r="BL220" i="113" s="1"/>
  <c r="L63" i="114"/>
  <c r="L65" i="114"/>
  <c r="BK178" i="115"/>
  <c r="C34" i="115"/>
  <c r="BK179" i="115" s="1"/>
  <c r="E33" i="115"/>
  <c r="BM178" i="115" s="1"/>
  <c r="AC50" i="116"/>
  <c r="AD50" i="116"/>
  <c r="R67" i="113"/>
  <c r="R69" i="113"/>
  <c r="R71" i="113"/>
  <c r="B86" i="114"/>
  <c r="R71" i="114"/>
  <c r="R69" i="114"/>
  <c r="B109" i="114"/>
  <c r="R72" i="114"/>
  <c r="R70" i="114"/>
  <c r="R68" i="114"/>
  <c r="R66" i="114"/>
  <c r="R65" i="114"/>
  <c r="R63" i="114"/>
  <c r="B49" i="114"/>
  <c r="AL50" i="114"/>
  <c r="AL48" i="114"/>
  <c r="B47" i="114"/>
  <c r="B48" i="114"/>
  <c r="AN59" i="114"/>
  <c r="AC54" i="115"/>
  <c r="AD54" i="115"/>
  <c r="BK178" i="117"/>
  <c r="C34" i="117"/>
  <c r="BK179" i="117" s="1"/>
  <c r="E33" i="117"/>
  <c r="BM178" i="117" s="1"/>
  <c r="L72" i="114"/>
  <c r="G150" i="114"/>
  <c r="BL214" i="114" s="1"/>
  <c r="G154" i="114"/>
  <c r="BL218" i="114" s="1"/>
  <c r="BJ214" i="114"/>
  <c r="BJ218" i="114"/>
  <c r="C32" i="115"/>
  <c r="B86" i="115"/>
  <c r="R71" i="115"/>
  <c r="R69" i="115"/>
  <c r="R67" i="115"/>
  <c r="B109" i="115"/>
  <c r="R72" i="115"/>
  <c r="R70" i="115"/>
  <c r="R68" i="115"/>
  <c r="R61" i="115"/>
  <c r="AL47" i="115"/>
  <c r="B48" i="115"/>
  <c r="AC48" i="115"/>
  <c r="B50" i="115"/>
  <c r="AC50" i="115"/>
  <c r="AC52" i="115"/>
  <c r="AD56" i="115"/>
  <c r="AN59" i="115"/>
  <c r="L61" i="115"/>
  <c r="R63" i="115"/>
  <c r="M64" i="115"/>
  <c r="B136" i="115"/>
  <c r="B134" i="115"/>
  <c r="AC53" i="116"/>
  <c r="AD53" i="116"/>
  <c r="R66" i="117"/>
  <c r="R65" i="117"/>
  <c r="R63" i="117"/>
  <c r="B49" i="117"/>
  <c r="B86" i="117"/>
  <c r="R71" i="117"/>
  <c r="R69" i="117"/>
  <c r="R67" i="117"/>
  <c r="B109" i="117"/>
  <c r="R72" i="117"/>
  <c r="R70" i="117"/>
  <c r="R68" i="117"/>
  <c r="R61" i="117"/>
  <c r="B47" i="117"/>
  <c r="B48" i="117"/>
  <c r="AL49" i="117"/>
  <c r="M66" i="117"/>
  <c r="L66" i="117"/>
  <c r="C33" i="118"/>
  <c r="C32" i="118"/>
  <c r="AC59" i="115"/>
  <c r="AC48" i="116"/>
  <c r="AD48" i="116"/>
  <c r="AD52" i="116"/>
  <c r="AC58" i="116"/>
  <c r="AD58" i="116"/>
  <c r="B135" i="116"/>
  <c r="B136" i="116"/>
  <c r="BJ215" i="116"/>
  <c r="H151" i="116"/>
  <c r="BM215" i="116" s="1"/>
  <c r="G151" i="116"/>
  <c r="BL215" i="116" s="1"/>
  <c r="BJ219" i="116"/>
  <c r="H155" i="116"/>
  <c r="BM219" i="116" s="1"/>
  <c r="G155" i="116"/>
  <c r="BL219" i="116" s="1"/>
  <c r="BK177" i="117"/>
  <c r="F32" i="117"/>
  <c r="BN177" i="117" s="1"/>
  <c r="E32" i="117"/>
  <c r="BM177" i="117" s="1"/>
  <c r="AC53" i="117"/>
  <c r="H153" i="117"/>
  <c r="BM217" i="117" s="1"/>
  <c r="BJ217" i="117"/>
  <c r="G153" i="117"/>
  <c r="BL217" i="117" s="1"/>
  <c r="AC56" i="118"/>
  <c r="AD56" i="118"/>
  <c r="AL48" i="115"/>
  <c r="AL50" i="115"/>
  <c r="AL50" i="117"/>
  <c r="AC49" i="117"/>
  <c r="AD49" i="117"/>
  <c r="AN59" i="117"/>
  <c r="AM46" i="117" s="1"/>
  <c r="AO57" i="117" s="1"/>
  <c r="AP57" i="117" s="1"/>
  <c r="AD51" i="117"/>
  <c r="AC51" i="117"/>
  <c r="M63" i="117"/>
  <c r="L63" i="117"/>
  <c r="M65" i="117"/>
  <c r="L65" i="117"/>
  <c r="H149" i="117"/>
  <c r="BM213" i="117" s="1"/>
  <c r="G149" i="117"/>
  <c r="BL213" i="117" s="1"/>
  <c r="BK176" i="118"/>
  <c r="F31" i="118"/>
  <c r="BN176" i="118" s="1"/>
  <c r="E31" i="118"/>
  <c r="BM176" i="118" s="1"/>
  <c r="AL46" i="115"/>
  <c r="M65" i="115"/>
  <c r="M66" i="115"/>
  <c r="C33" i="116"/>
  <c r="C31" i="116"/>
  <c r="AL49" i="116"/>
  <c r="AL47" i="116"/>
  <c r="AL46" i="116"/>
  <c r="AL48" i="116"/>
  <c r="AN59" i="116"/>
  <c r="M62" i="116"/>
  <c r="L62" i="116"/>
  <c r="M64" i="116"/>
  <c r="L64" i="116"/>
  <c r="AD54" i="116"/>
  <c r="AC54" i="116"/>
  <c r="C31" i="117"/>
  <c r="AD52" i="117"/>
  <c r="AC52" i="117"/>
  <c r="E31" i="119"/>
  <c r="BM176" i="119" s="1"/>
  <c r="BK176" i="119"/>
  <c r="F31" i="119"/>
  <c r="BN176" i="119" s="1"/>
  <c r="AC51" i="119"/>
  <c r="AD51" i="119"/>
  <c r="AC55" i="119"/>
  <c r="AD55" i="119"/>
  <c r="AC60" i="119"/>
  <c r="AD60" i="119"/>
  <c r="H152" i="119"/>
  <c r="BM216" i="119" s="1"/>
  <c r="BJ216" i="119"/>
  <c r="G152" i="119"/>
  <c r="BL216" i="119" s="1"/>
  <c r="R67" i="116"/>
  <c r="R69" i="116"/>
  <c r="R71" i="116"/>
  <c r="B86" i="116"/>
  <c r="G149" i="116"/>
  <c r="BL213" i="116" s="1"/>
  <c r="G153" i="116"/>
  <c r="BL217" i="116" s="1"/>
  <c r="B134" i="117"/>
  <c r="H154" i="117"/>
  <c r="BM218" i="117" s="1"/>
  <c r="G155" i="117"/>
  <c r="BL219" i="117" s="1"/>
  <c r="AL46" i="118"/>
  <c r="AL50" i="118"/>
  <c r="AL48" i="118"/>
  <c r="AL49" i="118"/>
  <c r="AL47" i="118"/>
  <c r="AC60" i="118"/>
  <c r="H150" i="118"/>
  <c r="BM214" i="118" s="1"/>
  <c r="BJ214" i="118"/>
  <c r="G150" i="118"/>
  <c r="BL214" i="118" s="1"/>
  <c r="H154" i="118"/>
  <c r="BM218" i="118" s="1"/>
  <c r="BJ218" i="118"/>
  <c r="G154" i="118"/>
  <c r="BL218" i="118" s="1"/>
  <c r="B90" i="119"/>
  <c r="B89" i="119"/>
  <c r="A101" i="119"/>
  <c r="BI200" i="119" s="1"/>
  <c r="B111" i="119"/>
  <c r="B112" i="119"/>
  <c r="BK176" i="120"/>
  <c r="E31" i="120"/>
  <c r="BM176" i="120" s="1"/>
  <c r="F31" i="120"/>
  <c r="BN176" i="120" s="1"/>
  <c r="BK178" i="120"/>
  <c r="E33" i="120"/>
  <c r="BM178" i="120" s="1"/>
  <c r="C34" i="120"/>
  <c r="BK179" i="120" s="1"/>
  <c r="BJ220" i="120"/>
  <c r="H156" i="120"/>
  <c r="BM220" i="120" s="1"/>
  <c r="G156" i="120"/>
  <c r="BL220" i="120" s="1"/>
  <c r="H156" i="119"/>
  <c r="BM220" i="119" s="1"/>
  <c r="BJ220" i="119"/>
  <c r="G156" i="119"/>
  <c r="BL220" i="119" s="1"/>
  <c r="AD50" i="120"/>
  <c r="AC50" i="120"/>
  <c r="AD53" i="120"/>
  <c r="AC53" i="120"/>
  <c r="AN59" i="120"/>
  <c r="AL48" i="120"/>
  <c r="AL47" i="120"/>
  <c r="BK176" i="121"/>
  <c r="F31" i="121"/>
  <c r="BN176" i="121" s="1"/>
  <c r="E31" i="121"/>
  <c r="BM176" i="121" s="1"/>
  <c r="B47" i="116"/>
  <c r="R61" i="116"/>
  <c r="R68" i="116"/>
  <c r="R70" i="116"/>
  <c r="R72" i="116"/>
  <c r="B109" i="116"/>
  <c r="B136" i="117"/>
  <c r="H152" i="117"/>
  <c r="BM216" i="117" s="1"/>
  <c r="H156" i="117"/>
  <c r="BM220" i="117" s="1"/>
  <c r="B113" i="118"/>
  <c r="B112" i="118"/>
  <c r="G48" i="118"/>
  <c r="C33" i="119"/>
  <c r="AC52" i="119"/>
  <c r="AD52" i="119"/>
  <c r="AC57" i="119"/>
  <c r="AD57" i="119"/>
  <c r="M67" i="119"/>
  <c r="L67" i="119"/>
  <c r="M69" i="119"/>
  <c r="L69" i="119"/>
  <c r="B48" i="116"/>
  <c r="B50" i="116"/>
  <c r="B134" i="116" s="1"/>
  <c r="R62" i="116"/>
  <c r="R64" i="116"/>
  <c r="AL48" i="117"/>
  <c r="AC54" i="118"/>
  <c r="AD54" i="118"/>
  <c r="AC59" i="118"/>
  <c r="AD59" i="118"/>
  <c r="AA48" i="118"/>
  <c r="AA49" i="118"/>
  <c r="M61" i="118"/>
  <c r="L61" i="118"/>
  <c r="M72" i="118"/>
  <c r="L72" i="118"/>
  <c r="B88" i="118"/>
  <c r="A101" i="118"/>
  <c r="BI200" i="118" s="1"/>
  <c r="B89" i="118"/>
  <c r="B48" i="118"/>
  <c r="B50" i="118"/>
  <c r="B134" i="118" s="1"/>
  <c r="R62" i="118"/>
  <c r="R64" i="118"/>
  <c r="B135" i="118"/>
  <c r="H151" i="118"/>
  <c r="BM215" i="118" s="1"/>
  <c r="G152" i="118"/>
  <c r="BL216" i="118" s="1"/>
  <c r="H155" i="118"/>
  <c r="BM219" i="118" s="1"/>
  <c r="G156" i="118"/>
  <c r="BL220" i="118" s="1"/>
  <c r="AL48" i="119"/>
  <c r="B49" i="119"/>
  <c r="AL50" i="119"/>
  <c r="G52" i="119"/>
  <c r="M63" i="119"/>
  <c r="R63" i="119"/>
  <c r="M65" i="119"/>
  <c r="R65" i="119"/>
  <c r="M66" i="119"/>
  <c r="R66" i="119"/>
  <c r="H149" i="119"/>
  <c r="BM213" i="119" s="1"/>
  <c r="G150" i="119"/>
  <c r="BL214" i="119" s="1"/>
  <c r="H153" i="119"/>
  <c r="BM217" i="119" s="1"/>
  <c r="G154" i="119"/>
  <c r="BL218" i="119" s="1"/>
  <c r="AL49" i="120"/>
  <c r="AC56" i="120"/>
  <c r="AC59" i="120"/>
  <c r="R63" i="120"/>
  <c r="L72" i="120"/>
  <c r="M72" i="120"/>
  <c r="AO56" i="121"/>
  <c r="R63" i="118"/>
  <c r="R65" i="118"/>
  <c r="R66" i="118"/>
  <c r="C32" i="119"/>
  <c r="AL47" i="119"/>
  <c r="B48" i="119"/>
  <c r="AL49" i="119"/>
  <c r="B50" i="119"/>
  <c r="B134" i="119" s="1"/>
  <c r="R62" i="119"/>
  <c r="R64" i="119"/>
  <c r="BK177" i="120"/>
  <c r="E32" i="120"/>
  <c r="BM177" i="120" s="1"/>
  <c r="AD52" i="120"/>
  <c r="AO49" i="121"/>
  <c r="R61" i="118"/>
  <c r="R68" i="118"/>
  <c r="R70" i="118"/>
  <c r="R72" i="118"/>
  <c r="R67" i="119"/>
  <c r="R69" i="119"/>
  <c r="R71" i="119"/>
  <c r="R70" i="120"/>
  <c r="R67" i="120"/>
  <c r="B109" i="120"/>
  <c r="B86" i="120"/>
  <c r="R68" i="120"/>
  <c r="R64" i="120"/>
  <c r="R62" i="120"/>
  <c r="B50" i="120"/>
  <c r="B134" i="120" s="1"/>
  <c r="R71" i="120"/>
  <c r="R61" i="120"/>
  <c r="B47" i="120"/>
  <c r="AL46" i="120"/>
  <c r="B48" i="120"/>
  <c r="B49" i="120"/>
  <c r="AL50" i="120"/>
  <c r="AD58" i="120"/>
  <c r="AC58" i="120"/>
  <c r="M62" i="120"/>
  <c r="L62" i="120"/>
  <c r="M64" i="120"/>
  <c r="L64" i="120"/>
  <c r="R66" i="120"/>
  <c r="R69" i="120"/>
  <c r="R72" i="120"/>
  <c r="BJ214" i="120"/>
  <c r="G150" i="120"/>
  <c r="BL214" i="120" s="1"/>
  <c r="BJ213" i="120"/>
  <c r="AO46" i="121"/>
  <c r="AC48" i="121"/>
  <c r="AC53" i="121"/>
  <c r="M61" i="121"/>
  <c r="L61" i="121"/>
  <c r="AO51" i="122"/>
  <c r="AO52" i="122"/>
  <c r="AO57" i="122"/>
  <c r="AL50" i="121"/>
  <c r="AC52" i="121"/>
  <c r="AD58" i="121"/>
  <c r="E31" i="122"/>
  <c r="BM176" i="122" s="1"/>
  <c r="BK176" i="122"/>
  <c r="F31" i="122"/>
  <c r="BN176" i="122" s="1"/>
  <c r="AO55" i="122"/>
  <c r="AO56" i="122"/>
  <c r="G152" i="120"/>
  <c r="BL216" i="120" s="1"/>
  <c r="BJ218" i="120"/>
  <c r="G154" i="120"/>
  <c r="BL218" i="120" s="1"/>
  <c r="BJ217" i="120"/>
  <c r="AC50" i="121"/>
  <c r="AO58" i="121"/>
  <c r="AC59" i="121"/>
  <c r="AD59" i="121"/>
  <c r="AO50" i="122"/>
  <c r="AO54" i="122"/>
  <c r="AD48" i="122"/>
  <c r="AC48" i="122"/>
  <c r="AD53" i="122"/>
  <c r="AC53" i="122"/>
  <c r="C33" i="121"/>
  <c r="C32" i="121"/>
  <c r="AL49" i="121"/>
  <c r="AL47" i="121"/>
  <c r="AL48" i="121"/>
  <c r="C33" i="122"/>
  <c r="B48" i="121"/>
  <c r="B50" i="121"/>
  <c r="B134" i="121" s="1"/>
  <c r="M62" i="121"/>
  <c r="R62" i="121"/>
  <c r="M64" i="121"/>
  <c r="R64" i="121"/>
  <c r="B89" i="121"/>
  <c r="B110" i="121"/>
  <c r="B135" i="121"/>
  <c r="H151" i="121"/>
  <c r="BM215" i="121" s="1"/>
  <c r="G152" i="121"/>
  <c r="BL216" i="121" s="1"/>
  <c r="H155" i="121"/>
  <c r="BM219" i="121" s="1"/>
  <c r="G156" i="121"/>
  <c r="BL220" i="121" s="1"/>
  <c r="AO46" i="122"/>
  <c r="AL48" i="122"/>
  <c r="B49" i="122"/>
  <c r="AL50" i="122"/>
  <c r="AD51" i="122"/>
  <c r="G52" i="122"/>
  <c r="AD52" i="122"/>
  <c r="AD55" i="122"/>
  <c r="AD57" i="122"/>
  <c r="AD60" i="122"/>
  <c r="M63" i="122"/>
  <c r="R63" i="122"/>
  <c r="M65" i="122"/>
  <c r="R65" i="122"/>
  <c r="R66" i="122"/>
  <c r="R68" i="122"/>
  <c r="R72" i="122"/>
  <c r="H151" i="122"/>
  <c r="BM215" i="122" s="1"/>
  <c r="G152" i="122"/>
  <c r="BL216" i="122" s="1"/>
  <c r="BJ216" i="122"/>
  <c r="B90" i="121"/>
  <c r="AO47" i="122"/>
  <c r="AO49" i="122"/>
  <c r="AO53" i="122"/>
  <c r="AO58" i="122"/>
  <c r="R61" i="122"/>
  <c r="BJ213" i="122"/>
  <c r="G149" i="122"/>
  <c r="BL213" i="122" s="1"/>
  <c r="AD53" i="123"/>
  <c r="AC53" i="123"/>
  <c r="AD60" i="123"/>
  <c r="AC60" i="123"/>
  <c r="L72" i="121"/>
  <c r="B87" i="121"/>
  <c r="A101" i="121"/>
  <c r="BI200" i="121" s="1"/>
  <c r="B112" i="121"/>
  <c r="G150" i="121"/>
  <c r="BL214" i="121" s="1"/>
  <c r="G154" i="121"/>
  <c r="BL218" i="121" s="1"/>
  <c r="BJ214" i="121"/>
  <c r="BJ218" i="121"/>
  <c r="C32" i="122"/>
  <c r="B86" i="122"/>
  <c r="R71" i="122"/>
  <c r="R69" i="122"/>
  <c r="R67" i="122"/>
  <c r="AL47" i="122"/>
  <c r="B48" i="122"/>
  <c r="AL49" i="122"/>
  <c r="B50" i="122"/>
  <c r="B134" i="122" s="1"/>
  <c r="R62" i="122"/>
  <c r="R64" i="122"/>
  <c r="L67" i="122"/>
  <c r="R70" i="122"/>
  <c r="B109" i="122"/>
  <c r="H149" i="122"/>
  <c r="BM213" i="122" s="1"/>
  <c r="BJ220" i="122"/>
  <c r="C33" i="123"/>
  <c r="C31" i="123"/>
  <c r="AD51" i="123"/>
  <c r="AC51" i="123"/>
  <c r="AD54" i="123"/>
  <c r="AC54" i="123"/>
  <c r="AO48" i="122"/>
  <c r="G151" i="122"/>
  <c r="BL215" i="122" s="1"/>
  <c r="BJ217" i="122"/>
  <c r="G153" i="122"/>
  <c r="BL217" i="122" s="1"/>
  <c r="AM46" i="123"/>
  <c r="AO53" i="123" s="1"/>
  <c r="AP53" i="123" s="1"/>
  <c r="AD52" i="123"/>
  <c r="AC52" i="123"/>
  <c r="B47" i="123"/>
  <c r="AO47" i="123"/>
  <c r="AP47" i="123" s="1"/>
  <c r="AD49" i="123"/>
  <c r="R61" i="123"/>
  <c r="R68" i="123"/>
  <c r="R70" i="123"/>
  <c r="M72" i="123"/>
  <c r="R72" i="123"/>
  <c r="B109" i="123"/>
  <c r="H150" i="123"/>
  <c r="BM214" i="123" s="1"/>
  <c r="G151" i="123"/>
  <c r="BL215" i="123" s="1"/>
  <c r="H154" i="123"/>
  <c r="BM218" i="123" s="1"/>
  <c r="G155" i="123"/>
  <c r="BL219" i="123" s="1"/>
  <c r="B48" i="123"/>
  <c r="AL49" i="123"/>
  <c r="B50" i="123"/>
  <c r="B134" i="123" s="1"/>
  <c r="R62" i="123"/>
  <c r="R64" i="123"/>
  <c r="BJ213" i="123"/>
  <c r="BJ217" i="123"/>
  <c r="E32" i="123"/>
  <c r="BM177" i="123" s="1"/>
  <c r="G48" i="123"/>
  <c r="L63" i="123"/>
  <c r="L65" i="123"/>
  <c r="L66" i="123"/>
  <c r="R67" i="123"/>
  <c r="R69" i="123"/>
  <c r="R71" i="123"/>
  <c r="B86" i="123"/>
  <c r="B136" i="123"/>
  <c r="G149" i="123"/>
  <c r="BL213" i="123" s="1"/>
  <c r="G153" i="123"/>
  <c r="BL217" i="123" s="1"/>
  <c r="F32" i="123"/>
  <c r="BN177" i="123" s="1"/>
  <c r="AL48" i="123"/>
  <c r="B49" i="123"/>
  <c r="R63" i="123"/>
  <c r="R65" i="123"/>
  <c r="R66" i="123"/>
  <c r="AC51" i="84"/>
  <c r="AD51" i="84"/>
  <c r="AC55" i="84"/>
  <c r="AD55" i="84"/>
  <c r="AD54" i="85"/>
  <c r="AC54" i="85"/>
  <c r="AD50" i="89"/>
  <c r="AC50" i="89"/>
  <c r="AC56" i="89"/>
  <c r="AD56" i="89"/>
  <c r="AC56" i="90"/>
  <c r="AD56" i="90"/>
  <c r="E32" i="91"/>
  <c r="BM177" i="91" s="1"/>
  <c r="BK177" i="91"/>
  <c r="F32" i="91"/>
  <c r="BN177" i="91" s="1"/>
  <c r="AD56" i="91"/>
  <c r="AC56" i="91"/>
  <c r="C33" i="94"/>
  <c r="C31" i="94"/>
  <c r="AC59" i="85"/>
  <c r="AD59" i="85"/>
  <c r="AD51" i="92"/>
  <c r="AC51" i="92"/>
  <c r="AD49" i="84"/>
  <c r="AC49" i="84"/>
  <c r="AC57" i="84"/>
  <c r="AD57" i="84"/>
  <c r="AD53" i="88"/>
  <c r="AC53" i="88"/>
  <c r="AD58" i="89"/>
  <c r="AC58" i="89"/>
  <c r="AD60" i="92"/>
  <c r="AC60" i="92"/>
  <c r="C33" i="93"/>
  <c r="C31" i="93"/>
  <c r="AC51" i="86"/>
  <c r="AD51" i="86"/>
  <c r="AD54" i="91"/>
  <c r="AC54" i="91"/>
  <c r="C33" i="92"/>
  <c r="C31" i="92"/>
  <c r="AM46" i="92"/>
  <c r="AO56" i="92" s="1"/>
  <c r="AD52" i="92"/>
  <c r="AC52" i="92"/>
  <c r="AD54" i="93"/>
  <c r="AC54" i="93"/>
  <c r="AD50" i="78"/>
  <c r="AD57" i="81"/>
  <c r="AC50" i="82"/>
  <c r="AD60" i="84"/>
  <c r="AC58" i="85"/>
  <c r="AC59" i="86"/>
  <c r="AC48" i="88"/>
  <c r="B47" i="92"/>
  <c r="R61" i="92"/>
  <c r="L62" i="92"/>
  <c r="L64" i="92"/>
  <c r="R68" i="92"/>
  <c r="R70" i="92"/>
  <c r="R72" i="92"/>
  <c r="B109" i="92"/>
  <c r="H150" i="92"/>
  <c r="BM214" i="92" s="1"/>
  <c r="G151" i="92"/>
  <c r="BL215" i="92" s="1"/>
  <c r="H154" i="92"/>
  <c r="BM218" i="92" s="1"/>
  <c r="G155" i="92"/>
  <c r="BL219" i="92" s="1"/>
  <c r="E32" i="93"/>
  <c r="BM177" i="93" s="1"/>
  <c r="AC51" i="93"/>
  <c r="AC52" i="93"/>
  <c r="AC55" i="93"/>
  <c r="AC57" i="93"/>
  <c r="AC60" i="93"/>
  <c r="L63" i="93"/>
  <c r="L65" i="93"/>
  <c r="L66" i="93"/>
  <c r="R67" i="93"/>
  <c r="R69" i="93"/>
  <c r="R71" i="93"/>
  <c r="B86" i="93"/>
  <c r="B136" i="93"/>
  <c r="G149" i="93"/>
  <c r="BL213" i="93" s="1"/>
  <c r="H152" i="93"/>
  <c r="BM216" i="93" s="1"/>
  <c r="G153" i="93"/>
  <c r="BL217" i="93" s="1"/>
  <c r="H156" i="93"/>
  <c r="BM220" i="93" s="1"/>
  <c r="E32" i="94"/>
  <c r="BM177" i="94" s="1"/>
  <c r="BK177" i="94"/>
  <c r="F32" i="94"/>
  <c r="BN177" i="94" s="1"/>
  <c r="B86" i="94"/>
  <c r="R71" i="94"/>
  <c r="R69" i="94"/>
  <c r="R67" i="94"/>
  <c r="B109" i="94"/>
  <c r="R72" i="94"/>
  <c r="R70" i="94"/>
  <c r="R68" i="94"/>
  <c r="R61" i="94"/>
  <c r="R66" i="94"/>
  <c r="R65" i="94"/>
  <c r="R63" i="94"/>
  <c r="B49" i="94"/>
  <c r="AL47" i="94"/>
  <c r="AD49" i="94"/>
  <c r="L66" i="94"/>
  <c r="M66" i="94"/>
  <c r="BK176" i="97"/>
  <c r="F31" i="97"/>
  <c r="BN176" i="97" s="1"/>
  <c r="E31" i="97"/>
  <c r="BM176" i="97" s="1"/>
  <c r="AD49" i="97"/>
  <c r="AC49" i="97"/>
  <c r="AC56" i="84"/>
  <c r="AC55" i="87"/>
  <c r="AC57" i="87"/>
  <c r="C33" i="88"/>
  <c r="AC59" i="88"/>
  <c r="C33" i="89"/>
  <c r="AC48" i="90"/>
  <c r="AA49" i="90"/>
  <c r="AD49" i="90" s="1"/>
  <c r="AC50" i="90"/>
  <c r="AL47" i="92"/>
  <c r="B48" i="92"/>
  <c r="AC48" i="92"/>
  <c r="AL49" i="92"/>
  <c r="B50" i="92"/>
  <c r="B134" i="92" s="1"/>
  <c r="AC50" i="92"/>
  <c r="AC53" i="92"/>
  <c r="AC58" i="92"/>
  <c r="R62" i="92"/>
  <c r="R64" i="92"/>
  <c r="B135" i="92"/>
  <c r="H151" i="92"/>
  <c r="BM215" i="92" s="1"/>
  <c r="H155" i="92"/>
  <c r="BM219" i="92" s="1"/>
  <c r="BJ213" i="92"/>
  <c r="BJ217" i="92"/>
  <c r="F32" i="93"/>
  <c r="BN177" i="93" s="1"/>
  <c r="AL48" i="93"/>
  <c r="B49" i="93"/>
  <c r="AC49" i="93"/>
  <c r="AL50" i="93"/>
  <c r="R63" i="93"/>
  <c r="R65" i="93"/>
  <c r="R66" i="93"/>
  <c r="H149" i="93"/>
  <c r="BM213" i="93" s="1"/>
  <c r="H153" i="93"/>
  <c r="BM217" i="93" s="1"/>
  <c r="AL50" i="94"/>
  <c r="B48" i="94"/>
  <c r="AC53" i="94"/>
  <c r="AC55" i="94"/>
  <c r="AD55" i="94"/>
  <c r="AN59" i="94"/>
  <c r="AM46" i="94" s="1"/>
  <c r="AO49" i="94" s="1"/>
  <c r="AP49" i="94" s="1"/>
  <c r="L63" i="94"/>
  <c r="M63" i="94"/>
  <c r="C33" i="95"/>
  <c r="B113" i="95"/>
  <c r="B112" i="95"/>
  <c r="B111" i="95"/>
  <c r="AD49" i="95"/>
  <c r="AC49" i="95"/>
  <c r="AC52" i="81"/>
  <c r="F32" i="84"/>
  <c r="BN177" i="84" s="1"/>
  <c r="AC50" i="85"/>
  <c r="AC56" i="86"/>
  <c r="AD56" i="88"/>
  <c r="AA48" i="89"/>
  <c r="AC55" i="90"/>
  <c r="AC58" i="91"/>
  <c r="E32" i="92"/>
  <c r="BM177" i="92" s="1"/>
  <c r="R67" i="92"/>
  <c r="R69" i="92"/>
  <c r="R71" i="92"/>
  <c r="B86" i="92"/>
  <c r="B136" i="92"/>
  <c r="AL46" i="93"/>
  <c r="B47" i="93"/>
  <c r="R61" i="93"/>
  <c r="R68" i="93"/>
  <c r="R70" i="93"/>
  <c r="R72" i="93"/>
  <c r="B109" i="93"/>
  <c r="G155" i="93"/>
  <c r="BL219" i="93" s="1"/>
  <c r="AC52" i="94"/>
  <c r="AD52" i="94"/>
  <c r="R62" i="94"/>
  <c r="L65" i="94"/>
  <c r="M65" i="94"/>
  <c r="G149" i="94"/>
  <c r="BL213" i="94" s="1"/>
  <c r="BJ213" i="94"/>
  <c r="H149" i="94"/>
  <c r="BM213" i="94" s="1"/>
  <c r="AD52" i="95"/>
  <c r="AC52" i="95"/>
  <c r="AC51" i="96"/>
  <c r="AD51" i="96"/>
  <c r="AD53" i="96"/>
  <c r="AC53" i="96"/>
  <c r="BK178" i="97"/>
  <c r="C34" i="97"/>
  <c r="BK179" i="97" s="1"/>
  <c r="E33" i="97"/>
  <c r="BM178" i="97" s="1"/>
  <c r="AD55" i="81"/>
  <c r="BK177" i="84"/>
  <c r="AD55" i="86"/>
  <c r="AD60" i="86"/>
  <c r="AL48" i="92"/>
  <c r="R63" i="92"/>
  <c r="R65" i="92"/>
  <c r="R66" i="92"/>
  <c r="B48" i="93"/>
  <c r="B50" i="93"/>
  <c r="B134" i="93" s="1"/>
  <c r="R62" i="93"/>
  <c r="R64" i="93"/>
  <c r="AC51" i="94"/>
  <c r="AD51" i="94"/>
  <c r="G153" i="94"/>
  <c r="BL217" i="94" s="1"/>
  <c r="BJ217" i="94"/>
  <c r="H153" i="94"/>
  <c r="BM217" i="94" s="1"/>
  <c r="BK176" i="95"/>
  <c r="F31" i="95"/>
  <c r="BN176" i="95" s="1"/>
  <c r="E31" i="95"/>
  <c r="BM176" i="95" s="1"/>
  <c r="C33" i="96"/>
  <c r="C31" i="96"/>
  <c r="B90" i="96"/>
  <c r="B89" i="96"/>
  <c r="B88" i="96"/>
  <c r="A101" i="96"/>
  <c r="BI200" i="96" s="1"/>
  <c r="AD54" i="96"/>
  <c r="AC54" i="96"/>
  <c r="AD52" i="97"/>
  <c r="AC52" i="97"/>
  <c r="AL48" i="94"/>
  <c r="G52" i="94"/>
  <c r="AD57" i="94"/>
  <c r="AD60" i="94"/>
  <c r="B137" i="94"/>
  <c r="BJ216" i="94"/>
  <c r="BJ220" i="94"/>
  <c r="C32" i="95"/>
  <c r="AL47" i="95"/>
  <c r="B48" i="95"/>
  <c r="AL49" i="95"/>
  <c r="B50" i="95"/>
  <c r="B134" i="95" s="1"/>
  <c r="AC50" i="95"/>
  <c r="AC53" i="95"/>
  <c r="AD54" i="95"/>
  <c r="AD56" i="95"/>
  <c r="AC58" i="95"/>
  <c r="AD59" i="95"/>
  <c r="M62" i="95"/>
  <c r="R62" i="95"/>
  <c r="M64" i="95"/>
  <c r="R64" i="95"/>
  <c r="B135" i="95"/>
  <c r="H151" i="95"/>
  <c r="BM215" i="95" s="1"/>
  <c r="H155" i="95"/>
  <c r="BM219" i="95" s="1"/>
  <c r="BJ215" i="95"/>
  <c r="BJ219" i="95"/>
  <c r="F32" i="96"/>
  <c r="BN177" i="96" s="1"/>
  <c r="AL48" i="96"/>
  <c r="B49" i="96"/>
  <c r="AC49" i="96"/>
  <c r="AL50" i="96"/>
  <c r="G52" i="96"/>
  <c r="AD52" i="96"/>
  <c r="AD55" i="96"/>
  <c r="AD57" i="96"/>
  <c r="AD60" i="96"/>
  <c r="M63" i="96"/>
  <c r="R63" i="96"/>
  <c r="M65" i="96"/>
  <c r="R65" i="96"/>
  <c r="M66" i="96"/>
  <c r="R66" i="96"/>
  <c r="H149" i="96"/>
  <c r="BM213" i="96" s="1"/>
  <c r="G150" i="96"/>
  <c r="BL214" i="96" s="1"/>
  <c r="H153" i="96"/>
  <c r="BM217" i="96" s="1"/>
  <c r="G154" i="96"/>
  <c r="BL218" i="96" s="1"/>
  <c r="BK177" i="96"/>
  <c r="BJ216" i="96"/>
  <c r="BJ220" i="96"/>
  <c r="C32" i="97"/>
  <c r="B86" i="97"/>
  <c r="R71" i="97"/>
  <c r="B109" i="97"/>
  <c r="R72" i="97"/>
  <c r="R70" i="97"/>
  <c r="R68" i="97"/>
  <c r="AL47" i="97"/>
  <c r="B48" i="97"/>
  <c r="AC48" i="97"/>
  <c r="AL49" i="97"/>
  <c r="B50" i="97"/>
  <c r="AC50" i="97"/>
  <c r="AC53" i="97"/>
  <c r="AD54" i="97"/>
  <c r="AD56" i="97"/>
  <c r="AC58" i="97"/>
  <c r="AD59" i="97"/>
  <c r="M62" i="97"/>
  <c r="R62" i="97"/>
  <c r="M64" i="97"/>
  <c r="R64" i="97"/>
  <c r="R67" i="97"/>
  <c r="AM46" i="99"/>
  <c r="AO49" i="99" s="1"/>
  <c r="AP49" i="99" s="1"/>
  <c r="AD53" i="99"/>
  <c r="AC53" i="99"/>
  <c r="AN59" i="95"/>
  <c r="AM46" i="95" s="1"/>
  <c r="AO56" i="95" s="1"/>
  <c r="R67" i="95"/>
  <c r="R69" i="95"/>
  <c r="R71" i="95"/>
  <c r="B86" i="95"/>
  <c r="B136" i="95"/>
  <c r="AL46" i="96"/>
  <c r="AM46" i="96" s="1"/>
  <c r="B47" i="96"/>
  <c r="R61" i="96"/>
  <c r="R68" i="96"/>
  <c r="R70" i="96"/>
  <c r="R72" i="96"/>
  <c r="B109" i="96"/>
  <c r="AN59" i="97"/>
  <c r="AM46" i="97" s="1"/>
  <c r="AO56" i="97" s="1"/>
  <c r="AC48" i="98"/>
  <c r="AD48" i="98"/>
  <c r="AD51" i="99"/>
  <c r="AC51" i="99"/>
  <c r="AD54" i="99"/>
  <c r="AC54" i="99"/>
  <c r="AL48" i="95"/>
  <c r="AL50" i="95"/>
  <c r="B137" i="95"/>
  <c r="B48" i="96"/>
  <c r="AL49" i="96"/>
  <c r="B50" i="96"/>
  <c r="B134" i="96" s="1"/>
  <c r="R62" i="96"/>
  <c r="R64" i="96"/>
  <c r="BJ213" i="96"/>
  <c r="BJ217" i="96"/>
  <c r="AL48" i="97"/>
  <c r="AL50" i="97"/>
  <c r="B136" i="97"/>
  <c r="B134" i="97"/>
  <c r="H149" i="97"/>
  <c r="BM213" i="97" s="1"/>
  <c r="G149" i="97"/>
  <c r="BL213" i="97" s="1"/>
  <c r="H153" i="97"/>
  <c r="BM217" i="97" s="1"/>
  <c r="G153" i="97"/>
  <c r="BL217" i="97" s="1"/>
  <c r="AD52" i="98"/>
  <c r="AC52" i="98"/>
  <c r="AD54" i="98"/>
  <c r="AC54" i="98"/>
  <c r="C33" i="99"/>
  <c r="C31" i="99"/>
  <c r="AD52" i="99"/>
  <c r="AC52" i="99"/>
  <c r="C31" i="100"/>
  <c r="C33" i="100"/>
  <c r="B47" i="95"/>
  <c r="R61" i="95"/>
  <c r="R68" i="95"/>
  <c r="R70" i="95"/>
  <c r="R72" i="95"/>
  <c r="R67" i="96"/>
  <c r="R69" i="96"/>
  <c r="R71" i="96"/>
  <c r="B135" i="97"/>
  <c r="BJ213" i="97"/>
  <c r="C33" i="98"/>
  <c r="C31" i="98"/>
  <c r="AL49" i="98"/>
  <c r="AL47" i="98"/>
  <c r="AL46" i="98"/>
  <c r="AL50" i="98"/>
  <c r="AL48" i="98"/>
  <c r="AO56" i="99"/>
  <c r="AP56" i="99" s="1"/>
  <c r="H150" i="97"/>
  <c r="BM214" i="97" s="1"/>
  <c r="H154" i="97"/>
  <c r="BM218" i="97" s="1"/>
  <c r="E32" i="98"/>
  <c r="BM177" i="98" s="1"/>
  <c r="AD50" i="98"/>
  <c r="AD53" i="98"/>
  <c r="AD58" i="98"/>
  <c r="AN59" i="98"/>
  <c r="R67" i="98"/>
  <c r="R69" i="98"/>
  <c r="R71" i="98"/>
  <c r="B86" i="98"/>
  <c r="B136" i="98"/>
  <c r="G149" i="98"/>
  <c r="BL213" i="98" s="1"/>
  <c r="G153" i="98"/>
  <c r="BL217" i="98" s="1"/>
  <c r="B47" i="99"/>
  <c r="AD49" i="99"/>
  <c r="R61" i="99"/>
  <c r="R68" i="99"/>
  <c r="R70" i="99"/>
  <c r="R72" i="99"/>
  <c r="B109" i="99"/>
  <c r="H150" i="99"/>
  <c r="BM214" i="99" s="1"/>
  <c r="G151" i="99"/>
  <c r="BL215" i="99" s="1"/>
  <c r="H154" i="99"/>
  <c r="BM218" i="99" s="1"/>
  <c r="G155" i="99"/>
  <c r="BL219" i="99" s="1"/>
  <c r="B48" i="100"/>
  <c r="AL48" i="100"/>
  <c r="AL49" i="100"/>
  <c r="M62" i="100"/>
  <c r="R65" i="100"/>
  <c r="AC59" i="100"/>
  <c r="AD56" i="102"/>
  <c r="AC56" i="102"/>
  <c r="R66" i="98"/>
  <c r="B137" i="98"/>
  <c r="B48" i="99"/>
  <c r="AL49" i="99"/>
  <c r="B50" i="99"/>
  <c r="B134" i="99" s="1"/>
  <c r="R62" i="99"/>
  <c r="R64" i="99"/>
  <c r="BJ213" i="99"/>
  <c r="BK177" i="100"/>
  <c r="E32" i="100"/>
  <c r="BM177" i="100" s="1"/>
  <c r="R64" i="100"/>
  <c r="C33" i="101"/>
  <c r="C31" i="101"/>
  <c r="AD53" i="101"/>
  <c r="AC53" i="101"/>
  <c r="AD60" i="101"/>
  <c r="AC60" i="101"/>
  <c r="B47" i="98"/>
  <c r="R61" i="98"/>
  <c r="L62" i="98"/>
  <c r="L64" i="98"/>
  <c r="R68" i="98"/>
  <c r="R70" i="98"/>
  <c r="R72" i="98"/>
  <c r="B109" i="98"/>
  <c r="G151" i="98"/>
  <c r="BL215" i="98" s="1"/>
  <c r="G155" i="98"/>
  <c r="BL219" i="98" s="1"/>
  <c r="E32" i="99"/>
  <c r="BM177" i="99" s="1"/>
  <c r="L63" i="99"/>
  <c r="L65" i="99"/>
  <c r="L66" i="99"/>
  <c r="R67" i="99"/>
  <c r="R69" i="99"/>
  <c r="R71" i="99"/>
  <c r="B86" i="99"/>
  <c r="B136" i="99"/>
  <c r="G149" i="99"/>
  <c r="BL213" i="99" s="1"/>
  <c r="G153" i="99"/>
  <c r="BL217" i="99" s="1"/>
  <c r="F32" i="100"/>
  <c r="BN177" i="100" s="1"/>
  <c r="AL46" i="100"/>
  <c r="AL47" i="100"/>
  <c r="B49" i="100"/>
  <c r="B50" i="100"/>
  <c r="AN59" i="100"/>
  <c r="AM46" i="100" s="1"/>
  <c r="AO58" i="100" s="1"/>
  <c r="M64" i="100"/>
  <c r="AD51" i="101"/>
  <c r="AC51" i="101"/>
  <c r="AD54" i="101"/>
  <c r="AC54" i="101"/>
  <c r="C33" i="102"/>
  <c r="C31" i="102"/>
  <c r="E31" i="103"/>
  <c r="BM176" i="103" s="1"/>
  <c r="BK176" i="103"/>
  <c r="F31" i="103"/>
  <c r="BN176" i="103" s="1"/>
  <c r="B48" i="98"/>
  <c r="B50" i="98"/>
  <c r="B134" i="98" s="1"/>
  <c r="R62" i="98"/>
  <c r="R64" i="98"/>
  <c r="H151" i="98"/>
  <c r="BM215" i="98" s="1"/>
  <c r="H155" i="98"/>
  <c r="BM219" i="98" s="1"/>
  <c r="F32" i="99"/>
  <c r="BN177" i="99" s="1"/>
  <c r="AL48" i="99"/>
  <c r="B49" i="99"/>
  <c r="R63" i="99"/>
  <c r="R65" i="99"/>
  <c r="R66" i="99"/>
  <c r="H153" i="99"/>
  <c r="BM217" i="99" s="1"/>
  <c r="B109" i="100"/>
  <c r="R72" i="100"/>
  <c r="R70" i="100"/>
  <c r="R68" i="100"/>
  <c r="R61" i="100"/>
  <c r="B86" i="100"/>
  <c r="R71" i="100"/>
  <c r="R69" i="100"/>
  <c r="R67" i="100"/>
  <c r="AC48" i="100"/>
  <c r="AD51" i="100"/>
  <c r="R62" i="100"/>
  <c r="AC54" i="100"/>
  <c r="R66" i="100"/>
  <c r="AD52" i="101"/>
  <c r="AC52" i="101"/>
  <c r="AD59" i="102"/>
  <c r="AC59" i="102"/>
  <c r="B136" i="100"/>
  <c r="G149" i="100"/>
  <c r="BL213" i="100" s="1"/>
  <c r="H152" i="100"/>
  <c r="BM216" i="100" s="1"/>
  <c r="G153" i="100"/>
  <c r="BL217" i="100" s="1"/>
  <c r="B47" i="101"/>
  <c r="AD49" i="101"/>
  <c r="R61" i="101"/>
  <c r="R68" i="101"/>
  <c r="R70" i="101"/>
  <c r="R72" i="101"/>
  <c r="B109" i="101"/>
  <c r="H150" i="101"/>
  <c r="BM214" i="101" s="1"/>
  <c r="G151" i="101"/>
  <c r="BL215" i="101" s="1"/>
  <c r="H154" i="101"/>
  <c r="BM218" i="101" s="1"/>
  <c r="G155" i="101"/>
  <c r="BL219" i="101" s="1"/>
  <c r="E32" i="102"/>
  <c r="BM177" i="102" s="1"/>
  <c r="AD48" i="102"/>
  <c r="AD50" i="102"/>
  <c r="AN59" i="102"/>
  <c r="L63" i="102"/>
  <c r="M67" i="102"/>
  <c r="R69" i="102"/>
  <c r="B109" i="102"/>
  <c r="B136" i="102"/>
  <c r="H154" i="102"/>
  <c r="BM218" i="102" s="1"/>
  <c r="B90" i="103"/>
  <c r="B89" i="103"/>
  <c r="B88" i="103"/>
  <c r="A101" i="103"/>
  <c r="BI200" i="103" s="1"/>
  <c r="AD53" i="103"/>
  <c r="AC53" i="103"/>
  <c r="B137" i="100"/>
  <c r="B48" i="101"/>
  <c r="AL49" i="101"/>
  <c r="B50" i="101"/>
  <c r="B134" i="101" s="1"/>
  <c r="R62" i="101"/>
  <c r="R64" i="101"/>
  <c r="BJ213" i="101"/>
  <c r="BJ217" i="101"/>
  <c r="AL48" i="102"/>
  <c r="AL50" i="102"/>
  <c r="R63" i="102"/>
  <c r="R68" i="102"/>
  <c r="R71" i="102"/>
  <c r="BJ215" i="102"/>
  <c r="H151" i="102"/>
  <c r="BM215" i="102" s="1"/>
  <c r="BJ216" i="102"/>
  <c r="G152" i="102"/>
  <c r="BL216" i="102" s="1"/>
  <c r="AC55" i="103"/>
  <c r="AD55" i="103"/>
  <c r="C33" i="104"/>
  <c r="B134" i="100"/>
  <c r="G151" i="100"/>
  <c r="BL215" i="100" s="1"/>
  <c r="G155" i="100"/>
  <c r="BL219" i="100" s="1"/>
  <c r="E32" i="101"/>
  <c r="BM177" i="101" s="1"/>
  <c r="L63" i="101"/>
  <c r="L65" i="101"/>
  <c r="L66" i="101"/>
  <c r="R67" i="101"/>
  <c r="R69" i="101"/>
  <c r="R71" i="101"/>
  <c r="B86" i="101"/>
  <c r="B136" i="101"/>
  <c r="G149" i="101"/>
  <c r="BL213" i="101" s="1"/>
  <c r="G153" i="101"/>
  <c r="BL217" i="101" s="1"/>
  <c r="AL46" i="102"/>
  <c r="B47" i="102"/>
  <c r="R61" i="102"/>
  <c r="L64" i="102"/>
  <c r="R66" i="102"/>
  <c r="R70" i="102"/>
  <c r="L72" i="102"/>
  <c r="G151" i="102"/>
  <c r="BL215" i="102" s="1"/>
  <c r="H152" i="102"/>
  <c r="BM216" i="102" s="1"/>
  <c r="C33" i="103"/>
  <c r="AC51" i="103"/>
  <c r="AD51" i="103"/>
  <c r="AC57" i="103"/>
  <c r="AD57" i="103"/>
  <c r="AD58" i="103"/>
  <c r="AC58" i="103"/>
  <c r="H151" i="100"/>
  <c r="BM215" i="100" s="1"/>
  <c r="H155" i="100"/>
  <c r="BM219" i="100" s="1"/>
  <c r="F32" i="101"/>
  <c r="BN177" i="101" s="1"/>
  <c r="AL48" i="101"/>
  <c r="B49" i="101"/>
  <c r="R63" i="101"/>
  <c r="R65" i="101"/>
  <c r="R66" i="101"/>
  <c r="R64" i="102"/>
  <c r="AL47" i="102"/>
  <c r="B48" i="102"/>
  <c r="B50" i="102"/>
  <c r="B134" i="102" s="1"/>
  <c r="R62" i="102"/>
  <c r="R65" i="102"/>
  <c r="R67" i="102"/>
  <c r="R72" i="102"/>
  <c r="B86" i="102"/>
  <c r="BJ219" i="102"/>
  <c r="H155" i="102"/>
  <c r="BM219" i="102" s="1"/>
  <c r="BJ220" i="102"/>
  <c r="G156" i="102"/>
  <c r="BL220" i="102" s="1"/>
  <c r="AM46" i="103"/>
  <c r="AO48" i="103" s="1"/>
  <c r="AC52" i="103"/>
  <c r="AD52" i="103"/>
  <c r="AC60" i="103"/>
  <c r="AD60" i="103"/>
  <c r="BK176" i="104"/>
  <c r="F31" i="104"/>
  <c r="BN176" i="104" s="1"/>
  <c r="E31" i="104"/>
  <c r="BM176" i="104" s="1"/>
  <c r="AD48" i="104"/>
  <c r="AC48" i="104"/>
  <c r="AA48" i="103"/>
  <c r="AL48" i="103"/>
  <c r="B49" i="103"/>
  <c r="AL50" i="103"/>
  <c r="G52" i="103"/>
  <c r="R63" i="103"/>
  <c r="R65" i="103"/>
  <c r="R66" i="103"/>
  <c r="H149" i="103"/>
  <c r="BM213" i="103" s="1"/>
  <c r="G150" i="103"/>
  <c r="BL214" i="103" s="1"/>
  <c r="H153" i="103"/>
  <c r="BM217" i="103" s="1"/>
  <c r="G154" i="103"/>
  <c r="BL218" i="103" s="1"/>
  <c r="BJ216" i="103"/>
  <c r="BJ220" i="103"/>
  <c r="C32" i="104"/>
  <c r="AL47" i="104"/>
  <c r="B48" i="104"/>
  <c r="AA49" i="104"/>
  <c r="AL49" i="104"/>
  <c r="B50" i="104"/>
  <c r="B134" i="104" s="1"/>
  <c r="AD54" i="104"/>
  <c r="AD56" i="104"/>
  <c r="AD59" i="104"/>
  <c r="R62" i="104"/>
  <c r="R64" i="104"/>
  <c r="R70" i="104"/>
  <c r="B90" i="104"/>
  <c r="B136" i="104"/>
  <c r="B135" i="104"/>
  <c r="B109" i="103"/>
  <c r="G48" i="104"/>
  <c r="AN59" i="104"/>
  <c r="A101" i="104"/>
  <c r="BI200" i="104" s="1"/>
  <c r="C33" i="105"/>
  <c r="C31" i="105"/>
  <c r="B90" i="105"/>
  <c r="B89" i="105"/>
  <c r="B88" i="105"/>
  <c r="A101" i="105"/>
  <c r="BI200" i="105" s="1"/>
  <c r="AC51" i="105"/>
  <c r="AD51" i="105"/>
  <c r="AD53" i="105"/>
  <c r="AC53" i="105"/>
  <c r="C32" i="103"/>
  <c r="AL47" i="103"/>
  <c r="B48" i="103"/>
  <c r="AL49" i="103"/>
  <c r="B50" i="103"/>
  <c r="B134" i="103" s="1"/>
  <c r="R62" i="103"/>
  <c r="R64" i="103"/>
  <c r="L67" i="103"/>
  <c r="L69" i="103"/>
  <c r="G152" i="103"/>
  <c r="BL216" i="103" s="1"/>
  <c r="G156" i="103"/>
  <c r="BL220" i="103" s="1"/>
  <c r="AL48" i="104"/>
  <c r="AL50" i="104"/>
  <c r="L61" i="104"/>
  <c r="R69" i="104"/>
  <c r="B109" i="104"/>
  <c r="BJ215" i="104"/>
  <c r="H151" i="104"/>
  <c r="BM215" i="104" s="1"/>
  <c r="H152" i="104"/>
  <c r="BM216" i="104" s="1"/>
  <c r="G152" i="104"/>
  <c r="BL216" i="104" s="1"/>
  <c r="AD48" i="105"/>
  <c r="AC48" i="105"/>
  <c r="R67" i="103"/>
  <c r="R69" i="103"/>
  <c r="R71" i="103"/>
  <c r="B88" i="104"/>
  <c r="BJ219" i="104"/>
  <c r="H155" i="104"/>
  <c r="BM219" i="104" s="1"/>
  <c r="BJ220" i="104"/>
  <c r="H156" i="104"/>
  <c r="BM220" i="104" s="1"/>
  <c r="G156" i="104"/>
  <c r="BL220" i="104" s="1"/>
  <c r="AD58" i="105"/>
  <c r="AC58" i="105"/>
  <c r="C31" i="106"/>
  <c r="C33" i="106"/>
  <c r="AD53" i="106"/>
  <c r="AC53" i="106"/>
  <c r="F32" i="105"/>
  <c r="BN177" i="105" s="1"/>
  <c r="AL48" i="105"/>
  <c r="B49" i="105"/>
  <c r="AC49" i="105"/>
  <c r="AL50" i="105"/>
  <c r="G52" i="105"/>
  <c r="L61" i="105"/>
  <c r="M63" i="105"/>
  <c r="R63" i="105"/>
  <c r="M65" i="105"/>
  <c r="R65" i="105"/>
  <c r="M66" i="105"/>
  <c r="R66" i="105"/>
  <c r="L72" i="105"/>
  <c r="H149" i="105"/>
  <c r="BM213" i="105" s="1"/>
  <c r="G150" i="105"/>
  <c r="BL214" i="105" s="1"/>
  <c r="H153" i="105"/>
  <c r="BM217" i="105" s="1"/>
  <c r="G154" i="105"/>
  <c r="BL218" i="105" s="1"/>
  <c r="BK177" i="105"/>
  <c r="BJ217" i="105"/>
  <c r="B109" i="106"/>
  <c r="R72" i="106"/>
  <c r="R70" i="106"/>
  <c r="R68" i="106"/>
  <c r="R61" i="106"/>
  <c r="R66" i="106"/>
  <c r="R65" i="106"/>
  <c r="R63" i="106"/>
  <c r="B86" i="106"/>
  <c r="R71" i="106"/>
  <c r="R69" i="106"/>
  <c r="R67" i="106"/>
  <c r="B48" i="106"/>
  <c r="AL48" i="106"/>
  <c r="B49" i="106"/>
  <c r="AL49" i="106"/>
  <c r="B50" i="106"/>
  <c r="AC57" i="106"/>
  <c r="AC60" i="106"/>
  <c r="AC54" i="106"/>
  <c r="M66" i="106"/>
  <c r="L66" i="106"/>
  <c r="B134" i="106"/>
  <c r="AL46" i="105"/>
  <c r="B47" i="105"/>
  <c r="R61" i="105"/>
  <c r="R68" i="105"/>
  <c r="R70" i="105"/>
  <c r="R72" i="105"/>
  <c r="B109" i="105"/>
  <c r="H150" i="105"/>
  <c r="BM214" i="105" s="1"/>
  <c r="H154" i="105"/>
  <c r="BM218" i="105" s="1"/>
  <c r="AC52" i="106"/>
  <c r="AC55" i="106"/>
  <c r="AC55" i="107"/>
  <c r="AD55" i="107"/>
  <c r="B48" i="105"/>
  <c r="AL49" i="105"/>
  <c r="B50" i="105"/>
  <c r="B134" i="105" s="1"/>
  <c r="R62" i="105"/>
  <c r="R64" i="105"/>
  <c r="BJ213" i="105"/>
  <c r="BK177" i="106"/>
  <c r="E32" i="106"/>
  <c r="BM177" i="106" s="1"/>
  <c r="M63" i="106"/>
  <c r="L63" i="106"/>
  <c r="M65" i="106"/>
  <c r="L65" i="106"/>
  <c r="C33" i="107"/>
  <c r="C31" i="107"/>
  <c r="R67" i="105"/>
  <c r="R69" i="105"/>
  <c r="R71" i="105"/>
  <c r="AN59" i="106"/>
  <c r="AM46" i="106" s="1"/>
  <c r="AO50" i="106" s="1"/>
  <c r="AP50" i="106" s="1"/>
  <c r="AQ50" i="106" s="1"/>
  <c r="B136" i="106"/>
  <c r="G149" i="106"/>
  <c r="BL213" i="106" s="1"/>
  <c r="H152" i="106"/>
  <c r="BM216" i="106" s="1"/>
  <c r="G153" i="106"/>
  <c r="BL217" i="106" s="1"/>
  <c r="H156" i="106"/>
  <c r="BM220" i="106" s="1"/>
  <c r="B47" i="107"/>
  <c r="AC58" i="107"/>
  <c r="R61" i="107"/>
  <c r="L62" i="107"/>
  <c r="L67" i="107"/>
  <c r="L69" i="107"/>
  <c r="BK178" i="108"/>
  <c r="C34" i="108"/>
  <c r="BK179" i="108" s="1"/>
  <c r="E33" i="108"/>
  <c r="BM178" i="108" s="1"/>
  <c r="B137" i="106"/>
  <c r="H149" i="106"/>
  <c r="BM213" i="106" s="1"/>
  <c r="H153" i="106"/>
  <c r="BM217" i="106" s="1"/>
  <c r="B109" i="107"/>
  <c r="B86" i="107"/>
  <c r="R71" i="107"/>
  <c r="R69" i="107"/>
  <c r="R67" i="107"/>
  <c r="AL47" i="107"/>
  <c r="B48" i="107"/>
  <c r="AC48" i="107"/>
  <c r="AL49" i="107"/>
  <c r="B50" i="107"/>
  <c r="B134" i="107" s="1"/>
  <c r="AC50" i="107"/>
  <c r="AC53" i="107"/>
  <c r="AN59" i="107"/>
  <c r="AM46" i="107" s="1"/>
  <c r="AO46" i="107" s="1"/>
  <c r="R62" i="107"/>
  <c r="R65" i="107"/>
  <c r="G151" i="106"/>
  <c r="BL215" i="106" s="1"/>
  <c r="G155" i="106"/>
  <c r="BL219" i="106" s="1"/>
  <c r="E32" i="107"/>
  <c r="BM177" i="107" s="1"/>
  <c r="AC60" i="107"/>
  <c r="R64" i="107"/>
  <c r="R66" i="107"/>
  <c r="AL48" i="107"/>
  <c r="R68" i="107"/>
  <c r="R70" i="107"/>
  <c r="R72" i="107"/>
  <c r="B136" i="107"/>
  <c r="G149" i="107"/>
  <c r="BL213" i="107" s="1"/>
  <c r="H152" i="107"/>
  <c r="BM216" i="107" s="1"/>
  <c r="G153" i="107"/>
  <c r="BL217" i="107" s="1"/>
  <c r="H156" i="107"/>
  <c r="BM220" i="107" s="1"/>
  <c r="R61" i="108"/>
  <c r="R68" i="108"/>
  <c r="R70" i="108"/>
  <c r="R72" i="108"/>
  <c r="B109" i="108"/>
  <c r="H149" i="107"/>
  <c r="BM213" i="107" s="1"/>
  <c r="H153" i="107"/>
  <c r="BM217" i="107" s="1"/>
  <c r="C31" i="108"/>
  <c r="B48" i="108"/>
  <c r="AL49" i="108"/>
  <c r="B50" i="108"/>
  <c r="B134" i="108" s="1"/>
  <c r="R62" i="108"/>
  <c r="R64" i="108"/>
  <c r="AC52" i="108"/>
  <c r="AC60" i="108"/>
  <c r="R67" i="108"/>
  <c r="R69" i="108"/>
  <c r="R71" i="108"/>
  <c r="B86" i="108"/>
  <c r="R63" i="108"/>
  <c r="R65" i="108"/>
  <c r="R66" i="108"/>
  <c r="AD49" i="82"/>
  <c r="AC49" i="82"/>
  <c r="AC55" i="80"/>
  <c r="AD55" i="80"/>
  <c r="AD60" i="78"/>
  <c r="AC60" i="78"/>
  <c r="AD48" i="80"/>
  <c r="AC48" i="80"/>
  <c r="AA49" i="81"/>
  <c r="AA48" i="81"/>
  <c r="AD48" i="81" s="1"/>
  <c r="AC60" i="81"/>
  <c r="AD60" i="81"/>
  <c r="AC52" i="82"/>
  <c r="AD52" i="82"/>
  <c r="AD54" i="83"/>
  <c r="AC54" i="83"/>
  <c r="B90" i="84"/>
  <c r="A101" i="84"/>
  <c r="BI200" i="84" s="1"/>
  <c r="B89" i="84"/>
  <c r="B88" i="84"/>
  <c r="AD52" i="84"/>
  <c r="AD58" i="84"/>
  <c r="AC58" i="84"/>
  <c r="AD57" i="85"/>
  <c r="AC57" i="85"/>
  <c r="M62" i="84"/>
  <c r="L62" i="84"/>
  <c r="AD59" i="84"/>
  <c r="AC59" i="84"/>
  <c r="BK177" i="85"/>
  <c r="F32" i="85"/>
  <c r="BN177" i="85" s="1"/>
  <c r="E32" i="85"/>
  <c r="BM177" i="85" s="1"/>
  <c r="AC57" i="80"/>
  <c r="AD57" i="80"/>
  <c r="AD51" i="81"/>
  <c r="AC51" i="81"/>
  <c r="AD56" i="83"/>
  <c r="AC56" i="83"/>
  <c r="C33" i="84"/>
  <c r="C31" i="84"/>
  <c r="AD50" i="84"/>
  <c r="AC50" i="84"/>
  <c r="AN59" i="84"/>
  <c r="M64" i="84"/>
  <c r="L64" i="84"/>
  <c r="AD55" i="85"/>
  <c r="AC55" i="85"/>
  <c r="AD50" i="80"/>
  <c r="AC50" i="80"/>
  <c r="AC60" i="80"/>
  <c r="AD60" i="80"/>
  <c r="AA48" i="82"/>
  <c r="AD48" i="82" s="1"/>
  <c r="AD49" i="83"/>
  <c r="AC49" i="83"/>
  <c r="AL49" i="84"/>
  <c r="AL47" i="84"/>
  <c r="AL46" i="84"/>
  <c r="AL48" i="84"/>
  <c r="AD53" i="84"/>
  <c r="AC53" i="84"/>
  <c r="AD54" i="84"/>
  <c r="AC54" i="84"/>
  <c r="BK176" i="85"/>
  <c r="F31" i="85"/>
  <c r="BN176" i="85" s="1"/>
  <c r="E31" i="85"/>
  <c r="BM176" i="85" s="1"/>
  <c r="AD56" i="85"/>
  <c r="AC56" i="85"/>
  <c r="AD54" i="86"/>
  <c r="AC54" i="86"/>
  <c r="BJ216" i="91"/>
  <c r="H152" i="91"/>
  <c r="BM216" i="91" s="1"/>
  <c r="G152" i="91"/>
  <c r="BL216" i="91" s="1"/>
  <c r="AC56" i="80"/>
  <c r="B113" i="84"/>
  <c r="G151" i="84"/>
  <c r="BL215" i="84" s="1"/>
  <c r="G155" i="84"/>
  <c r="BL219" i="84" s="1"/>
  <c r="BJ220" i="84"/>
  <c r="B109" i="85"/>
  <c r="R72" i="85"/>
  <c r="R70" i="85"/>
  <c r="R66" i="85"/>
  <c r="R65" i="85"/>
  <c r="R63" i="85"/>
  <c r="B49" i="85"/>
  <c r="AL50" i="85"/>
  <c r="AL48" i="85"/>
  <c r="B47" i="85"/>
  <c r="B48" i="85"/>
  <c r="AN59" i="85"/>
  <c r="R64" i="85"/>
  <c r="L67" i="85"/>
  <c r="R68" i="85"/>
  <c r="M72" i="85"/>
  <c r="L72" i="85"/>
  <c r="E31" i="86"/>
  <c r="BM176" i="86" s="1"/>
  <c r="BK176" i="86"/>
  <c r="F31" i="86"/>
  <c r="BN176" i="86" s="1"/>
  <c r="AL49" i="86"/>
  <c r="AL46" i="86"/>
  <c r="AL48" i="86"/>
  <c r="AN59" i="86"/>
  <c r="M64" i="86"/>
  <c r="L64" i="86"/>
  <c r="M69" i="86"/>
  <c r="L69" i="86"/>
  <c r="AD58" i="88"/>
  <c r="AC58" i="88"/>
  <c r="H154" i="88"/>
  <c r="BM218" i="88" s="1"/>
  <c r="BJ218" i="88"/>
  <c r="G154" i="88"/>
  <c r="BL218" i="88" s="1"/>
  <c r="BK178" i="89"/>
  <c r="C34" i="89"/>
  <c r="BK179" i="89" s="1"/>
  <c r="E33" i="89"/>
  <c r="BM178" i="89" s="1"/>
  <c r="B137" i="84"/>
  <c r="AA49" i="87"/>
  <c r="AA48" i="87"/>
  <c r="AC57" i="79"/>
  <c r="B48" i="84"/>
  <c r="B50" i="84"/>
  <c r="B134" i="84" s="1"/>
  <c r="R62" i="84"/>
  <c r="R64" i="84"/>
  <c r="L67" i="84"/>
  <c r="L69" i="84"/>
  <c r="B110" i="84"/>
  <c r="B135" i="84"/>
  <c r="H151" i="84"/>
  <c r="BM215" i="84" s="1"/>
  <c r="G152" i="84"/>
  <c r="BL216" i="84" s="1"/>
  <c r="H155" i="84"/>
  <c r="BM219" i="84" s="1"/>
  <c r="G156" i="84"/>
  <c r="BL220" i="84" s="1"/>
  <c r="BJ213" i="84"/>
  <c r="BJ217" i="84"/>
  <c r="C33" i="85"/>
  <c r="AL47" i="85"/>
  <c r="G48" i="85"/>
  <c r="AC51" i="85"/>
  <c r="R61" i="85"/>
  <c r="L65" i="85"/>
  <c r="R67" i="85"/>
  <c r="R71" i="85"/>
  <c r="H150" i="85"/>
  <c r="BM214" i="85" s="1"/>
  <c r="BJ214" i="85"/>
  <c r="G150" i="85"/>
  <c r="BL214" i="85" s="1"/>
  <c r="AD50" i="86"/>
  <c r="AC50" i="86"/>
  <c r="M62" i="86"/>
  <c r="L62" i="86"/>
  <c r="B136" i="86"/>
  <c r="B137" i="86"/>
  <c r="B135" i="86"/>
  <c r="H155" i="86"/>
  <c r="BM219" i="86" s="1"/>
  <c r="G155" i="86"/>
  <c r="BL219" i="86" s="1"/>
  <c r="C34" i="88"/>
  <c r="BK179" i="88" s="1"/>
  <c r="BK178" i="88"/>
  <c r="E33" i="88"/>
  <c r="BM178" i="88" s="1"/>
  <c r="B109" i="88"/>
  <c r="R72" i="88"/>
  <c r="R70" i="88"/>
  <c r="R68" i="88"/>
  <c r="R66" i="88"/>
  <c r="R61" i="88"/>
  <c r="B47" i="88"/>
  <c r="B86" i="88"/>
  <c r="R64" i="88"/>
  <c r="R63" i="88"/>
  <c r="B49" i="88"/>
  <c r="R71" i="88"/>
  <c r="R67" i="88"/>
  <c r="R65" i="88"/>
  <c r="B50" i="88"/>
  <c r="R69" i="88"/>
  <c r="AD53" i="86"/>
  <c r="AC53" i="86"/>
  <c r="AD56" i="87"/>
  <c r="AC56" i="87"/>
  <c r="AC58" i="78"/>
  <c r="AC48" i="79"/>
  <c r="AC58" i="80"/>
  <c r="AC59" i="80"/>
  <c r="AC56" i="82"/>
  <c r="AD59" i="82"/>
  <c r="R67" i="84"/>
  <c r="R69" i="84"/>
  <c r="R71" i="84"/>
  <c r="AL46" i="85"/>
  <c r="AD49" i="85"/>
  <c r="B50" i="85"/>
  <c r="B134" i="85" s="1"/>
  <c r="AC52" i="85"/>
  <c r="AC60" i="85"/>
  <c r="M61" i="85"/>
  <c r="R62" i="85"/>
  <c r="R69" i="85"/>
  <c r="B86" i="85"/>
  <c r="G149" i="85"/>
  <c r="BL213" i="85" s="1"/>
  <c r="H154" i="85"/>
  <c r="BM218" i="85" s="1"/>
  <c r="BJ218" i="85"/>
  <c r="G154" i="85"/>
  <c r="BL218" i="85" s="1"/>
  <c r="BJ217" i="85"/>
  <c r="C33" i="86"/>
  <c r="AD48" i="86"/>
  <c r="AC48" i="86"/>
  <c r="AC49" i="86"/>
  <c r="AD57" i="86"/>
  <c r="AD58" i="86"/>
  <c r="AC58" i="86"/>
  <c r="BJ219" i="86"/>
  <c r="AL49" i="87"/>
  <c r="AL47" i="87"/>
  <c r="AL46" i="87"/>
  <c r="AD51" i="87"/>
  <c r="BK177" i="88"/>
  <c r="F32" i="88"/>
  <c r="BN177" i="88" s="1"/>
  <c r="E32" i="88"/>
  <c r="BM177" i="88" s="1"/>
  <c r="AL46" i="88"/>
  <c r="AL47" i="88"/>
  <c r="BJ220" i="86"/>
  <c r="H156" i="86"/>
  <c r="BM220" i="86" s="1"/>
  <c r="E31" i="87"/>
  <c r="BM176" i="87" s="1"/>
  <c r="B90" i="87"/>
  <c r="B89" i="87"/>
  <c r="B88" i="87"/>
  <c r="AD59" i="87"/>
  <c r="AC59" i="87"/>
  <c r="M64" i="87"/>
  <c r="L64" i="87"/>
  <c r="A101" i="87"/>
  <c r="BI200" i="87" s="1"/>
  <c r="B136" i="87"/>
  <c r="B135" i="87"/>
  <c r="BJ215" i="87"/>
  <c r="H151" i="87"/>
  <c r="BM215" i="87" s="1"/>
  <c r="G151" i="87"/>
  <c r="BL215" i="87" s="1"/>
  <c r="BK176" i="87"/>
  <c r="C31" i="89"/>
  <c r="AD49" i="89"/>
  <c r="AC49" i="89"/>
  <c r="AL46" i="90"/>
  <c r="C32" i="86"/>
  <c r="B86" i="86"/>
  <c r="R71" i="86"/>
  <c r="R69" i="86"/>
  <c r="R67" i="86"/>
  <c r="AL47" i="86"/>
  <c r="B48" i="86"/>
  <c r="B50" i="86"/>
  <c r="B134" i="86" s="1"/>
  <c r="R62" i="86"/>
  <c r="R64" i="86"/>
  <c r="M66" i="86"/>
  <c r="R70" i="86"/>
  <c r="B109" i="86"/>
  <c r="H149" i="86"/>
  <c r="BM213" i="86" s="1"/>
  <c r="G156" i="86"/>
  <c r="BL220" i="86" s="1"/>
  <c r="B137" i="87"/>
  <c r="BJ219" i="87"/>
  <c r="H155" i="87"/>
  <c r="BM219" i="87" s="1"/>
  <c r="G155" i="87"/>
  <c r="BL219" i="87" s="1"/>
  <c r="C31" i="88"/>
  <c r="AL50" i="88"/>
  <c r="AD49" i="88"/>
  <c r="AC49" i="88"/>
  <c r="AN59" i="88"/>
  <c r="AD60" i="88"/>
  <c r="AC60" i="88"/>
  <c r="M72" i="88"/>
  <c r="L72" i="88"/>
  <c r="AD51" i="90"/>
  <c r="AC51" i="90"/>
  <c r="C33" i="91"/>
  <c r="C31" i="91"/>
  <c r="BJ216" i="86"/>
  <c r="H152" i="86"/>
  <c r="BM216" i="86" s="1"/>
  <c r="C33" i="87"/>
  <c r="C32" i="87"/>
  <c r="AD50" i="87"/>
  <c r="AD53" i="87"/>
  <c r="AD54" i="87"/>
  <c r="AC54" i="87"/>
  <c r="AN59" i="87"/>
  <c r="M62" i="87"/>
  <c r="L62" i="87"/>
  <c r="AD51" i="88"/>
  <c r="AC51" i="88"/>
  <c r="M63" i="88"/>
  <c r="L63" i="88"/>
  <c r="BJ219" i="88"/>
  <c r="H155" i="88"/>
  <c r="BM219" i="88" s="1"/>
  <c r="G155" i="88"/>
  <c r="BL219" i="88" s="1"/>
  <c r="AD51" i="89"/>
  <c r="AC51" i="89"/>
  <c r="M63" i="89"/>
  <c r="L63" i="89"/>
  <c r="B47" i="87"/>
  <c r="R61" i="87"/>
  <c r="R68" i="87"/>
  <c r="R70" i="87"/>
  <c r="R72" i="87"/>
  <c r="B109" i="87"/>
  <c r="AC52" i="88"/>
  <c r="AC55" i="88"/>
  <c r="AC57" i="88"/>
  <c r="B50" i="89"/>
  <c r="B134" i="89" s="1"/>
  <c r="AD54" i="89"/>
  <c r="R62" i="89"/>
  <c r="M65" i="89"/>
  <c r="L65" i="89"/>
  <c r="BJ213" i="89"/>
  <c r="H149" i="89"/>
  <c r="BM213" i="89" s="1"/>
  <c r="G149" i="89"/>
  <c r="BL213" i="89" s="1"/>
  <c r="H150" i="90"/>
  <c r="BM214" i="90" s="1"/>
  <c r="BJ214" i="90"/>
  <c r="G150" i="90"/>
  <c r="BL214" i="90" s="1"/>
  <c r="AD55" i="91"/>
  <c r="AC55" i="91"/>
  <c r="B48" i="87"/>
  <c r="B50" i="87"/>
  <c r="B87" i="87" s="1"/>
  <c r="R62" i="87"/>
  <c r="R64" i="87"/>
  <c r="AL48" i="88"/>
  <c r="B135" i="88"/>
  <c r="B134" i="88"/>
  <c r="BK177" i="89"/>
  <c r="F32" i="89"/>
  <c r="BN177" i="89" s="1"/>
  <c r="E32" i="89"/>
  <c r="BM177" i="89" s="1"/>
  <c r="B109" i="89"/>
  <c r="R72" i="89"/>
  <c r="R70" i="89"/>
  <c r="R68" i="89"/>
  <c r="R61" i="89"/>
  <c r="B47" i="89"/>
  <c r="R66" i="89"/>
  <c r="R65" i="89"/>
  <c r="R63" i="89"/>
  <c r="B49" i="89"/>
  <c r="B86" i="89"/>
  <c r="R71" i="89"/>
  <c r="R69" i="89"/>
  <c r="R67" i="89"/>
  <c r="B48" i="89"/>
  <c r="AL46" i="89"/>
  <c r="AL49" i="89"/>
  <c r="R64" i="89"/>
  <c r="BJ217" i="89"/>
  <c r="H153" i="89"/>
  <c r="BM217" i="89" s="1"/>
  <c r="G153" i="89"/>
  <c r="BL217" i="89" s="1"/>
  <c r="BK178" i="90"/>
  <c r="C34" i="90"/>
  <c r="BK179" i="90" s="1"/>
  <c r="E33" i="90"/>
  <c r="BM178" i="90" s="1"/>
  <c r="C31" i="90"/>
  <c r="AL47" i="90"/>
  <c r="BJ215" i="88"/>
  <c r="H151" i="88"/>
  <c r="BM215" i="88" s="1"/>
  <c r="G151" i="88"/>
  <c r="BL215" i="88" s="1"/>
  <c r="BJ214" i="88"/>
  <c r="M66" i="89"/>
  <c r="L66" i="89"/>
  <c r="AC52" i="89"/>
  <c r="AC55" i="89"/>
  <c r="AC57" i="89"/>
  <c r="AC60" i="89"/>
  <c r="B136" i="89"/>
  <c r="H152" i="89"/>
  <c r="BM216" i="89" s="1"/>
  <c r="H156" i="89"/>
  <c r="BM220" i="89" s="1"/>
  <c r="R64" i="90"/>
  <c r="R62" i="90"/>
  <c r="B109" i="90"/>
  <c r="R72" i="90"/>
  <c r="R70" i="90"/>
  <c r="R68" i="90"/>
  <c r="R61" i="90"/>
  <c r="R66" i="90"/>
  <c r="R65" i="90"/>
  <c r="R63" i="90"/>
  <c r="B49" i="90"/>
  <c r="AL50" i="90"/>
  <c r="AL48" i="90"/>
  <c r="B47" i="90"/>
  <c r="B48" i="90"/>
  <c r="AC49" i="90"/>
  <c r="AD59" i="90"/>
  <c r="M61" i="90"/>
  <c r="L61" i="90"/>
  <c r="H154" i="90"/>
  <c r="BM218" i="90" s="1"/>
  <c r="BJ218" i="90"/>
  <c r="G154" i="90"/>
  <c r="BL218" i="90" s="1"/>
  <c r="AD51" i="91"/>
  <c r="AC51" i="91"/>
  <c r="AD60" i="91"/>
  <c r="AC60" i="91"/>
  <c r="AL48" i="89"/>
  <c r="G48" i="90"/>
  <c r="AN59" i="90"/>
  <c r="AM46" i="90" s="1"/>
  <c r="AO52" i="90" s="1"/>
  <c r="AC60" i="90"/>
  <c r="R67" i="90"/>
  <c r="AD57" i="91"/>
  <c r="AC57" i="91"/>
  <c r="BJ220" i="91"/>
  <c r="H156" i="91"/>
  <c r="BM220" i="91" s="1"/>
  <c r="G156" i="91"/>
  <c r="BL220" i="91" s="1"/>
  <c r="BK177" i="90"/>
  <c r="F32" i="90"/>
  <c r="BN177" i="90" s="1"/>
  <c r="R69" i="90"/>
  <c r="M72" i="90"/>
  <c r="L72" i="90"/>
  <c r="B86" i="90"/>
  <c r="AL50" i="91"/>
  <c r="AL48" i="91"/>
  <c r="AN59" i="91"/>
  <c r="AM46" i="91" s="1"/>
  <c r="AO54" i="91" s="1"/>
  <c r="AL49" i="91"/>
  <c r="AL47" i="91"/>
  <c r="AD52" i="91"/>
  <c r="AC52" i="91"/>
  <c r="M67" i="91"/>
  <c r="L67" i="91"/>
  <c r="M69" i="91"/>
  <c r="L69" i="91"/>
  <c r="B112" i="91"/>
  <c r="B111" i="91"/>
  <c r="B110" i="91"/>
  <c r="H149" i="90"/>
  <c r="BM213" i="90" s="1"/>
  <c r="H153" i="90"/>
  <c r="BM217" i="90" s="1"/>
  <c r="B89" i="91"/>
  <c r="B90" i="91"/>
  <c r="B87" i="91"/>
  <c r="AA49" i="78"/>
  <c r="AC49" i="78" s="1"/>
  <c r="AD52" i="80"/>
  <c r="AC52" i="80"/>
  <c r="AC50" i="81"/>
  <c r="AD50" i="81"/>
  <c r="AC58" i="81"/>
  <c r="AD58" i="81"/>
  <c r="AD55" i="78"/>
  <c r="AC55" i="78"/>
  <c r="AC59" i="79"/>
  <c r="AD59" i="79"/>
  <c r="C33" i="80"/>
  <c r="C31" i="80"/>
  <c r="B134" i="80"/>
  <c r="AD50" i="79"/>
  <c r="AC50" i="79"/>
  <c r="AD51" i="80"/>
  <c r="AC51" i="80"/>
  <c r="AD54" i="80"/>
  <c r="AC54" i="80"/>
  <c r="BK176" i="81"/>
  <c r="F31" i="81"/>
  <c r="BN176" i="81" s="1"/>
  <c r="E31" i="81"/>
  <c r="BM176" i="81" s="1"/>
  <c r="AD56" i="79"/>
  <c r="E32" i="80"/>
  <c r="BM177" i="80" s="1"/>
  <c r="AN59" i="80"/>
  <c r="L63" i="80"/>
  <c r="L65" i="80"/>
  <c r="L66" i="80"/>
  <c r="R67" i="80"/>
  <c r="R69" i="80"/>
  <c r="R71" i="80"/>
  <c r="B86" i="80"/>
  <c r="B136" i="80"/>
  <c r="G149" i="80"/>
  <c r="BL213" i="80" s="1"/>
  <c r="G153" i="80"/>
  <c r="BL217" i="80" s="1"/>
  <c r="H156" i="80"/>
  <c r="BM220" i="80" s="1"/>
  <c r="AC48" i="81"/>
  <c r="AC56" i="81"/>
  <c r="AD56" i="81"/>
  <c r="B88" i="81"/>
  <c r="B89" i="81"/>
  <c r="B111" i="81"/>
  <c r="B134" i="81"/>
  <c r="B135" i="81"/>
  <c r="AC58" i="79"/>
  <c r="F32" i="80"/>
  <c r="BN177" i="80" s="1"/>
  <c r="AL48" i="80"/>
  <c r="B49" i="80"/>
  <c r="AC49" i="80"/>
  <c r="AL50" i="80"/>
  <c r="R63" i="80"/>
  <c r="R65" i="80"/>
  <c r="R66" i="80"/>
  <c r="B137" i="80"/>
  <c r="H149" i="80"/>
  <c r="BM213" i="80" s="1"/>
  <c r="H153" i="80"/>
  <c r="BM217" i="80" s="1"/>
  <c r="AC59" i="81"/>
  <c r="AD59" i="81"/>
  <c r="G151" i="81"/>
  <c r="BL215" i="81" s="1"/>
  <c r="BJ215" i="81"/>
  <c r="H151" i="81"/>
  <c r="BM215" i="81" s="1"/>
  <c r="C31" i="82"/>
  <c r="C33" i="82"/>
  <c r="AL46" i="80"/>
  <c r="B47" i="80"/>
  <c r="R61" i="80"/>
  <c r="R68" i="80"/>
  <c r="R70" i="80"/>
  <c r="R72" i="80"/>
  <c r="B109" i="80"/>
  <c r="G151" i="80"/>
  <c r="BL215" i="80" s="1"/>
  <c r="G155" i="80"/>
  <c r="BL219" i="80" s="1"/>
  <c r="L64" i="81"/>
  <c r="M64" i="81"/>
  <c r="AC55" i="79"/>
  <c r="B48" i="80"/>
  <c r="B50" i="80"/>
  <c r="R62" i="80"/>
  <c r="R64" i="80"/>
  <c r="C33" i="81"/>
  <c r="C32" i="81"/>
  <c r="B113" i="81"/>
  <c r="AL49" i="81"/>
  <c r="AL47" i="81"/>
  <c r="AL48" i="81"/>
  <c r="AL50" i="81"/>
  <c r="AD53" i="81"/>
  <c r="AC54" i="81"/>
  <c r="AD54" i="81"/>
  <c r="AN59" i="81"/>
  <c r="AM46" i="81" s="1"/>
  <c r="AO47" i="81" s="1"/>
  <c r="L62" i="81"/>
  <c r="M62" i="81"/>
  <c r="AD53" i="82"/>
  <c r="AC53" i="82"/>
  <c r="B48" i="81"/>
  <c r="B50" i="81"/>
  <c r="B87" i="81" s="1"/>
  <c r="R62" i="81"/>
  <c r="R64" i="81"/>
  <c r="BJ218" i="81"/>
  <c r="B48" i="82"/>
  <c r="AL48" i="82"/>
  <c r="AC55" i="82"/>
  <c r="AC58" i="82"/>
  <c r="AD60" i="82"/>
  <c r="R61" i="82"/>
  <c r="R63" i="82"/>
  <c r="M66" i="82"/>
  <c r="L66" i="82"/>
  <c r="L67" i="82"/>
  <c r="L69" i="82"/>
  <c r="BK177" i="82"/>
  <c r="E32" i="82"/>
  <c r="BM177" i="82" s="1"/>
  <c r="AC51" i="82"/>
  <c r="AN59" i="82"/>
  <c r="AM46" i="82" s="1"/>
  <c r="AO52" i="82" s="1"/>
  <c r="AP52" i="82" s="1"/>
  <c r="M65" i="82"/>
  <c r="L65" i="82"/>
  <c r="BJ214" i="81"/>
  <c r="BJ219" i="81"/>
  <c r="AL50" i="82"/>
  <c r="R64" i="82"/>
  <c r="R61" i="81"/>
  <c r="R68" i="81"/>
  <c r="R70" i="81"/>
  <c r="R72" i="81"/>
  <c r="H155" i="81"/>
  <c r="BM219" i="81" s="1"/>
  <c r="B109" i="82"/>
  <c r="R72" i="82"/>
  <c r="R70" i="82"/>
  <c r="R66" i="82"/>
  <c r="R65" i="82"/>
  <c r="B86" i="82"/>
  <c r="R71" i="82"/>
  <c r="R69" i="82"/>
  <c r="R67" i="82"/>
  <c r="AC48" i="82"/>
  <c r="AD51" i="82"/>
  <c r="AD57" i="82"/>
  <c r="R68" i="82"/>
  <c r="BK176" i="83"/>
  <c r="F31" i="83"/>
  <c r="BN176" i="83" s="1"/>
  <c r="E31" i="83"/>
  <c r="BM176" i="83" s="1"/>
  <c r="B136" i="82"/>
  <c r="G149" i="82"/>
  <c r="BL213" i="82" s="1"/>
  <c r="H152" i="82"/>
  <c r="BM216" i="82" s="1"/>
  <c r="G153" i="82"/>
  <c r="BL217" i="82" s="1"/>
  <c r="H156" i="82"/>
  <c r="BM220" i="82" s="1"/>
  <c r="AD57" i="83"/>
  <c r="AC57" i="83"/>
  <c r="AC59" i="83"/>
  <c r="H149" i="82"/>
  <c r="BM213" i="82" s="1"/>
  <c r="H153" i="82"/>
  <c r="BM217" i="82" s="1"/>
  <c r="AD51" i="83"/>
  <c r="AC51" i="83"/>
  <c r="C33" i="83"/>
  <c r="AD55" i="83"/>
  <c r="AC55" i="83"/>
  <c r="AD60" i="83"/>
  <c r="AC60" i="83"/>
  <c r="AD52" i="83"/>
  <c r="AC52" i="83"/>
  <c r="AN59" i="83"/>
  <c r="AM46" i="83" s="1"/>
  <c r="AO48" i="83" s="1"/>
  <c r="B113" i="83"/>
  <c r="C32" i="83"/>
  <c r="AL47" i="83"/>
  <c r="B48" i="83"/>
  <c r="AC48" i="83"/>
  <c r="B50" i="83"/>
  <c r="B134" i="83" s="1"/>
  <c r="AC50" i="83"/>
  <c r="AC53" i="83"/>
  <c r="AC58" i="83"/>
  <c r="R62" i="83"/>
  <c r="R64" i="83"/>
  <c r="L67" i="83"/>
  <c r="L69" i="83"/>
  <c r="B110" i="83"/>
  <c r="B135" i="83"/>
  <c r="H151" i="83"/>
  <c r="BM215" i="83" s="1"/>
  <c r="G152" i="83"/>
  <c r="BL216" i="83" s="1"/>
  <c r="H155" i="83"/>
  <c r="BM219" i="83" s="1"/>
  <c r="G156" i="83"/>
  <c r="BL220" i="83" s="1"/>
  <c r="R67" i="83"/>
  <c r="R69" i="83"/>
  <c r="R71" i="83"/>
  <c r="B86" i="83"/>
  <c r="B111" i="83"/>
  <c r="B136" i="83"/>
  <c r="H152" i="83"/>
  <c r="BM216" i="83" s="1"/>
  <c r="H156" i="83"/>
  <c r="BM220" i="83" s="1"/>
  <c r="AL48" i="83"/>
  <c r="R63" i="83"/>
  <c r="R65" i="83"/>
  <c r="R66" i="83"/>
  <c r="BK177" i="77"/>
  <c r="F32" i="77"/>
  <c r="BN177" i="77" s="1"/>
  <c r="AD48" i="78"/>
  <c r="AC48" i="78"/>
  <c r="AD49" i="77"/>
  <c r="AC49" i="77"/>
  <c r="AD52" i="78"/>
  <c r="AC52" i="78"/>
  <c r="AD54" i="77"/>
  <c r="AC54" i="77"/>
  <c r="AD56" i="77"/>
  <c r="AC56" i="77"/>
  <c r="C33" i="78"/>
  <c r="AD57" i="78"/>
  <c r="AC57" i="78"/>
  <c r="AD51" i="78"/>
  <c r="AC51" i="78"/>
  <c r="AD53" i="78"/>
  <c r="AC53" i="78"/>
  <c r="F31" i="78"/>
  <c r="BN176" i="78" s="1"/>
  <c r="E31" i="78"/>
  <c r="BM176" i="78" s="1"/>
  <c r="BK176" i="78"/>
  <c r="AC59" i="76"/>
  <c r="AL46" i="78"/>
  <c r="B47" i="78"/>
  <c r="AC54" i="78"/>
  <c r="AC56" i="78"/>
  <c r="AC59" i="78"/>
  <c r="M61" i="78"/>
  <c r="R61" i="78"/>
  <c r="L69" i="78"/>
  <c r="BJ213" i="78"/>
  <c r="G149" i="78"/>
  <c r="BL213" i="78" s="1"/>
  <c r="G155" i="78"/>
  <c r="BL219" i="78" s="1"/>
  <c r="AD53" i="79"/>
  <c r="AC53" i="79"/>
  <c r="AD60" i="79"/>
  <c r="AC60" i="79"/>
  <c r="C32" i="78"/>
  <c r="B86" i="78"/>
  <c r="R71" i="78"/>
  <c r="R69" i="78"/>
  <c r="R67" i="78"/>
  <c r="AL47" i="78"/>
  <c r="B48" i="78"/>
  <c r="AL49" i="78"/>
  <c r="B50" i="78"/>
  <c r="B134" i="78" s="1"/>
  <c r="R62" i="78"/>
  <c r="R64" i="78"/>
  <c r="R70" i="78"/>
  <c r="B109" i="78"/>
  <c r="C33" i="79"/>
  <c r="C31" i="79"/>
  <c r="AD51" i="79"/>
  <c r="AC51" i="79"/>
  <c r="AD54" i="79"/>
  <c r="AC54" i="79"/>
  <c r="G48" i="78"/>
  <c r="AN59" i="78"/>
  <c r="G151" i="78"/>
  <c r="BL215" i="78" s="1"/>
  <c r="BJ217" i="78"/>
  <c r="G153" i="78"/>
  <c r="BL217" i="78" s="1"/>
  <c r="AM46" i="79"/>
  <c r="AO48" i="79" s="1"/>
  <c r="AP48" i="79" s="1"/>
  <c r="AD52" i="79"/>
  <c r="AC52" i="79"/>
  <c r="AL48" i="78"/>
  <c r="B49" i="78"/>
  <c r="R63" i="78"/>
  <c r="R65" i="78"/>
  <c r="R66" i="78"/>
  <c r="R68" i="78"/>
  <c r="R72" i="78"/>
  <c r="H151" i="78"/>
  <c r="BM215" i="78" s="1"/>
  <c r="G152" i="78"/>
  <c r="BL216" i="78" s="1"/>
  <c r="H153" i="78"/>
  <c r="BM217" i="78" s="1"/>
  <c r="BJ216" i="78"/>
  <c r="B47" i="79"/>
  <c r="AD49" i="79"/>
  <c r="R61" i="79"/>
  <c r="R68" i="79"/>
  <c r="R70" i="79"/>
  <c r="R72" i="79"/>
  <c r="B109" i="79"/>
  <c r="H150" i="79"/>
  <c r="BM214" i="79" s="1"/>
  <c r="G151" i="79"/>
  <c r="BL215" i="79" s="1"/>
  <c r="H154" i="79"/>
  <c r="BM218" i="79" s="1"/>
  <c r="G155" i="79"/>
  <c r="BL219" i="79" s="1"/>
  <c r="B48" i="79"/>
  <c r="AL49" i="79"/>
  <c r="B50" i="79"/>
  <c r="B134" i="79" s="1"/>
  <c r="R62" i="79"/>
  <c r="R64" i="79"/>
  <c r="BJ213" i="79"/>
  <c r="BJ217" i="79"/>
  <c r="E32" i="79"/>
  <c r="BM177" i="79" s="1"/>
  <c r="G48" i="79"/>
  <c r="L63" i="79"/>
  <c r="L65" i="79"/>
  <c r="L66" i="79"/>
  <c r="R67" i="79"/>
  <c r="R69" i="79"/>
  <c r="R71" i="79"/>
  <c r="B86" i="79"/>
  <c r="B136" i="79"/>
  <c r="G149" i="79"/>
  <c r="BL213" i="79" s="1"/>
  <c r="G153" i="79"/>
  <c r="BL217" i="79" s="1"/>
  <c r="F32" i="79"/>
  <c r="BN177" i="79" s="1"/>
  <c r="AL48" i="79"/>
  <c r="B49" i="79"/>
  <c r="R63" i="79"/>
  <c r="R65" i="79"/>
  <c r="R66" i="79"/>
  <c r="C33" i="77"/>
  <c r="C31" i="77"/>
  <c r="AD48" i="76"/>
  <c r="AC48" i="76"/>
  <c r="AM46" i="77"/>
  <c r="AO54" i="77" s="1"/>
  <c r="AD50" i="76"/>
  <c r="AC50" i="76"/>
  <c r="AD59" i="77"/>
  <c r="AC59" i="77"/>
  <c r="AD58" i="76"/>
  <c r="AC58" i="76"/>
  <c r="AC54" i="76"/>
  <c r="AC56" i="76"/>
  <c r="AL47" i="77"/>
  <c r="B48" i="77"/>
  <c r="AC48" i="77"/>
  <c r="AL49" i="77"/>
  <c r="B50" i="77"/>
  <c r="B134" i="77" s="1"/>
  <c r="AC50" i="77"/>
  <c r="AC53" i="77"/>
  <c r="AC58" i="77"/>
  <c r="R62" i="77"/>
  <c r="R64" i="77"/>
  <c r="L67" i="77"/>
  <c r="L69" i="77"/>
  <c r="B110" i="77"/>
  <c r="B135" i="77"/>
  <c r="H151" i="77"/>
  <c r="BM215" i="77" s="1"/>
  <c r="G152" i="77"/>
  <c r="BL216" i="77" s="1"/>
  <c r="H155" i="77"/>
  <c r="BM219" i="77" s="1"/>
  <c r="G156" i="77"/>
  <c r="BL220" i="77" s="1"/>
  <c r="BJ213" i="77"/>
  <c r="BJ217" i="77"/>
  <c r="B113" i="77"/>
  <c r="E32" i="77"/>
  <c r="BM177" i="77" s="1"/>
  <c r="AC51" i="77"/>
  <c r="AC52" i="77"/>
  <c r="AC55" i="77"/>
  <c r="AC57" i="77"/>
  <c r="AC60" i="77"/>
  <c r="R67" i="77"/>
  <c r="R69" i="77"/>
  <c r="R71" i="77"/>
  <c r="B86" i="77"/>
  <c r="B111" i="77"/>
  <c r="B136" i="77"/>
  <c r="H152" i="77"/>
  <c r="BM216" i="77" s="1"/>
  <c r="H156" i="77"/>
  <c r="BM220" i="77" s="1"/>
  <c r="AL48" i="77"/>
  <c r="R63" i="77"/>
  <c r="R65" i="77"/>
  <c r="R66" i="77"/>
  <c r="AD53" i="76"/>
  <c r="AC53" i="76"/>
  <c r="C31" i="76"/>
  <c r="C33" i="76"/>
  <c r="AL46" i="76"/>
  <c r="B47" i="76"/>
  <c r="AD49" i="76"/>
  <c r="R61" i="76"/>
  <c r="R68" i="76"/>
  <c r="R70" i="76"/>
  <c r="R72" i="76"/>
  <c r="B109" i="76"/>
  <c r="H150" i="76"/>
  <c r="BM214" i="76" s="1"/>
  <c r="G151" i="76"/>
  <c r="BL215" i="76" s="1"/>
  <c r="H154" i="76"/>
  <c r="BM218" i="76" s="1"/>
  <c r="G155" i="76"/>
  <c r="BL219" i="76" s="1"/>
  <c r="B48" i="76"/>
  <c r="AL49" i="76"/>
  <c r="B50" i="76"/>
  <c r="B134" i="76" s="1"/>
  <c r="R62" i="76"/>
  <c r="R64" i="76"/>
  <c r="BJ213" i="76"/>
  <c r="BJ217" i="76"/>
  <c r="E32" i="76"/>
  <c r="BM177" i="76" s="1"/>
  <c r="G48" i="76"/>
  <c r="AC51" i="76"/>
  <c r="AC52" i="76"/>
  <c r="AC55" i="76"/>
  <c r="AC57" i="76"/>
  <c r="AN59" i="76"/>
  <c r="AC60" i="76"/>
  <c r="L63" i="76"/>
  <c r="L65" i="76"/>
  <c r="L66" i="76"/>
  <c r="R67" i="76"/>
  <c r="R69" i="76"/>
  <c r="R71" i="76"/>
  <c r="B86" i="76"/>
  <c r="G149" i="76"/>
  <c r="BL213" i="76" s="1"/>
  <c r="G153" i="76"/>
  <c r="BL217" i="76" s="1"/>
  <c r="F32" i="76"/>
  <c r="BN177" i="76" s="1"/>
  <c r="AL48" i="76"/>
  <c r="B49" i="76"/>
  <c r="R63" i="76"/>
  <c r="R65" i="76"/>
  <c r="R66" i="76"/>
  <c r="G150" i="76"/>
  <c r="BL214" i="76" s="1"/>
  <c r="G154" i="76"/>
  <c r="BL218" i="76" s="1"/>
  <c r="C33" i="75"/>
  <c r="C31" i="75"/>
  <c r="R72" i="75"/>
  <c r="R68" i="75"/>
  <c r="R65" i="75"/>
  <c r="B86" i="75"/>
  <c r="R69" i="75"/>
  <c r="B109" i="75"/>
  <c r="R71" i="75"/>
  <c r="R67" i="75"/>
  <c r="R66" i="75"/>
  <c r="B48" i="75"/>
  <c r="E32" i="75"/>
  <c r="BM177" i="75" s="1"/>
  <c r="G48" i="75"/>
  <c r="B50" i="75"/>
  <c r="F32" i="75"/>
  <c r="BN177" i="75" s="1"/>
  <c r="B49" i="75"/>
  <c r="R61" i="75"/>
  <c r="R63" i="75"/>
  <c r="H149" i="75"/>
  <c r="BM213" i="75" s="1"/>
  <c r="G149" i="75"/>
  <c r="BL213" i="75" s="1"/>
  <c r="BJ213" i="75"/>
  <c r="R64" i="75"/>
  <c r="R70" i="75"/>
  <c r="R62" i="75"/>
  <c r="B134" i="75"/>
  <c r="H150" i="75"/>
  <c r="BM214" i="75" s="1"/>
  <c r="G151" i="75"/>
  <c r="BL215" i="75" s="1"/>
  <c r="H154" i="75"/>
  <c r="BM218" i="75" s="1"/>
  <c r="G155" i="75"/>
  <c r="BL219" i="75" s="1"/>
  <c r="BJ217" i="75"/>
  <c r="B136" i="75"/>
  <c r="G153" i="75"/>
  <c r="BL217" i="75" s="1"/>
  <c r="A1" i="57"/>
  <c r="BJ182" i="22"/>
  <c r="BJ181" i="22"/>
  <c r="BJ174" i="22"/>
  <c r="BJ173" i="22"/>
  <c r="BJ198" i="22"/>
  <c r="AG8" i="17"/>
  <c r="AG7" i="17"/>
  <c r="AG6" i="17"/>
  <c r="AG5" i="17"/>
  <c r="AG4" i="17"/>
  <c r="AG3" i="17"/>
  <c r="AG2" i="17"/>
  <c r="BI164" i="22"/>
  <c r="AO47" i="79" l="1"/>
  <c r="AP47" i="79" s="1"/>
  <c r="AO57" i="82"/>
  <c r="AP57" i="82" s="1"/>
  <c r="AO47" i="117"/>
  <c r="AP47" i="117" s="1"/>
  <c r="AM46" i="116"/>
  <c r="AO47" i="77"/>
  <c r="AO57" i="77"/>
  <c r="AO52" i="123"/>
  <c r="AP52" i="123" s="1"/>
  <c r="AO57" i="121"/>
  <c r="AO55" i="121"/>
  <c r="AO48" i="121"/>
  <c r="AO54" i="121"/>
  <c r="AO50" i="117"/>
  <c r="AP50" i="117" s="1"/>
  <c r="AM46" i="112"/>
  <c r="AO51" i="112" s="1"/>
  <c r="AP51" i="112" s="1"/>
  <c r="AP56" i="110"/>
  <c r="AO51" i="77"/>
  <c r="AP51" i="77" s="1"/>
  <c r="AC48" i="84"/>
  <c r="AM46" i="104"/>
  <c r="AO47" i="104" s="1"/>
  <c r="AO58" i="123"/>
  <c r="AO52" i="121"/>
  <c r="AO51" i="121"/>
  <c r="AO47" i="121"/>
  <c r="AO54" i="117"/>
  <c r="AP54" i="117" s="1"/>
  <c r="AC48" i="117"/>
  <c r="AM46" i="109"/>
  <c r="AO57" i="109" s="1"/>
  <c r="AP57" i="109" s="1"/>
  <c r="AQ57" i="109" s="1"/>
  <c r="AR57" i="109" s="1"/>
  <c r="AS57" i="109" s="1"/>
  <c r="AD48" i="112"/>
  <c r="AO52" i="77"/>
  <c r="AC48" i="95"/>
  <c r="AO50" i="121"/>
  <c r="AO58" i="117"/>
  <c r="AO56" i="117"/>
  <c r="AP56" i="117" s="1"/>
  <c r="AM46" i="114"/>
  <c r="AO54" i="114" s="1"/>
  <c r="AP54" i="114" s="1"/>
  <c r="AQ54" i="114" s="1"/>
  <c r="AR54" i="114" s="1"/>
  <c r="AP47" i="77"/>
  <c r="AP57" i="77"/>
  <c r="AO51" i="123"/>
  <c r="AP51" i="123" s="1"/>
  <c r="AO55" i="119"/>
  <c r="AO53" i="112"/>
  <c r="AP53" i="112" s="1"/>
  <c r="AO46" i="79"/>
  <c r="AP46" i="79" s="1"/>
  <c r="AO46" i="119"/>
  <c r="AO47" i="112"/>
  <c r="AP47" i="112" s="1"/>
  <c r="AO49" i="79"/>
  <c r="AP49" i="79" s="1"/>
  <c r="AO58" i="82"/>
  <c r="AO56" i="82"/>
  <c r="AP56" i="82" s="1"/>
  <c r="AQ56" i="82" s="1"/>
  <c r="AR56" i="82" s="1"/>
  <c r="AO47" i="116"/>
  <c r="AM46" i="76"/>
  <c r="AO54" i="76" s="1"/>
  <c r="AP54" i="76" s="1"/>
  <c r="AQ54" i="76" s="1"/>
  <c r="AR54" i="76" s="1"/>
  <c r="AS54" i="76" s="1"/>
  <c r="AO48" i="77"/>
  <c r="AP48" i="77" s="1"/>
  <c r="AO53" i="77"/>
  <c r="AP53" i="77" s="1"/>
  <c r="AO46" i="82"/>
  <c r="AP46" i="82" s="1"/>
  <c r="AO54" i="82"/>
  <c r="AP54" i="82" s="1"/>
  <c r="AQ54" i="82" s="1"/>
  <c r="AR54" i="82" s="1"/>
  <c r="AS54" i="82" s="1"/>
  <c r="AP47" i="81"/>
  <c r="AQ47" i="81" s="1"/>
  <c r="AR47" i="81" s="1"/>
  <c r="AS47" i="81" s="1"/>
  <c r="AP46" i="107"/>
  <c r="AQ46" i="107" s="1"/>
  <c r="AR46" i="107" s="1"/>
  <c r="AS46" i="107" s="1"/>
  <c r="AO56" i="106"/>
  <c r="AP56" i="106" s="1"/>
  <c r="AQ56" i="106" s="1"/>
  <c r="AO57" i="106"/>
  <c r="AP57" i="106" s="1"/>
  <c r="AQ57" i="106" s="1"/>
  <c r="AR57" i="106" s="1"/>
  <c r="AS57" i="106" s="1"/>
  <c r="AP47" i="104"/>
  <c r="AQ47" i="104" s="1"/>
  <c r="AR47" i="104" s="1"/>
  <c r="AS47" i="104" s="1"/>
  <c r="AO57" i="99"/>
  <c r="AP57" i="99" s="1"/>
  <c r="AO48" i="94"/>
  <c r="AP48" i="94" s="1"/>
  <c r="AO46" i="123"/>
  <c r="AP46" i="123" s="1"/>
  <c r="AQ46" i="123" s="1"/>
  <c r="AR46" i="123" s="1"/>
  <c r="AS46" i="123" s="1"/>
  <c r="AO54" i="119"/>
  <c r="AO46" i="117"/>
  <c r="AP46" i="117" s="1"/>
  <c r="AO50" i="116"/>
  <c r="AP50" i="116" s="1"/>
  <c r="AO58" i="92"/>
  <c r="AO58" i="116"/>
  <c r="AO53" i="117"/>
  <c r="AP53" i="117" s="1"/>
  <c r="AO47" i="82"/>
  <c r="AP47" i="82" s="1"/>
  <c r="AQ47" i="82" s="1"/>
  <c r="AR47" i="82" s="1"/>
  <c r="AS47" i="82" s="1"/>
  <c r="AO49" i="82"/>
  <c r="AP49" i="82" s="1"/>
  <c r="AP52" i="90"/>
  <c r="AQ52" i="90" s="1"/>
  <c r="AR52" i="90" s="1"/>
  <c r="AS52" i="90" s="1"/>
  <c r="AP48" i="103"/>
  <c r="AO46" i="92"/>
  <c r="AO55" i="117"/>
  <c r="AP55" i="117" s="1"/>
  <c r="AQ53" i="112"/>
  <c r="AR53" i="112" s="1"/>
  <c r="AS53" i="112" s="1"/>
  <c r="AO46" i="110"/>
  <c r="AP46" i="110" s="1"/>
  <c r="AO52" i="91"/>
  <c r="AO53" i="100"/>
  <c r="AP53" i="100" s="1"/>
  <c r="AQ53" i="100" s="1"/>
  <c r="AR53" i="100" s="1"/>
  <c r="AS53" i="100" s="1"/>
  <c r="AP53" i="121"/>
  <c r="AQ53" i="121" s="1"/>
  <c r="AR53" i="121" s="1"/>
  <c r="AS53" i="121" s="1"/>
  <c r="AP57" i="121"/>
  <c r="AO56" i="77"/>
  <c r="AQ48" i="79"/>
  <c r="AO48" i="82"/>
  <c r="AP48" i="82" s="1"/>
  <c r="AQ48" i="82" s="1"/>
  <c r="AR48" i="82" s="1"/>
  <c r="AO51" i="82"/>
  <c r="AP51" i="82" s="1"/>
  <c r="AQ51" i="82" s="1"/>
  <c r="AR51" i="82" s="1"/>
  <c r="AS51" i="82" s="1"/>
  <c r="AO55" i="91"/>
  <c r="AP55" i="91" s="1"/>
  <c r="AQ55" i="91" s="1"/>
  <c r="AR55" i="91" s="1"/>
  <c r="AS55" i="91" s="1"/>
  <c r="AO48" i="106"/>
  <c r="AP48" i="106" s="1"/>
  <c r="AQ48" i="106" s="1"/>
  <c r="AR48" i="106" s="1"/>
  <c r="AS48" i="106" s="1"/>
  <c r="AO47" i="99"/>
  <c r="AP47" i="99" s="1"/>
  <c r="AO55" i="99"/>
  <c r="AP55" i="99" s="1"/>
  <c r="AO52" i="92"/>
  <c r="AO54" i="109"/>
  <c r="AD49" i="78"/>
  <c r="AQ47" i="77"/>
  <c r="AQ57" i="77"/>
  <c r="AO53" i="79"/>
  <c r="AP53" i="79" s="1"/>
  <c r="AO55" i="79"/>
  <c r="AP55" i="79" s="1"/>
  <c r="AQ57" i="82"/>
  <c r="AR57" i="82" s="1"/>
  <c r="AQ46" i="82"/>
  <c r="AR46" i="82" s="1"/>
  <c r="AO51" i="81"/>
  <c r="AP51" i="81" s="1"/>
  <c r="AQ51" i="81" s="1"/>
  <c r="AO46" i="81"/>
  <c r="AP54" i="91"/>
  <c r="AQ54" i="91" s="1"/>
  <c r="AR54" i="91" s="1"/>
  <c r="AS54" i="91" s="1"/>
  <c r="AR56" i="106"/>
  <c r="AS56" i="106" s="1"/>
  <c r="AO52" i="106"/>
  <c r="AP52" i="106" s="1"/>
  <c r="AQ52" i="106" s="1"/>
  <c r="AR52" i="106" s="1"/>
  <c r="AS52" i="106" s="1"/>
  <c r="AO48" i="107"/>
  <c r="AO48" i="104"/>
  <c r="AO57" i="103"/>
  <c r="AP57" i="103" s="1"/>
  <c r="AP56" i="95"/>
  <c r="AQ56" i="95" s="1"/>
  <c r="AR56" i="95" s="1"/>
  <c r="AS56" i="95" s="1"/>
  <c r="AO51" i="92"/>
  <c r="AQ51" i="123"/>
  <c r="AR51" i="123" s="1"/>
  <c r="AS51" i="123" s="1"/>
  <c r="AP48" i="119"/>
  <c r="AQ48" i="119" s="1"/>
  <c r="AR48" i="119" s="1"/>
  <c r="AS48" i="119" s="1"/>
  <c r="AQ50" i="116"/>
  <c r="AR50" i="116" s="1"/>
  <c r="AS50" i="116" s="1"/>
  <c r="B113" i="121"/>
  <c r="B111" i="121"/>
  <c r="AO52" i="109"/>
  <c r="AM46" i="108"/>
  <c r="AO56" i="108" s="1"/>
  <c r="AP56" i="108" s="1"/>
  <c r="AQ56" i="108" s="1"/>
  <c r="AR56" i="108" s="1"/>
  <c r="AS56" i="108" s="1"/>
  <c r="AM46" i="101"/>
  <c r="B111" i="84"/>
  <c r="B112" i="84"/>
  <c r="AO56" i="81"/>
  <c r="AP52" i="91"/>
  <c r="AQ52" i="91" s="1"/>
  <c r="AO53" i="104"/>
  <c r="AQ51" i="112"/>
  <c r="AR51" i="112" s="1"/>
  <c r="AS51" i="112" s="1"/>
  <c r="AQ56" i="110"/>
  <c r="AR56" i="110" s="1"/>
  <c r="AS56" i="110" s="1"/>
  <c r="AC49" i="122"/>
  <c r="AD49" i="122"/>
  <c r="A101" i="81"/>
  <c r="BI200" i="81" s="1"/>
  <c r="B90" i="81"/>
  <c r="AR48" i="79"/>
  <c r="AS48" i="79" s="1"/>
  <c r="AO56" i="79"/>
  <c r="AP56" i="79" s="1"/>
  <c r="AO55" i="81"/>
  <c r="AO53" i="81"/>
  <c r="AO54" i="81"/>
  <c r="AQ48" i="103"/>
  <c r="AR48" i="103" s="1"/>
  <c r="AS48" i="103" s="1"/>
  <c r="AO52" i="104"/>
  <c r="AO51" i="119"/>
  <c r="AO49" i="116"/>
  <c r="AP49" i="116" s="1"/>
  <c r="AQ49" i="116" s="1"/>
  <c r="AR49" i="116" s="1"/>
  <c r="AS49" i="116" s="1"/>
  <c r="AQ57" i="117"/>
  <c r="AR57" i="117" s="1"/>
  <c r="AS57" i="117" s="1"/>
  <c r="AS54" i="114"/>
  <c r="AO46" i="112"/>
  <c r="AP46" i="112" s="1"/>
  <c r="AQ46" i="112" s="1"/>
  <c r="AR46" i="112" s="1"/>
  <c r="AS46" i="112" s="1"/>
  <c r="AO50" i="109"/>
  <c r="AD48" i="96"/>
  <c r="AC48" i="96"/>
  <c r="AP54" i="77"/>
  <c r="AQ54" i="77" s="1"/>
  <c r="AR54" i="77" s="1"/>
  <c r="AS54" i="77" s="1"/>
  <c r="AO46" i="77"/>
  <c r="AP46" i="77" s="1"/>
  <c r="AQ46" i="77" s="1"/>
  <c r="AO58" i="79"/>
  <c r="AO51" i="79"/>
  <c r="AP51" i="79" s="1"/>
  <c r="AM46" i="78"/>
  <c r="AO49" i="78" s="1"/>
  <c r="AP49" i="78" s="1"/>
  <c r="AQ49" i="78" s="1"/>
  <c r="AR49" i="78" s="1"/>
  <c r="AS49" i="78" s="1"/>
  <c r="AP48" i="83"/>
  <c r="AQ48" i="83" s="1"/>
  <c r="AR48" i="83" s="1"/>
  <c r="AS48" i="83" s="1"/>
  <c r="AQ52" i="82"/>
  <c r="AR52" i="82" s="1"/>
  <c r="AS52" i="82" s="1"/>
  <c r="AO55" i="82"/>
  <c r="AP55" i="82" s="1"/>
  <c r="AQ55" i="82" s="1"/>
  <c r="AR55" i="82" s="1"/>
  <c r="AS55" i="82" s="1"/>
  <c r="AO52" i="81"/>
  <c r="AM46" i="80"/>
  <c r="AO47" i="80" s="1"/>
  <c r="AP47" i="80" s="1"/>
  <c r="AQ47" i="80" s="1"/>
  <c r="AR47" i="80" s="1"/>
  <c r="AS47" i="80" s="1"/>
  <c r="AO51" i="91"/>
  <c r="AP51" i="91" s="1"/>
  <c r="AQ51" i="91" s="1"/>
  <c r="AO46" i="90"/>
  <c r="AP46" i="90" s="1"/>
  <c r="AO54" i="90"/>
  <c r="AP54" i="90" s="1"/>
  <c r="AM46" i="88"/>
  <c r="AO50" i="88" s="1"/>
  <c r="AP50" i="88" s="1"/>
  <c r="AQ50" i="88" s="1"/>
  <c r="AR50" i="88" s="1"/>
  <c r="AS50" i="88" s="1"/>
  <c r="AO58" i="107"/>
  <c r="AR50" i="106"/>
  <c r="AS50" i="106" s="1"/>
  <c r="AO47" i="106"/>
  <c r="AP47" i="106" s="1"/>
  <c r="AQ47" i="106" s="1"/>
  <c r="AR47" i="106" s="1"/>
  <c r="AS47" i="106" s="1"/>
  <c r="AO46" i="103"/>
  <c r="AO55" i="103"/>
  <c r="AO56" i="104"/>
  <c r="AM46" i="98"/>
  <c r="AO49" i="98" s="1"/>
  <c r="AP49" i="98" s="1"/>
  <c r="AQ49" i="98" s="1"/>
  <c r="AR49" i="98" s="1"/>
  <c r="AS49" i="98" s="1"/>
  <c r="AP56" i="97"/>
  <c r="AQ56" i="97" s="1"/>
  <c r="AR56" i="97" s="1"/>
  <c r="AS56" i="97" s="1"/>
  <c r="AQ49" i="99"/>
  <c r="AR49" i="99" s="1"/>
  <c r="AS49" i="99" s="1"/>
  <c r="AO56" i="94"/>
  <c r="AP56" i="94" s="1"/>
  <c r="AP56" i="92"/>
  <c r="AQ56" i="92" s="1"/>
  <c r="AR56" i="92" s="1"/>
  <c r="AS56" i="92" s="1"/>
  <c r="AO54" i="92"/>
  <c r="AQ53" i="123"/>
  <c r="AR53" i="123" s="1"/>
  <c r="AS53" i="123" s="1"/>
  <c r="AO54" i="123"/>
  <c r="AP54" i="123" s="1"/>
  <c r="AQ54" i="123" s="1"/>
  <c r="AR54" i="123" s="1"/>
  <c r="AS54" i="123" s="1"/>
  <c r="AP52" i="121"/>
  <c r="AP51" i="121"/>
  <c r="AP55" i="121"/>
  <c r="AP47" i="116"/>
  <c r="AQ47" i="116" s="1"/>
  <c r="AR47" i="116" s="1"/>
  <c r="AS47" i="116" s="1"/>
  <c r="AO53" i="116"/>
  <c r="AQ47" i="112"/>
  <c r="AR47" i="112" s="1"/>
  <c r="AS47" i="112" s="1"/>
  <c r="AS56" i="111"/>
  <c r="AP52" i="109"/>
  <c r="AQ52" i="109" s="1"/>
  <c r="AR52" i="109" s="1"/>
  <c r="AS52" i="109" s="1"/>
  <c r="A101" i="91"/>
  <c r="BI200" i="91" s="1"/>
  <c r="B88" i="91"/>
  <c r="AQ52" i="123"/>
  <c r="AR52" i="123" s="1"/>
  <c r="AS52" i="123" s="1"/>
  <c r="B90" i="122"/>
  <c r="B88" i="122"/>
  <c r="B87" i="122"/>
  <c r="A101" i="122"/>
  <c r="BI200" i="122" s="1"/>
  <c r="B89" i="122"/>
  <c r="AO48" i="123"/>
  <c r="AP48" i="123" s="1"/>
  <c r="AQ48" i="123" s="1"/>
  <c r="AR48" i="123" s="1"/>
  <c r="AS48" i="123" s="1"/>
  <c r="AP49" i="122"/>
  <c r="AQ49" i="122" s="1"/>
  <c r="AR49" i="122" s="1"/>
  <c r="AS49" i="122" s="1"/>
  <c r="AO50" i="123"/>
  <c r="AP50" i="123" s="1"/>
  <c r="AQ50" i="123" s="1"/>
  <c r="AR50" i="123" s="1"/>
  <c r="AS50" i="123" s="1"/>
  <c r="E33" i="122"/>
  <c r="BM178" i="122" s="1"/>
  <c r="BK178" i="122"/>
  <c r="C34" i="122"/>
  <c r="BK179" i="122" s="1"/>
  <c r="BK178" i="121"/>
  <c r="C34" i="121"/>
  <c r="BK179" i="121" s="1"/>
  <c r="E33" i="121"/>
  <c r="BM178" i="121" s="1"/>
  <c r="AP56" i="122"/>
  <c r="AQ56" i="122" s="1"/>
  <c r="AR56" i="122" s="1"/>
  <c r="AS56" i="122" s="1"/>
  <c r="AP51" i="122"/>
  <c r="AQ51" i="122" s="1"/>
  <c r="AR51" i="122" s="1"/>
  <c r="AS51" i="122" s="1"/>
  <c r="AP48" i="121"/>
  <c r="AQ48" i="121" s="1"/>
  <c r="AR48" i="121" s="1"/>
  <c r="AS48" i="121" s="1"/>
  <c r="AP46" i="119"/>
  <c r="AQ46" i="119" s="1"/>
  <c r="AR46" i="119" s="1"/>
  <c r="AS46" i="119" s="1"/>
  <c r="B87" i="118"/>
  <c r="AC48" i="118"/>
  <c r="AD48" i="118"/>
  <c r="E33" i="119"/>
  <c r="BM178" i="119" s="1"/>
  <c r="BK178" i="119"/>
  <c r="C34" i="119"/>
  <c r="BK179" i="119" s="1"/>
  <c r="B110" i="118"/>
  <c r="B110" i="119"/>
  <c r="AO52" i="119"/>
  <c r="AP52" i="119" s="1"/>
  <c r="AQ52" i="119" s="1"/>
  <c r="AR52" i="119" s="1"/>
  <c r="AS52" i="119" s="1"/>
  <c r="AQ46" i="117"/>
  <c r="AR46" i="117" s="1"/>
  <c r="AS46" i="117" s="1"/>
  <c r="AO53" i="119"/>
  <c r="AP53" i="119" s="1"/>
  <c r="AQ53" i="119" s="1"/>
  <c r="AR53" i="119" s="1"/>
  <c r="AS53" i="119" s="1"/>
  <c r="AO50" i="119"/>
  <c r="AP50" i="119" s="1"/>
  <c r="AQ50" i="119" s="1"/>
  <c r="AR50" i="119" s="1"/>
  <c r="AS50" i="119" s="1"/>
  <c r="AQ55" i="117"/>
  <c r="AR55" i="117" s="1"/>
  <c r="AS55" i="117" s="1"/>
  <c r="BK178" i="118"/>
  <c r="C34" i="118"/>
  <c r="BK179" i="118" s="1"/>
  <c r="E33" i="118"/>
  <c r="BM178" i="118" s="1"/>
  <c r="AO51" i="117"/>
  <c r="AP51" i="117" s="1"/>
  <c r="AQ51" i="117" s="1"/>
  <c r="AR51" i="117" s="1"/>
  <c r="AS51" i="117" s="1"/>
  <c r="B112" i="117"/>
  <c r="B111" i="117"/>
  <c r="B113" i="117"/>
  <c r="B110" i="117"/>
  <c r="A101" i="117"/>
  <c r="BI200" i="117" s="1"/>
  <c r="B87" i="117"/>
  <c r="B90" i="117"/>
  <c r="B88" i="117"/>
  <c r="B89" i="117"/>
  <c r="B111" i="115"/>
  <c r="B113" i="115"/>
  <c r="B112" i="115"/>
  <c r="B110" i="115"/>
  <c r="BK177" i="115"/>
  <c r="F32" i="115"/>
  <c r="BN177" i="115" s="1"/>
  <c r="E32" i="115"/>
  <c r="BM177" i="115" s="1"/>
  <c r="AO46" i="114"/>
  <c r="AP46" i="114" s="1"/>
  <c r="AQ46" i="114" s="1"/>
  <c r="AR46" i="114" s="1"/>
  <c r="AS46" i="114" s="1"/>
  <c r="E32" i="113"/>
  <c r="BM177" i="113" s="1"/>
  <c r="BK177" i="113"/>
  <c r="F32" i="113"/>
  <c r="BN177" i="113" s="1"/>
  <c r="AO56" i="114"/>
  <c r="AP56" i="114" s="1"/>
  <c r="AQ56" i="114" s="1"/>
  <c r="AR56" i="114" s="1"/>
  <c r="AS56" i="114" s="1"/>
  <c r="B111" i="113"/>
  <c r="B110" i="113"/>
  <c r="B113" i="113"/>
  <c r="B112" i="113"/>
  <c r="AO56" i="112"/>
  <c r="AP56" i="112" s="1"/>
  <c r="AQ56" i="112" s="1"/>
  <c r="AR56" i="112" s="1"/>
  <c r="AS56" i="112" s="1"/>
  <c r="AO52" i="111"/>
  <c r="AP52" i="111" s="1"/>
  <c r="AQ52" i="111" s="1"/>
  <c r="AR52" i="111" s="1"/>
  <c r="AS52" i="111" s="1"/>
  <c r="AO46" i="111"/>
  <c r="AP46" i="111" s="1"/>
  <c r="AQ46" i="111" s="1"/>
  <c r="AR46" i="111" s="1"/>
  <c r="AS46" i="111" s="1"/>
  <c r="B90" i="111"/>
  <c r="B89" i="111"/>
  <c r="B88" i="111"/>
  <c r="A101" i="111"/>
  <c r="BI200" i="111" s="1"/>
  <c r="B87" i="111"/>
  <c r="AO57" i="112"/>
  <c r="AP57" i="112" s="1"/>
  <c r="AQ57" i="112" s="1"/>
  <c r="AR57" i="112" s="1"/>
  <c r="AS57" i="112" s="1"/>
  <c r="AQ46" i="110"/>
  <c r="AR46" i="110" s="1"/>
  <c r="AS46" i="110" s="1"/>
  <c r="AO58" i="111"/>
  <c r="AO55" i="111"/>
  <c r="AP55" i="111" s="1"/>
  <c r="AQ55" i="111" s="1"/>
  <c r="AR55" i="111" s="1"/>
  <c r="AS55" i="111" s="1"/>
  <c r="BK177" i="110"/>
  <c r="F32" i="110"/>
  <c r="BN177" i="110" s="1"/>
  <c r="E32" i="110"/>
  <c r="BM177" i="110" s="1"/>
  <c r="AD48" i="109"/>
  <c r="AC48" i="109"/>
  <c r="AO48" i="111"/>
  <c r="AP48" i="111" s="1"/>
  <c r="AQ48" i="111" s="1"/>
  <c r="AR48" i="111" s="1"/>
  <c r="AS48" i="111" s="1"/>
  <c r="AO49" i="110"/>
  <c r="AP49" i="110" s="1"/>
  <c r="AQ49" i="110" s="1"/>
  <c r="AR49" i="110" s="1"/>
  <c r="AS49" i="110" s="1"/>
  <c r="AO53" i="111"/>
  <c r="AP53" i="111" s="1"/>
  <c r="AQ53" i="111" s="1"/>
  <c r="AR53" i="111" s="1"/>
  <c r="AS53" i="111" s="1"/>
  <c r="AO52" i="110"/>
  <c r="AP52" i="110" s="1"/>
  <c r="AQ52" i="110" s="1"/>
  <c r="AR52" i="110" s="1"/>
  <c r="AS52" i="110" s="1"/>
  <c r="AO51" i="110"/>
  <c r="AP51" i="110" s="1"/>
  <c r="AQ51" i="110" s="1"/>
  <c r="AR51" i="110" s="1"/>
  <c r="AS51" i="110" s="1"/>
  <c r="AO55" i="123"/>
  <c r="AP55" i="123" s="1"/>
  <c r="AQ55" i="123" s="1"/>
  <c r="AR55" i="123" s="1"/>
  <c r="AS55" i="123" s="1"/>
  <c r="AO56" i="123"/>
  <c r="AP56" i="123" s="1"/>
  <c r="AQ56" i="123" s="1"/>
  <c r="AR56" i="123" s="1"/>
  <c r="AS56" i="123" s="1"/>
  <c r="AP48" i="122"/>
  <c r="AQ48" i="122" s="1"/>
  <c r="AR48" i="122" s="1"/>
  <c r="AS48" i="122" s="1"/>
  <c r="E32" i="122"/>
  <c r="BM177" i="122" s="1"/>
  <c r="BK177" i="122"/>
  <c r="F32" i="122"/>
  <c r="BN177" i="122" s="1"/>
  <c r="AP47" i="122"/>
  <c r="AQ47" i="122" s="1"/>
  <c r="AR47" i="122" s="1"/>
  <c r="AS47" i="122" s="1"/>
  <c r="AO49" i="123"/>
  <c r="AP49" i="123" s="1"/>
  <c r="AQ49" i="123" s="1"/>
  <c r="AR49" i="123" s="1"/>
  <c r="AS49" i="123" s="1"/>
  <c r="AQ57" i="121"/>
  <c r="AR57" i="121" s="1"/>
  <c r="AS57" i="121" s="1"/>
  <c r="AP54" i="122"/>
  <c r="AQ54" i="122" s="1"/>
  <c r="AR54" i="122" s="1"/>
  <c r="AS54" i="122" s="1"/>
  <c r="AO59" i="121"/>
  <c r="AM47" i="121" s="1"/>
  <c r="AP58" i="121"/>
  <c r="AP55" i="122"/>
  <c r="AQ55" i="122" s="1"/>
  <c r="AR55" i="122" s="1"/>
  <c r="AS55" i="122" s="1"/>
  <c r="A101" i="120"/>
  <c r="BI200" i="120" s="1"/>
  <c r="B87" i="120"/>
  <c r="B88" i="120"/>
  <c r="B90" i="120"/>
  <c r="B89" i="120"/>
  <c r="AP47" i="121"/>
  <c r="AQ47" i="121" s="1"/>
  <c r="AR47" i="121" s="1"/>
  <c r="AS47" i="121" s="1"/>
  <c r="AP55" i="119"/>
  <c r="AQ55" i="119" s="1"/>
  <c r="AR55" i="119" s="1"/>
  <c r="AS55" i="119" s="1"/>
  <c r="B87" i="119"/>
  <c r="AQ54" i="117"/>
  <c r="AR54" i="117" s="1"/>
  <c r="AS54" i="117" s="1"/>
  <c r="AO47" i="119"/>
  <c r="AP47" i="119" s="1"/>
  <c r="AQ47" i="119" s="1"/>
  <c r="AR47" i="119" s="1"/>
  <c r="AS47" i="119" s="1"/>
  <c r="AO52" i="114"/>
  <c r="AP52" i="114" s="1"/>
  <c r="AQ52" i="114" s="1"/>
  <c r="AR52" i="114" s="1"/>
  <c r="AS52" i="114" s="1"/>
  <c r="AO47" i="114"/>
  <c r="AP47" i="114" s="1"/>
  <c r="AQ47" i="114" s="1"/>
  <c r="AR47" i="114" s="1"/>
  <c r="AS47" i="114" s="1"/>
  <c r="AO58" i="114"/>
  <c r="AO57" i="114"/>
  <c r="AP57" i="114" s="1"/>
  <c r="AQ57" i="114" s="1"/>
  <c r="AR57" i="114" s="1"/>
  <c r="AS57" i="114" s="1"/>
  <c r="AO55" i="114"/>
  <c r="AP55" i="114" s="1"/>
  <c r="AQ55" i="114" s="1"/>
  <c r="AR55" i="114" s="1"/>
  <c r="AS55" i="114" s="1"/>
  <c r="AO50" i="114"/>
  <c r="AP50" i="114" s="1"/>
  <c r="AQ50" i="114" s="1"/>
  <c r="AR50" i="114" s="1"/>
  <c r="AS50" i="114" s="1"/>
  <c r="AO49" i="114"/>
  <c r="AP49" i="114" s="1"/>
  <c r="AQ49" i="114" s="1"/>
  <c r="AR49" i="114" s="1"/>
  <c r="AS49" i="114" s="1"/>
  <c r="AO53" i="114"/>
  <c r="AP53" i="114" s="1"/>
  <c r="AQ53" i="114" s="1"/>
  <c r="AR53" i="114" s="1"/>
  <c r="AS53" i="114" s="1"/>
  <c r="AO50" i="112"/>
  <c r="AP50" i="112" s="1"/>
  <c r="AQ50" i="112" s="1"/>
  <c r="AR50" i="112" s="1"/>
  <c r="AS50" i="112" s="1"/>
  <c r="AO52" i="117"/>
  <c r="AP52" i="117" s="1"/>
  <c r="AQ52" i="117" s="1"/>
  <c r="AR52" i="117" s="1"/>
  <c r="AS52" i="117" s="1"/>
  <c r="BK178" i="114"/>
  <c r="C34" i="114"/>
  <c r="BK179" i="114" s="1"/>
  <c r="E33" i="114"/>
  <c r="BM178" i="114" s="1"/>
  <c r="AO55" i="112"/>
  <c r="AP55" i="112" s="1"/>
  <c r="AQ55" i="112" s="1"/>
  <c r="AR55" i="112" s="1"/>
  <c r="AS55" i="112" s="1"/>
  <c r="B111" i="111"/>
  <c r="B110" i="111"/>
  <c r="B113" i="111"/>
  <c r="B112" i="111"/>
  <c r="AO54" i="111"/>
  <c r="AP54" i="111" s="1"/>
  <c r="AQ54" i="111" s="1"/>
  <c r="AR54" i="111" s="1"/>
  <c r="AS54" i="111" s="1"/>
  <c r="E32" i="109"/>
  <c r="BM177" i="109" s="1"/>
  <c r="BK177" i="109"/>
  <c r="F32" i="109"/>
  <c r="BN177" i="109" s="1"/>
  <c r="AO57" i="111"/>
  <c r="AP57" i="111" s="1"/>
  <c r="AQ57" i="111" s="1"/>
  <c r="AR57" i="111" s="1"/>
  <c r="AS57" i="111" s="1"/>
  <c r="AO51" i="114"/>
  <c r="AP51" i="114" s="1"/>
  <c r="AQ51" i="114" s="1"/>
  <c r="AR51" i="114" s="1"/>
  <c r="AS51" i="114" s="1"/>
  <c r="AO54" i="112"/>
  <c r="AP54" i="112" s="1"/>
  <c r="AQ54" i="112" s="1"/>
  <c r="AR54" i="112" s="1"/>
  <c r="AS54" i="112" s="1"/>
  <c r="AD49" i="110"/>
  <c r="AC49" i="110"/>
  <c r="AO48" i="110"/>
  <c r="AP48" i="110" s="1"/>
  <c r="AQ48" i="110" s="1"/>
  <c r="AR48" i="110" s="1"/>
  <c r="AS48" i="110" s="1"/>
  <c r="AO53" i="110"/>
  <c r="AP53" i="110" s="1"/>
  <c r="AQ53" i="110" s="1"/>
  <c r="AR53" i="110" s="1"/>
  <c r="AS53" i="110" s="1"/>
  <c r="AD48" i="93"/>
  <c r="AC48" i="93"/>
  <c r="AP50" i="109"/>
  <c r="AQ50" i="109" s="1"/>
  <c r="AR50" i="109" s="1"/>
  <c r="AS50" i="109" s="1"/>
  <c r="AO51" i="111"/>
  <c r="AP51" i="111" s="1"/>
  <c r="AQ51" i="111" s="1"/>
  <c r="AR51" i="111" s="1"/>
  <c r="AS51" i="111" s="1"/>
  <c r="AP54" i="109"/>
  <c r="AQ54" i="109" s="1"/>
  <c r="AR54" i="109" s="1"/>
  <c r="AS54" i="109" s="1"/>
  <c r="C34" i="110"/>
  <c r="BK179" i="110" s="1"/>
  <c r="BK178" i="110"/>
  <c r="E33" i="110"/>
  <c r="BM178" i="110" s="1"/>
  <c r="AQ47" i="123"/>
  <c r="AR47" i="123" s="1"/>
  <c r="AS47" i="123" s="1"/>
  <c r="AO57" i="123"/>
  <c r="AP57" i="123" s="1"/>
  <c r="AQ57" i="123" s="1"/>
  <c r="AR57" i="123" s="1"/>
  <c r="AS57" i="123" s="1"/>
  <c r="BK176" i="123"/>
  <c r="F31" i="123"/>
  <c r="BN176" i="123" s="1"/>
  <c r="E31" i="123"/>
  <c r="BM176" i="123" s="1"/>
  <c r="B111" i="122"/>
  <c r="B110" i="122"/>
  <c r="B113" i="122"/>
  <c r="B112" i="122"/>
  <c r="AP58" i="122"/>
  <c r="AO59" i="122"/>
  <c r="AM47" i="122" s="1"/>
  <c r="AP50" i="122"/>
  <c r="AQ50" i="122" s="1"/>
  <c r="AR50" i="122" s="1"/>
  <c r="AS50" i="122" s="1"/>
  <c r="AP57" i="122"/>
  <c r="AQ57" i="122" s="1"/>
  <c r="AR57" i="122" s="1"/>
  <c r="AS57" i="122" s="1"/>
  <c r="AP46" i="121"/>
  <c r="AQ46" i="121" s="1"/>
  <c r="AR46" i="121" s="1"/>
  <c r="AS46" i="121" s="1"/>
  <c r="B112" i="120"/>
  <c r="B110" i="120"/>
  <c r="B113" i="120"/>
  <c r="B111" i="120"/>
  <c r="AP50" i="121"/>
  <c r="AQ50" i="121" s="1"/>
  <c r="AR50" i="121" s="1"/>
  <c r="AS50" i="121" s="1"/>
  <c r="E32" i="119"/>
  <c r="BM177" i="119" s="1"/>
  <c r="BK177" i="119"/>
  <c r="F32" i="119"/>
  <c r="BN177" i="119" s="1"/>
  <c r="AP56" i="121"/>
  <c r="AQ56" i="121" s="1"/>
  <c r="AR56" i="121" s="1"/>
  <c r="AS56" i="121" s="1"/>
  <c r="AP54" i="119"/>
  <c r="AQ54" i="119" s="1"/>
  <c r="AR54" i="119" s="1"/>
  <c r="AS54" i="119" s="1"/>
  <c r="B110" i="116"/>
  <c r="B113" i="116"/>
  <c r="B111" i="116"/>
  <c r="B112" i="116"/>
  <c r="AM46" i="120"/>
  <c r="AO53" i="120" s="1"/>
  <c r="AP53" i="120" s="1"/>
  <c r="AQ53" i="120" s="1"/>
  <c r="AR53" i="120" s="1"/>
  <c r="AS53" i="120" s="1"/>
  <c r="AO57" i="119"/>
  <c r="AP57" i="119" s="1"/>
  <c r="AQ57" i="119" s="1"/>
  <c r="AR57" i="119" s="1"/>
  <c r="AS57" i="119" s="1"/>
  <c r="AP58" i="117"/>
  <c r="B89" i="116"/>
  <c r="B88" i="116"/>
  <c r="B90" i="116"/>
  <c r="A101" i="116"/>
  <c r="BI200" i="116" s="1"/>
  <c r="B87" i="116"/>
  <c r="AM46" i="118"/>
  <c r="AO58" i="118" s="1"/>
  <c r="AQ56" i="117"/>
  <c r="AR56" i="117" s="1"/>
  <c r="AS56" i="117" s="1"/>
  <c r="AO57" i="116"/>
  <c r="AP57" i="116" s="1"/>
  <c r="AQ57" i="116" s="1"/>
  <c r="AR57" i="116" s="1"/>
  <c r="AS57" i="116" s="1"/>
  <c r="AO55" i="116"/>
  <c r="AP55" i="116" s="1"/>
  <c r="AQ55" i="116" s="1"/>
  <c r="AR55" i="116" s="1"/>
  <c r="AS55" i="116" s="1"/>
  <c r="AO52" i="116"/>
  <c r="AP52" i="116" s="1"/>
  <c r="AQ52" i="116" s="1"/>
  <c r="AR52" i="116" s="1"/>
  <c r="AS52" i="116" s="1"/>
  <c r="AO51" i="116"/>
  <c r="AP51" i="116" s="1"/>
  <c r="AQ51" i="116" s="1"/>
  <c r="AR51" i="116" s="1"/>
  <c r="AS51" i="116" s="1"/>
  <c r="AO54" i="116"/>
  <c r="AP54" i="116" s="1"/>
  <c r="AQ54" i="116" s="1"/>
  <c r="AR54" i="116" s="1"/>
  <c r="AS54" i="116" s="1"/>
  <c r="AO56" i="116"/>
  <c r="AP56" i="116" s="1"/>
  <c r="AQ56" i="116" s="1"/>
  <c r="AR56" i="116" s="1"/>
  <c r="AS56" i="116" s="1"/>
  <c r="AO46" i="116"/>
  <c r="AP46" i="116" s="1"/>
  <c r="AQ46" i="116" s="1"/>
  <c r="AR46" i="116" s="1"/>
  <c r="AS46" i="116" s="1"/>
  <c r="E31" i="116"/>
  <c r="BM176" i="116" s="1"/>
  <c r="F31" i="116"/>
  <c r="BN176" i="116" s="1"/>
  <c r="BK176" i="116"/>
  <c r="AO58" i="119"/>
  <c r="AO49" i="117"/>
  <c r="AP49" i="117" s="1"/>
  <c r="AQ49" i="117" s="1"/>
  <c r="AR49" i="117" s="1"/>
  <c r="AS49" i="117" s="1"/>
  <c r="AO48" i="117"/>
  <c r="AP48" i="117" s="1"/>
  <c r="AQ48" i="117" s="1"/>
  <c r="AR48" i="117" s="1"/>
  <c r="AS48" i="117" s="1"/>
  <c r="B90" i="114"/>
  <c r="B88" i="114"/>
  <c r="A101" i="114"/>
  <c r="BI200" i="114" s="1"/>
  <c r="B87" i="114"/>
  <c r="B89" i="114"/>
  <c r="AD48" i="113"/>
  <c r="AC48" i="113"/>
  <c r="AO52" i="112"/>
  <c r="AP52" i="112" s="1"/>
  <c r="AQ52" i="112" s="1"/>
  <c r="AR52" i="112" s="1"/>
  <c r="AS52" i="112" s="1"/>
  <c r="AO47" i="111"/>
  <c r="AP47" i="111" s="1"/>
  <c r="AQ47" i="111" s="1"/>
  <c r="AR47" i="111" s="1"/>
  <c r="AS47" i="111" s="1"/>
  <c r="AO50" i="111"/>
  <c r="AP50" i="111" s="1"/>
  <c r="AQ50" i="111" s="1"/>
  <c r="AR50" i="111" s="1"/>
  <c r="AS50" i="111" s="1"/>
  <c r="AO48" i="114"/>
  <c r="AP48" i="114" s="1"/>
  <c r="AQ48" i="114" s="1"/>
  <c r="AR48" i="114" s="1"/>
  <c r="AS48" i="114" s="1"/>
  <c r="B87" i="113"/>
  <c r="AO58" i="112"/>
  <c r="AO50" i="110"/>
  <c r="AP50" i="110" s="1"/>
  <c r="AQ50" i="110" s="1"/>
  <c r="AR50" i="110" s="1"/>
  <c r="AS50" i="110" s="1"/>
  <c r="AO58" i="110"/>
  <c r="E33" i="109"/>
  <c r="BM178" i="109" s="1"/>
  <c r="BK178" i="109"/>
  <c r="C34" i="109"/>
  <c r="BK179" i="109" s="1"/>
  <c r="AO55" i="110"/>
  <c r="AP55" i="110" s="1"/>
  <c r="AQ55" i="110" s="1"/>
  <c r="AR55" i="110" s="1"/>
  <c r="AS55" i="110" s="1"/>
  <c r="AO57" i="110"/>
  <c r="AP57" i="110" s="1"/>
  <c r="AQ57" i="110" s="1"/>
  <c r="AR57" i="110" s="1"/>
  <c r="AS57" i="110" s="1"/>
  <c r="A101" i="123"/>
  <c r="BI200" i="123" s="1"/>
  <c r="B87" i="123"/>
  <c r="B90" i="123"/>
  <c r="B89" i="123"/>
  <c r="B88" i="123"/>
  <c r="B112" i="123"/>
  <c r="B111" i="123"/>
  <c r="B110" i="123"/>
  <c r="B113" i="123"/>
  <c r="AO59" i="123"/>
  <c r="AM47" i="123" s="1"/>
  <c r="AP58" i="123"/>
  <c r="BK178" i="123"/>
  <c r="C34" i="123"/>
  <c r="BK179" i="123" s="1"/>
  <c r="E33" i="123"/>
  <c r="BM178" i="123" s="1"/>
  <c r="AP53" i="122"/>
  <c r="AQ53" i="122" s="1"/>
  <c r="AR53" i="122" s="1"/>
  <c r="AS53" i="122" s="1"/>
  <c r="AP46" i="122"/>
  <c r="AQ46" i="122" s="1"/>
  <c r="AR46" i="122" s="1"/>
  <c r="AS46" i="122" s="1"/>
  <c r="AQ52" i="121"/>
  <c r="AR52" i="121" s="1"/>
  <c r="AS52" i="121" s="1"/>
  <c r="BK177" i="121"/>
  <c r="F32" i="121"/>
  <c r="BN177" i="121" s="1"/>
  <c r="E32" i="121"/>
  <c r="BM177" i="121" s="1"/>
  <c r="AQ51" i="121"/>
  <c r="AR51" i="121" s="1"/>
  <c r="AS51" i="121" s="1"/>
  <c r="AP52" i="122"/>
  <c r="AQ52" i="122" s="1"/>
  <c r="AR52" i="122" s="1"/>
  <c r="AS52" i="122" s="1"/>
  <c r="AQ55" i="121"/>
  <c r="AR55" i="121" s="1"/>
  <c r="AS55" i="121" s="1"/>
  <c r="AP49" i="121"/>
  <c r="AQ49" i="121" s="1"/>
  <c r="AR49" i="121" s="1"/>
  <c r="AS49" i="121" s="1"/>
  <c r="AP54" i="121"/>
  <c r="AQ54" i="121" s="1"/>
  <c r="AR54" i="121" s="1"/>
  <c r="AS54" i="121" s="1"/>
  <c r="AP51" i="119"/>
  <c r="AQ51" i="119" s="1"/>
  <c r="AR51" i="119" s="1"/>
  <c r="AS51" i="119" s="1"/>
  <c r="AD49" i="118"/>
  <c r="AC49" i="118"/>
  <c r="AO56" i="119"/>
  <c r="AP56" i="119" s="1"/>
  <c r="AQ56" i="119" s="1"/>
  <c r="AR56" i="119" s="1"/>
  <c r="AS56" i="119" s="1"/>
  <c r="AQ47" i="117"/>
  <c r="AR47" i="117" s="1"/>
  <c r="AS47" i="117" s="1"/>
  <c r="AQ50" i="117"/>
  <c r="AR50" i="117" s="1"/>
  <c r="AS50" i="117" s="1"/>
  <c r="BK176" i="117"/>
  <c r="F31" i="117"/>
  <c r="BN176" i="117" s="1"/>
  <c r="E31" i="117"/>
  <c r="BM176" i="117" s="1"/>
  <c r="AP58" i="116"/>
  <c r="E33" i="116"/>
  <c r="BM178" i="116" s="1"/>
  <c r="BK178" i="116"/>
  <c r="C34" i="116"/>
  <c r="BK179" i="116" s="1"/>
  <c r="AQ53" i="117"/>
  <c r="AR53" i="117" s="1"/>
  <c r="AS53" i="117" s="1"/>
  <c r="AP53" i="116"/>
  <c r="AQ53" i="116" s="1"/>
  <c r="AR53" i="116" s="1"/>
  <c r="AS53" i="116" s="1"/>
  <c r="AO49" i="119"/>
  <c r="AP49" i="119" s="1"/>
  <c r="AQ49" i="119" s="1"/>
  <c r="AR49" i="119" s="1"/>
  <c r="AS49" i="119" s="1"/>
  <c r="BK177" i="118"/>
  <c r="F32" i="118"/>
  <c r="BN177" i="118" s="1"/>
  <c r="E32" i="118"/>
  <c r="BM177" i="118" s="1"/>
  <c r="AO48" i="116"/>
  <c r="AP48" i="116" s="1"/>
  <c r="AQ48" i="116" s="1"/>
  <c r="AR48" i="116" s="1"/>
  <c r="AS48" i="116" s="1"/>
  <c r="AM46" i="115"/>
  <c r="AO57" i="115" s="1"/>
  <c r="AP57" i="115" s="1"/>
  <c r="AQ57" i="115" s="1"/>
  <c r="AR57" i="115" s="1"/>
  <c r="AS57" i="115" s="1"/>
  <c r="B90" i="115"/>
  <c r="B88" i="115"/>
  <c r="A101" i="115"/>
  <c r="BI200" i="115" s="1"/>
  <c r="B89" i="115"/>
  <c r="B87" i="115"/>
  <c r="B111" i="114"/>
  <c r="B113" i="114"/>
  <c r="B112" i="114"/>
  <c r="B110" i="114"/>
  <c r="AO48" i="112"/>
  <c r="AP48" i="112" s="1"/>
  <c r="AQ48" i="112" s="1"/>
  <c r="AR48" i="112" s="1"/>
  <c r="AS48" i="112" s="1"/>
  <c r="BK177" i="112"/>
  <c r="F32" i="112"/>
  <c r="BN177" i="112" s="1"/>
  <c r="E32" i="112"/>
  <c r="BM177" i="112" s="1"/>
  <c r="E33" i="113"/>
  <c r="BM178" i="113" s="1"/>
  <c r="BK178" i="113"/>
  <c r="C34" i="113"/>
  <c r="BK179" i="113" s="1"/>
  <c r="AM46" i="113"/>
  <c r="AO56" i="113" s="1"/>
  <c r="AP56" i="113" s="1"/>
  <c r="AQ56" i="113" s="1"/>
  <c r="AR56" i="113" s="1"/>
  <c r="AS56" i="113" s="1"/>
  <c r="AO49" i="111"/>
  <c r="AP49" i="111" s="1"/>
  <c r="AQ49" i="111" s="1"/>
  <c r="AR49" i="111" s="1"/>
  <c r="AS49" i="111" s="1"/>
  <c r="AO47" i="110"/>
  <c r="AP47" i="110" s="1"/>
  <c r="AQ47" i="110" s="1"/>
  <c r="AR47" i="110" s="1"/>
  <c r="AS47" i="110" s="1"/>
  <c r="AO54" i="110"/>
  <c r="AP54" i="110" s="1"/>
  <c r="AQ54" i="110" s="1"/>
  <c r="AR54" i="110" s="1"/>
  <c r="AS54" i="110" s="1"/>
  <c r="B87" i="109"/>
  <c r="AP58" i="100"/>
  <c r="B88" i="107"/>
  <c r="A101" i="107"/>
  <c r="BI200" i="107" s="1"/>
  <c r="B87" i="107"/>
  <c r="B90" i="107"/>
  <c r="B89" i="107"/>
  <c r="B110" i="107"/>
  <c r="B113" i="107"/>
  <c r="B112" i="107"/>
  <c r="B111" i="107"/>
  <c r="AO47" i="107"/>
  <c r="AP47" i="107" s="1"/>
  <c r="AQ47" i="107" s="1"/>
  <c r="AR47" i="107" s="1"/>
  <c r="AS47" i="107" s="1"/>
  <c r="AO53" i="106"/>
  <c r="AP53" i="106" s="1"/>
  <c r="AQ53" i="106" s="1"/>
  <c r="AR53" i="106" s="1"/>
  <c r="AS53" i="106" s="1"/>
  <c r="AO46" i="106"/>
  <c r="AP46" i="106" s="1"/>
  <c r="AQ46" i="106" s="1"/>
  <c r="AR46" i="106" s="1"/>
  <c r="AS46" i="106" s="1"/>
  <c r="AO49" i="106"/>
  <c r="AP49" i="106" s="1"/>
  <c r="AQ49" i="106" s="1"/>
  <c r="AR49" i="106" s="1"/>
  <c r="AS49" i="106" s="1"/>
  <c r="AO50" i="107"/>
  <c r="AP50" i="107" s="1"/>
  <c r="AQ50" i="107" s="1"/>
  <c r="AR50" i="107" s="1"/>
  <c r="AS50" i="107" s="1"/>
  <c r="AO52" i="107"/>
  <c r="AP52" i="107" s="1"/>
  <c r="AQ52" i="107" s="1"/>
  <c r="AR52" i="107" s="1"/>
  <c r="AS52" i="107" s="1"/>
  <c r="AO53" i="107"/>
  <c r="AP53" i="107" s="1"/>
  <c r="AQ53" i="107" s="1"/>
  <c r="AR53" i="107" s="1"/>
  <c r="AS53" i="107" s="1"/>
  <c r="AO51" i="106"/>
  <c r="AP51" i="106" s="1"/>
  <c r="AQ51" i="106" s="1"/>
  <c r="AR51" i="106" s="1"/>
  <c r="AS51" i="106" s="1"/>
  <c r="B110" i="106"/>
  <c r="B113" i="106"/>
  <c r="B112" i="106"/>
  <c r="B111" i="106"/>
  <c r="BK178" i="106"/>
  <c r="E33" i="106"/>
  <c r="BM178" i="106" s="1"/>
  <c r="C34" i="106"/>
  <c r="BK179" i="106" s="1"/>
  <c r="B87" i="105"/>
  <c r="F32" i="104"/>
  <c r="BN177" i="104" s="1"/>
  <c r="E32" i="104"/>
  <c r="BM177" i="104" s="1"/>
  <c r="BK177" i="104"/>
  <c r="AO54" i="103"/>
  <c r="AP54" i="103" s="1"/>
  <c r="AQ54" i="103" s="1"/>
  <c r="AR54" i="103" s="1"/>
  <c r="AS54" i="103" s="1"/>
  <c r="B89" i="102"/>
  <c r="A101" i="102"/>
  <c r="BI200" i="102" s="1"/>
  <c r="B90" i="102"/>
  <c r="B88" i="102"/>
  <c r="B87" i="102"/>
  <c r="AO54" i="104"/>
  <c r="AP54" i="104" s="1"/>
  <c r="AQ54" i="104" s="1"/>
  <c r="AR54" i="104" s="1"/>
  <c r="AS54" i="104" s="1"/>
  <c r="AO57" i="104"/>
  <c r="AP57" i="104" s="1"/>
  <c r="AQ57" i="104" s="1"/>
  <c r="AR57" i="104" s="1"/>
  <c r="AS57" i="104" s="1"/>
  <c r="AO49" i="104"/>
  <c r="AP49" i="104" s="1"/>
  <c r="AQ49" i="104" s="1"/>
  <c r="AR49" i="104" s="1"/>
  <c r="AS49" i="104" s="1"/>
  <c r="B87" i="103"/>
  <c r="F31" i="102"/>
  <c r="BN176" i="102" s="1"/>
  <c r="BK176" i="102"/>
  <c r="E31" i="102"/>
  <c r="BM176" i="102" s="1"/>
  <c r="AO57" i="100"/>
  <c r="AP57" i="100" s="1"/>
  <c r="AQ57" i="100" s="1"/>
  <c r="AR57" i="100" s="1"/>
  <c r="AS57" i="100" s="1"/>
  <c r="AO54" i="100"/>
  <c r="AP54" i="100" s="1"/>
  <c r="AQ54" i="100" s="1"/>
  <c r="AR54" i="100" s="1"/>
  <c r="AS54" i="100" s="1"/>
  <c r="AO55" i="100"/>
  <c r="AP55" i="100" s="1"/>
  <c r="AQ55" i="100" s="1"/>
  <c r="AR55" i="100" s="1"/>
  <c r="AS55" i="100" s="1"/>
  <c r="AO52" i="100"/>
  <c r="AP52" i="100" s="1"/>
  <c r="AQ52" i="100" s="1"/>
  <c r="AR52" i="100" s="1"/>
  <c r="AS52" i="100" s="1"/>
  <c r="AO51" i="100"/>
  <c r="AP51" i="100" s="1"/>
  <c r="AQ51" i="100" s="1"/>
  <c r="AR51" i="100" s="1"/>
  <c r="AS51" i="100" s="1"/>
  <c r="AO46" i="100"/>
  <c r="AP46" i="100" s="1"/>
  <c r="AQ46" i="100" s="1"/>
  <c r="AR46" i="100" s="1"/>
  <c r="AS46" i="100" s="1"/>
  <c r="AO56" i="100"/>
  <c r="AP56" i="100" s="1"/>
  <c r="AQ56" i="100" s="1"/>
  <c r="AR56" i="100" s="1"/>
  <c r="AS56" i="100" s="1"/>
  <c r="B110" i="98"/>
  <c r="B113" i="98"/>
  <c r="B112" i="98"/>
  <c r="B111" i="98"/>
  <c r="AO58" i="103"/>
  <c r="AO50" i="103"/>
  <c r="AP50" i="103" s="1"/>
  <c r="AQ50" i="103" s="1"/>
  <c r="AR50" i="103" s="1"/>
  <c r="AS50" i="103" s="1"/>
  <c r="AO58" i="99"/>
  <c r="B89" i="98"/>
  <c r="B88" i="98"/>
  <c r="A101" i="98"/>
  <c r="BI200" i="98" s="1"/>
  <c r="B87" i="98"/>
  <c r="B90" i="98"/>
  <c r="AO52" i="99"/>
  <c r="AP52" i="99" s="1"/>
  <c r="AQ52" i="99" s="1"/>
  <c r="AR52" i="99" s="1"/>
  <c r="AS52" i="99" s="1"/>
  <c r="AO54" i="99"/>
  <c r="AP54" i="99" s="1"/>
  <c r="AQ54" i="99" s="1"/>
  <c r="AR54" i="99" s="1"/>
  <c r="AS54" i="99" s="1"/>
  <c r="AO48" i="98"/>
  <c r="AP48" i="98" s="1"/>
  <c r="AQ48" i="98" s="1"/>
  <c r="AR48" i="98" s="1"/>
  <c r="AS48" i="98" s="1"/>
  <c r="AO47" i="98"/>
  <c r="AP47" i="98" s="1"/>
  <c r="AQ47" i="98" s="1"/>
  <c r="AR47" i="98" s="1"/>
  <c r="AS47" i="98" s="1"/>
  <c r="BK178" i="98"/>
  <c r="E33" i="98"/>
  <c r="BM178" i="98" s="1"/>
  <c r="C34" i="98"/>
  <c r="BK179" i="98" s="1"/>
  <c r="BK178" i="100"/>
  <c r="E33" i="100"/>
  <c r="BM178" i="100" s="1"/>
  <c r="C34" i="100"/>
  <c r="BK179" i="100" s="1"/>
  <c r="BK176" i="99"/>
  <c r="F31" i="99"/>
  <c r="BN176" i="99" s="1"/>
  <c r="E31" i="99"/>
  <c r="BM176" i="99" s="1"/>
  <c r="AO48" i="99"/>
  <c r="AP48" i="99" s="1"/>
  <c r="AQ48" i="99" s="1"/>
  <c r="AR48" i="99" s="1"/>
  <c r="AS48" i="99" s="1"/>
  <c r="B90" i="97"/>
  <c r="B88" i="97"/>
  <c r="B87" i="97"/>
  <c r="A101" i="97"/>
  <c r="BI200" i="97" s="1"/>
  <c r="B89" i="97"/>
  <c r="AO46" i="96"/>
  <c r="AP46" i="96" s="1"/>
  <c r="AQ46" i="96" s="1"/>
  <c r="AR46" i="96" s="1"/>
  <c r="AS46" i="96" s="1"/>
  <c r="AO56" i="96"/>
  <c r="AP56" i="96" s="1"/>
  <c r="AQ56" i="96" s="1"/>
  <c r="AR56" i="96" s="1"/>
  <c r="AS56" i="96" s="1"/>
  <c r="E33" i="96"/>
  <c r="BM178" i="96" s="1"/>
  <c r="BK178" i="96"/>
  <c r="C34" i="96"/>
  <c r="BK179" i="96" s="1"/>
  <c r="AO53" i="95"/>
  <c r="AP53" i="95" s="1"/>
  <c r="AQ53" i="95" s="1"/>
  <c r="AR53" i="95" s="1"/>
  <c r="AS53" i="95" s="1"/>
  <c r="AO50" i="95"/>
  <c r="AP50" i="95" s="1"/>
  <c r="AQ50" i="95" s="1"/>
  <c r="AR50" i="95" s="1"/>
  <c r="AS50" i="95" s="1"/>
  <c r="AO53" i="94"/>
  <c r="AP53" i="94" s="1"/>
  <c r="AQ53" i="94" s="1"/>
  <c r="AR53" i="94" s="1"/>
  <c r="AS53" i="94" s="1"/>
  <c r="AO53" i="97"/>
  <c r="AP53" i="97" s="1"/>
  <c r="AQ53" i="97" s="1"/>
  <c r="AR53" i="97" s="1"/>
  <c r="AS53" i="97" s="1"/>
  <c r="AO51" i="94"/>
  <c r="AP51" i="94" s="1"/>
  <c r="AQ51" i="94" s="1"/>
  <c r="AR51" i="94" s="1"/>
  <c r="AS51" i="94" s="1"/>
  <c r="AO54" i="94"/>
  <c r="AP54" i="94" s="1"/>
  <c r="AQ54" i="94" s="1"/>
  <c r="AR54" i="94" s="1"/>
  <c r="AS54" i="94" s="1"/>
  <c r="B110" i="93"/>
  <c r="B113" i="93"/>
  <c r="B112" i="93"/>
  <c r="B111" i="93"/>
  <c r="AO49" i="97"/>
  <c r="AP49" i="97" s="1"/>
  <c r="AQ49" i="97" s="1"/>
  <c r="AR49" i="97" s="1"/>
  <c r="AS49" i="97" s="1"/>
  <c r="AO50" i="97"/>
  <c r="AP50" i="97" s="1"/>
  <c r="AQ50" i="97" s="1"/>
  <c r="AR50" i="97" s="1"/>
  <c r="AS50" i="97" s="1"/>
  <c r="AO48" i="96"/>
  <c r="AP48" i="96" s="1"/>
  <c r="AQ48" i="96" s="1"/>
  <c r="AR48" i="96" s="1"/>
  <c r="AS48" i="96" s="1"/>
  <c r="AO47" i="92"/>
  <c r="AP47" i="92" s="1"/>
  <c r="AQ47" i="92" s="1"/>
  <c r="AR47" i="92" s="1"/>
  <c r="AS47" i="92" s="1"/>
  <c r="AM46" i="93"/>
  <c r="AO47" i="93" s="1"/>
  <c r="AP47" i="93" s="1"/>
  <c r="AQ47" i="93" s="1"/>
  <c r="AR47" i="93" s="1"/>
  <c r="AS47" i="93" s="1"/>
  <c r="AO53" i="92"/>
  <c r="AP53" i="92" s="1"/>
  <c r="AQ53" i="92" s="1"/>
  <c r="AR53" i="92" s="1"/>
  <c r="AS53" i="92" s="1"/>
  <c r="BK178" i="93"/>
  <c r="C34" i="93"/>
  <c r="BK179" i="93" s="1"/>
  <c r="E33" i="93"/>
  <c r="BM178" i="93" s="1"/>
  <c r="AO48" i="92"/>
  <c r="AP48" i="92" s="1"/>
  <c r="AQ48" i="92" s="1"/>
  <c r="AR48" i="92" s="1"/>
  <c r="AS48" i="92" s="1"/>
  <c r="AO57" i="92"/>
  <c r="AP57" i="92" s="1"/>
  <c r="AQ57" i="92" s="1"/>
  <c r="AR57" i="92" s="1"/>
  <c r="AS57" i="92" s="1"/>
  <c r="E33" i="94"/>
  <c r="BM178" i="94" s="1"/>
  <c r="BK178" i="94"/>
  <c r="C34" i="94"/>
  <c r="BK179" i="94" s="1"/>
  <c r="A101" i="108"/>
  <c r="BI200" i="108" s="1"/>
  <c r="B87" i="108"/>
  <c r="B90" i="108"/>
  <c r="B89" i="108"/>
  <c r="B88" i="108"/>
  <c r="B112" i="108"/>
  <c r="B111" i="108"/>
  <c r="B110" i="108"/>
  <c r="B113" i="108"/>
  <c r="AP58" i="107"/>
  <c r="BK176" i="107"/>
  <c r="F31" i="107"/>
  <c r="BN176" i="107" s="1"/>
  <c r="E31" i="107"/>
  <c r="BM176" i="107" s="1"/>
  <c r="B111" i="105"/>
  <c r="B110" i="105"/>
  <c r="B113" i="105"/>
  <c r="B112" i="105"/>
  <c r="AP48" i="107"/>
  <c r="AQ48" i="107" s="1"/>
  <c r="AR48" i="107" s="1"/>
  <c r="AS48" i="107" s="1"/>
  <c r="AO56" i="107"/>
  <c r="AP56" i="107" s="1"/>
  <c r="AQ56" i="107" s="1"/>
  <c r="AR56" i="107" s="1"/>
  <c r="AS56" i="107" s="1"/>
  <c r="B89" i="106"/>
  <c r="B88" i="106"/>
  <c r="A101" i="106"/>
  <c r="BI200" i="106" s="1"/>
  <c r="B87" i="106"/>
  <c r="B90" i="106"/>
  <c r="BK176" i="106"/>
  <c r="E31" i="106"/>
  <c r="BM176" i="106" s="1"/>
  <c r="F31" i="106"/>
  <c r="BN176" i="106" s="1"/>
  <c r="E32" i="103"/>
  <c r="BM177" i="103" s="1"/>
  <c r="BK177" i="103"/>
  <c r="F32" i="103"/>
  <c r="BN177" i="103" s="1"/>
  <c r="E31" i="105"/>
  <c r="BM176" i="105" s="1"/>
  <c r="BK176" i="105"/>
  <c r="F31" i="105"/>
  <c r="BN176" i="105" s="1"/>
  <c r="AP52" i="104"/>
  <c r="AQ52" i="104" s="1"/>
  <c r="AR52" i="104" s="1"/>
  <c r="AS52" i="104" s="1"/>
  <c r="A101" i="101"/>
  <c r="BI200" i="101" s="1"/>
  <c r="B87" i="101"/>
  <c r="B90" i="101"/>
  <c r="B89" i="101"/>
  <c r="B88" i="101"/>
  <c r="AP56" i="104"/>
  <c r="AQ56" i="104" s="1"/>
  <c r="AR56" i="104" s="1"/>
  <c r="AS56" i="104" s="1"/>
  <c r="AP48" i="104"/>
  <c r="AQ48" i="104" s="1"/>
  <c r="AR48" i="104" s="1"/>
  <c r="AS48" i="104" s="1"/>
  <c r="AP53" i="104"/>
  <c r="AQ53" i="104" s="1"/>
  <c r="AR53" i="104" s="1"/>
  <c r="AS53" i="104" s="1"/>
  <c r="AQ57" i="103"/>
  <c r="AR57" i="103" s="1"/>
  <c r="AS57" i="103" s="1"/>
  <c r="AM46" i="102"/>
  <c r="AO51" i="102" s="1"/>
  <c r="AP51" i="102" s="1"/>
  <c r="AQ51" i="102" s="1"/>
  <c r="AR51" i="102" s="1"/>
  <c r="AS51" i="102" s="1"/>
  <c r="B89" i="100"/>
  <c r="B88" i="100"/>
  <c r="A101" i="100"/>
  <c r="BI200" i="100" s="1"/>
  <c r="B87" i="100"/>
  <c r="B90" i="100"/>
  <c r="BK178" i="102"/>
  <c r="C34" i="102"/>
  <c r="BK179" i="102" s="1"/>
  <c r="E33" i="102"/>
  <c r="BM178" i="102" s="1"/>
  <c r="A101" i="99"/>
  <c r="BI200" i="99" s="1"/>
  <c r="B87" i="99"/>
  <c r="B90" i="99"/>
  <c r="B89" i="99"/>
  <c r="B88" i="99"/>
  <c r="AO53" i="103"/>
  <c r="AP53" i="103" s="1"/>
  <c r="AQ53" i="103" s="1"/>
  <c r="AR53" i="103" s="1"/>
  <c r="AS53" i="103" s="1"/>
  <c r="B112" i="99"/>
  <c r="B111" i="99"/>
  <c r="B110" i="99"/>
  <c r="B113" i="99"/>
  <c r="AQ55" i="99"/>
  <c r="AR55" i="99" s="1"/>
  <c r="AS55" i="99" s="1"/>
  <c r="AQ56" i="99"/>
  <c r="AR56" i="99" s="1"/>
  <c r="AS56" i="99" s="1"/>
  <c r="BK176" i="100"/>
  <c r="E31" i="100"/>
  <c r="BM176" i="100" s="1"/>
  <c r="F31" i="100"/>
  <c r="BN176" i="100" s="1"/>
  <c r="BK178" i="99"/>
  <c r="C34" i="99"/>
  <c r="BK179" i="99" s="1"/>
  <c r="E33" i="99"/>
  <c r="BM178" i="99" s="1"/>
  <c r="B88" i="95"/>
  <c r="A101" i="95"/>
  <c r="BI200" i="95" s="1"/>
  <c r="B87" i="95"/>
  <c r="B90" i="95"/>
  <c r="B89" i="95"/>
  <c r="BK177" i="97"/>
  <c r="F32" i="97"/>
  <c r="BN177" i="97" s="1"/>
  <c r="E32" i="97"/>
  <c r="BM177" i="97" s="1"/>
  <c r="AO54" i="96"/>
  <c r="AP54" i="96" s="1"/>
  <c r="AQ54" i="96" s="1"/>
  <c r="AR54" i="96" s="1"/>
  <c r="AS54" i="96" s="1"/>
  <c r="AO58" i="95"/>
  <c r="AO52" i="95"/>
  <c r="AP52" i="95" s="1"/>
  <c r="AQ52" i="95" s="1"/>
  <c r="AR52" i="95" s="1"/>
  <c r="AS52" i="95" s="1"/>
  <c r="AO46" i="95"/>
  <c r="AP46" i="95" s="1"/>
  <c r="AQ46" i="95" s="1"/>
  <c r="AR46" i="95" s="1"/>
  <c r="AS46" i="95" s="1"/>
  <c r="AO58" i="97"/>
  <c r="AO52" i="97"/>
  <c r="AP52" i="97" s="1"/>
  <c r="AQ52" i="97" s="1"/>
  <c r="AR52" i="97" s="1"/>
  <c r="AS52" i="97" s="1"/>
  <c r="AQ48" i="94"/>
  <c r="AR48" i="94" s="1"/>
  <c r="AS48" i="94" s="1"/>
  <c r="AQ56" i="94"/>
  <c r="AR56" i="94" s="1"/>
  <c r="AS56" i="94" s="1"/>
  <c r="AO57" i="93"/>
  <c r="AP57" i="93" s="1"/>
  <c r="AQ57" i="93" s="1"/>
  <c r="AR57" i="93" s="1"/>
  <c r="AS57" i="93" s="1"/>
  <c r="AO52" i="93"/>
  <c r="AP52" i="93" s="1"/>
  <c r="AQ52" i="93" s="1"/>
  <c r="AR52" i="93" s="1"/>
  <c r="AS52" i="93" s="1"/>
  <c r="AO51" i="93"/>
  <c r="AP51" i="93" s="1"/>
  <c r="AQ51" i="93" s="1"/>
  <c r="AR51" i="93" s="1"/>
  <c r="AS51" i="93" s="1"/>
  <c r="AO58" i="93"/>
  <c r="AO56" i="93"/>
  <c r="AP56" i="93" s="1"/>
  <c r="AQ56" i="93" s="1"/>
  <c r="AR56" i="93" s="1"/>
  <c r="AS56" i="93" s="1"/>
  <c r="AO54" i="93"/>
  <c r="AP54" i="93" s="1"/>
  <c r="AQ54" i="93" s="1"/>
  <c r="AR54" i="93" s="1"/>
  <c r="AS54" i="93" s="1"/>
  <c r="AO46" i="93"/>
  <c r="AP46" i="93" s="1"/>
  <c r="AQ46" i="93" s="1"/>
  <c r="AR46" i="93" s="1"/>
  <c r="AS46" i="93" s="1"/>
  <c r="B110" i="95"/>
  <c r="BK178" i="95"/>
  <c r="C34" i="95"/>
  <c r="BK179" i="95" s="1"/>
  <c r="E33" i="95"/>
  <c r="BM178" i="95" s="1"/>
  <c r="AQ49" i="94"/>
  <c r="AR49" i="94" s="1"/>
  <c r="AS49" i="94" s="1"/>
  <c r="AO46" i="97"/>
  <c r="AP46" i="97" s="1"/>
  <c r="AQ46" i="97" s="1"/>
  <c r="AR46" i="97" s="1"/>
  <c r="AS46" i="97" s="1"/>
  <c r="AO47" i="95"/>
  <c r="AP47" i="95" s="1"/>
  <c r="AQ47" i="95" s="1"/>
  <c r="AR47" i="95" s="1"/>
  <c r="AS47" i="95" s="1"/>
  <c r="B111" i="94"/>
  <c r="B113" i="94"/>
  <c r="B112" i="94"/>
  <c r="B110" i="94"/>
  <c r="B90" i="94"/>
  <c r="B88" i="94"/>
  <c r="A101" i="94"/>
  <c r="BI200" i="94" s="1"/>
  <c r="B87" i="94"/>
  <c r="B89" i="94"/>
  <c r="B112" i="92"/>
  <c r="B111" i="92"/>
  <c r="B110" i="92"/>
  <c r="B113" i="92"/>
  <c r="AO52" i="94"/>
  <c r="AP52" i="94" s="1"/>
  <c r="AQ52" i="94" s="1"/>
  <c r="AR52" i="94" s="1"/>
  <c r="AS52" i="94" s="1"/>
  <c r="BK176" i="92"/>
  <c r="F31" i="92"/>
  <c r="BN176" i="92" s="1"/>
  <c r="E31" i="92"/>
  <c r="BM176" i="92" s="1"/>
  <c r="AP51" i="92"/>
  <c r="AQ51" i="92" s="1"/>
  <c r="AR51" i="92" s="1"/>
  <c r="AS51" i="92" s="1"/>
  <c r="AP46" i="92"/>
  <c r="AQ46" i="92" s="1"/>
  <c r="AR46" i="92" s="1"/>
  <c r="AS46" i="92" s="1"/>
  <c r="AO50" i="93"/>
  <c r="AP50" i="93" s="1"/>
  <c r="AQ50" i="93" s="1"/>
  <c r="AR50" i="93" s="1"/>
  <c r="AS50" i="93" s="1"/>
  <c r="BK176" i="108"/>
  <c r="F31" i="108"/>
  <c r="BN176" i="108" s="1"/>
  <c r="E31" i="108"/>
  <c r="BM176" i="108" s="1"/>
  <c r="BK178" i="107"/>
  <c r="C34" i="107"/>
  <c r="BK179" i="107" s="1"/>
  <c r="E33" i="107"/>
  <c r="BM178" i="107" s="1"/>
  <c r="AO49" i="107"/>
  <c r="AP49" i="107" s="1"/>
  <c r="AQ49" i="107" s="1"/>
  <c r="AR49" i="107" s="1"/>
  <c r="AS49" i="107" s="1"/>
  <c r="AO54" i="107"/>
  <c r="AP54" i="107" s="1"/>
  <c r="AQ54" i="107" s="1"/>
  <c r="AR54" i="107" s="1"/>
  <c r="AS54" i="107" s="1"/>
  <c r="AO57" i="107"/>
  <c r="AP57" i="107" s="1"/>
  <c r="AQ57" i="107" s="1"/>
  <c r="AR57" i="107" s="1"/>
  <c r="AS57" i="107" s="1"/>
  <c r="B110" i="104"/>
  <c r="B111" i="104"/>
  <c r="B113" i="104"/>
  <c r="B112" i="104"/>
  <c r="AO54" i="106"/>
  <c r="AP54" i="106" s="1"/>
  <c r="AQ54" i="106" s="1"/>
  <c r="AR54" i="106" s="1"/>
  <c r="AS54" i="106" s="1"/>
  <c r="E33" i="105"/>
  <c r="BM178" i="105" s="1"/>
  <c r="BK178" i="105"/>
  <c r="C34" i="105"/>
  <c r="BK179" i="105" s="1"/>
  <c r="B111" i="103"/>
  <c r="B110" i="103"/>
  <c r="B113" i="103"/>
  <c r="B112" i="103"/>
  <c r="AD48" i="103"/>
  <c r="AC48" i="103"/>
  <c r="AO51" i="104"/>
  <c r="AP51" i="104" s="1"/>
  <c r="AQ51" i="104" s="1"/>
  <c r="AR51" i="104" s="1"/>
  <c r="AS51" i="104" s="1"/>
  <c r="AO52" i="103"/>
  <c r="AP52" i="103" s="1"/>
  <c r="AQ52" i="103" s="1"/>
  <c r="AR52" i="103" s="1"/>
  <c r="AS52" i="103" s="1"/>
  <c r="AO50" i="104"/>
  <c r="AP50" i="104" s="1"/>
  <c r="AQ50" i="104" s="1"/>
  <c r="AR50" i="104" s="1"/>
  <c r="AS50" i="104" s="1"/>
  <c r="AO58" i="104"/>
  <c r="AO56" i="103"/>
  <c r="AP56" i="103" s="1"/>
  <c r="AQ56" i="103" s="1"/>
  <c r="AR56" i="103" s="1"/>
  <c r="AS56" i="103" s="1"/>
  <c r="B110" i="100"/>
  <c r="B113" i="100"/>
  <c r="B112" i="100"/>
  <c r="B111" i="100"/>
  <c r="AO48" i="100"/>
  <c r="AP48" i="100" s="1"/>
  <c r="AQ48" i="100" s="1"/>
  <c r="AR48" i="100" s="1"/>
  <c r="AS48" i="100" s="1"/>
  <c r="AO47" i="103"/>
  <c r="AP47" i="103" s="1"/>
  <c r="AQ47" i="103" s="1"/>
  <c r="AR47" i="103" s="1"/>
  <c r="AS47" i="103" s="1"/>
  <c r="BK176" i="101"/>
  <c r="F31" i="101"/>
  <c r="BN176" i="101" s="1"/>
  <c r="E31" i="101"/>
  <c r="BM176" i="101" s="1"/>
  <c r="AQ57" i="99"/>
  <c r="AR57" i="99" s="1"/>
  <c r="AS57" i="99" s="1"/>
  <c r="B111" i="96"/>
  <c r="B110" i="96"/>
  <c r="B113" i="96"/>
  <c r="B112" i="96"/>
  <c r="AO50" i="99"/>
  <c r="AP50" i="99" s="1"/>
  <c r="AQ50" i="99" s="1"/>
  <c r="AR50" i="99" s="1"/>
  <c r="AS50" i="99" s="1"/>
  <c r="B111" i="97"/>
  <c r="B113" i="97"/>
  <c r="B112" i="97"/>
  <c r="B110" i="97"/>
  <c r="BK177" i="95"/>
  <c r="F32" i="95"/>
  <c r="BN177" i="95" s="1"/>
  <c r="E32" i="95"/>
  <c r="BM177" i="95" s="1"/>
  <c r="B87" i="96"/>
  <c r="AO57" i="95"/>
  <c r="AP57" i="95" s="1"/>
  <c r="AQ57" i="95" s="1"/>
  <c r="AR57" i="95" s="1"/>
  <c r="AS57" i="95" s="1"/>
  <c r="AO51" i="95"/>
  <c r="AP51" i="95" s="1"/>
  <c r="AQ51" i="95" s="1"/>
  <c r="AR51" i="95" s="1"/>
  <c r="AS51" i="95" s="1"/>
  <c r="AO54" i="95"/>
  <c r="AP54" i="95" s="1"/>
  <c r="AQ54" i="95" s="1"/>
  <c r="AR54" i="95" s="1"/>
  <c r="AS54" i="95" s="1"/>
  <c r="AO57" i="97"/>
  <c r="AP57" i="97" s="1"/>
  <c r="AQ57" i="97" s="1"/>
  <c r="AR57" i="97" s="1"/>
  <c r="AS57" i="97" s="1"/>
  <c r="AO51" i="97"/>
  <c r="AP51" i="97" s="1"/>
  <c r="AQ51" i="97" s="1"/>
  <c r="AR51" i="97" s="1"/>
  <c r="AS51" i="97" s="1"/>
  <c r="AO49" i="95"/>
  <c r="AP49" i="95" s="1"/>
  <c r="AQ49" i="95" s="1"/>
  <c r="AR49" i="95" s="1"/>
  <c r="AS49" i="95" s="1"/>
  <c r="AO47" i="94"/>
  <c r="AP47" i="94" s="1"/>
  <c r="AQ47" i="94" s="1"/>
  <c r="AR47" i="94" s="1"/>
  <c r="AS47" i="94" s="1"/>
  <c r="AO58" i="94"/>
  <c r="AD48" i="89"/>
  <c r="AC48" i="89"/>
  <c r="AO54" i="97"/>
  <c r="AP54" i="97" s="1"/>
  <c r="AQ54" i="97" s="1"/>
  <c r="AR54" i="97" s="1"/>
  <c r="AS54" i="97" s="1"/>
  <c r="B89" i="93"/>
  <c r="B88" i="93"/>
  <c r="A101" i="93"/>
  <c r="BI200" i="93" s="1"/>
  <c r="B87" i="93"/>
  <c r="B90" i="93"/>
  <c r="AO48" i="93"/>
  <c r="AP48" i="93" s="1"/>
  <c r="AQ48" i="93" s="1"/>
  <c r="AR48" i="93" s="1"/>
  <c r="AS48" i="93" s="1"/>
  <c r="AP58" i="92"/>
  <c r="BK178" i="92"/>
  <c r="C34" i="92"/>
  <c r="BK179" i="92" s="1"/>
  <c r="E33" i="92"/>
  <c r="BM178" i="92" s="1"/>
  <c r="AP52" i="92"/>
  <c r="AQ52" i="92" s="1"/>
  <c r="AR52" i="92" s="1"/>
  <c r="AS52" i="92" s="1"/>
  <c r="AP54" i="92"/>
  <c r="AQ54" i="92" s="1"/>
  <c r="AR54" i="92" s="1"/>
  <c r="AS54" i="92" s="1"/>
  <c r="AO55" i="94"/>
  <c r="AP55" i="94" s="1"/>
  <c r="AQ55" i="94" s="1"/>
  <c r="AR55" i="94" s="1"/>
  <c r="AS55" i="94" s="1"/>
  <c r="AO49" i="93"/>
  <c r="AP49" i="93" s="1"/>
  <c r="AQ49" i="93" s="1"/>
  <c r="AR49" i="93" s="1"/>
  <c r="AS49" i="93" s="1"/>
  <c r="AO58" i="106"/>
  <c r="AO55" i="106"/>
  <c r="AP55" i="106" s="1"/>
  <c r="AQ55" i="106" s="1"/>
  <c r="AR55" i="106" s="1"/>
  <c r="AS55" i="106" s="1"/>
  <c r="AO55" i="107"/>
  <c r="AP55" i="107" s="1"/>
  <c r="AQ55" i="107" s="1"/>
  <c r="AR55" i="107" s="1"/>
  <c r="AS55" i="107" s="1"/>
  <c r="AO51" i="107"/>
  <c r="AP51" i="107" s="1"/>
  <c r="AQ51" i="107" s="1"/>
  <c r="AR51" i="107" s="1"/>
  <c r="AS51" i="107" s="1"/>
  <c r="AM46" i="105"/>
  <c r="AO50" i="105" s="1"/>
  <c r="AP50" i="105" s="1"/>
  <c r="AQ50" i="105" s="1"/>
  <c r="AR50" i="105" s="1"/>
  <c r="AS50" i="105" s="1"/>
  <c r="B87" i="104"/>
  <c r="AD49" i="104"/>
  <c r="AC49" i="104"/>
  <c r="AP46" i="103"/>
  <c r="AQ46" i="103" s="1"/>
  <c r="AR46" i="103" s="1"/>
  <c r="AS46" i="103" s="1"/>
  <c r="AP55" i="103"/>
  <c r="AQ55" i="103" s="1"/>
  <c r="AR55" i="103" s="1"/>
  <c r="AS55" i="103" s="1"/>
  <c r="AO55" i="104"/>
  <c r="AP55" i="104" s="1"/>
  <c r="AQ55" i="104" s="1"/>
  <c r="AR55" i="104" s="1"/>
  <c r="AS55" i="104" s="1"/>
  <c r="E33" i="103"/>
  <c r="BM178" i="103" s="1"/>
  <c r="BK178" i="103"/>
  <c r="C34" i="103"/>
  <c r="BK179" i="103" s="1"/>
  <c r="AO47" i="102"/>
  <c r="AP47" i="102" s="1"/>
  <c r="AQ47" i="102" s="1"/>
  <c r="AR47" i="102" s="1"/>
  <c r="AS47" i="102" s="1"/>
  <c r="BK178" i="104"/>
  <c r="C34" i="104"/>
  <c r="BK179" i="104" s="1"/>
  <c r="E33" i="104"/>
  <c r="BM178" i="104" s="1"/>
  <c r="AO51" i="103"/>
  <c r="AP51" i="103" s="1"/>
  <c r="AQ51" i="103" s="1"/>
  <c r="AR51" i="103" s="1"/>
  <c r="AS51" i="103" s="1"/>
  <c r="B110" i="102"/>
  <c r="B113" i="102"/>
  <c r="B112" i="102"/>
  <c r="B111" i="102"/>
  <c r="B112" i="101"/>
  <c r="B111" i="101"/>
  <c r="B110" i="101"/>
  <c r="B113" i="101"/>
  <c r="AO58" i="102"/>
  <c r="AO49" i="103"/>
  <c r="AP49" i="103" s="1"/>
  <c r="AQ49" i="103" s="1"/>
  <c r="AR49" i="103" s="1"/>
  <c r="AS49" i="103" s="1"/>
  <c r="BK178" i="101"/>
  <c r="C34" i="101"/>
  <c r="BK179" i="101" s="1"/>
  <c r="E33" i="101"/>
  <c r="BM178" i="101" s="1"/>
  <c r="AO50" i="102"/>
  <c r="AP50" i="102" s="1"/>
  <c r="AQ50" i="102" s="1"/>
  <c r="AR50" i="102" s="1"/>
  <c r="AS50" i="102" s="1"/>
  <c r="AO50" i="100"/>
  <c r="AP50" i="100" s="1"/>
  <c r="AQ50" i="100" s="1"/>
  <c r="AR50" i="100" s="1"/>
  <c r="AS50" i="100" s="1"/>
  <c r="AO47" i="100"/>
  <c r="AP47" i="100" s="1"/>
  <c r="AQ47" i="100" s="1"/>
  <c r="AR47" i="100" s="1"/>
  <c r="AS47" i="100" s="1"/>
  <c r="AQ47" i="99"/>
  <c r="AR47" i="99" s="1"/>
  <c r="AS47" i="99" s="1"/>
  <c r="AO51" i="99"/>
  <c r="AP51" i="99" s="1"/>
  <c r="AQ51" i="99" s="1"/>
  <c r="AR51" i="99" s="1"/>
  <c r="AS51" i="99" s="1"/>
  <c r="AO46" i="99"/>
  <c r="AP46" i="99" s="1"/>
  <c r="AQ46" i="99" s="1"/>
  <c r="AR46" i="99" s="1"/>
  <c r="AS46" i="99" s="1"/>
  <c r="AO57" i="98"/>
  <c r="AP57" i="98" s="1"/>
  <c r="AQ57" i="98" s="1"/>
  <c r="AR57" i="98" s="1"/>
  <c r="AS57" i="98" s="1"/>
  <c r="AO55" i="98"/>
  <c r="AP55" i="98" s="1"/>
  <c r="AQ55" i="98" s="1"/>
  <c r="AR55" i="98" s="1"/>
  <c r="AS55" i="98" s="1"/>
  <c r="AO52" i="98"/>
  <c r="AP52" i="98" s="1"/>
  <c r="AQ52" i="98" s="1"/>
  <c r="AR52" i="98" s="1"/>
  <c r="AS52" i="98" s="1"/>
  <c r="AO51" i="98"/>
  <c r="AP51" i="98" s="1"/>
  <c r="AQ51" i="98" s="1"/>
  <c r="AR51" i="98" s="1"/>
  <c r="AS51" i="98" s="1"/>
  <c r="AO56" i="98"/>
  <c r="AP56" i="98" s="1"/>
  <c r="AQ56" i="98" s="1"/>
  <c r="AR56" i="98" s="1"/>
  <c r="AS56" i="98" s="1"/>
  <c r="AO54" i="98"/>
  <c r="AP54" i="98" s="1"/>
  <c r="AQ54" i="98" s="1"/>
  <c r="AR54" i="98" s="1"/>
  <c r="AS54" i="98" s="1"/>
  <c r="AO46" i="98"/>
  <c r="AP46" i="98" s="1"/>
  <c r="AQ46" i="98" s="1"/>
  <c r="AR46" i="98" s="1"/>
  <c r="AS46" i="98" s="1"/>
  <c r="BK176" i="98"/>
  <c r="E31" i="98"/>
  <c r="BM176" i="98" s="1"/>
  <c r="F31" i="98"/>
  <c r="BN176" i="98" s="1"/>
  <c r="AO49" i="100"/>
  <c r="AP49" i="100" s="1"/>
  <c r="AQ49" i="100" s="1"/>
  <c r="AR49" i="100" s="1"/>
  <c r="AS49" i="100" s="1"/>
  <c r="AO53" i="99"/>
  <c r="AP53" i="99" s="1"/>
  <c r="AQ53" i="99" s="1"/>
  <c r="AR53" i="99" s="1"/>
  <c r="AS53" i="99" s="1"/>
  <c r="AO57" i="96"/>
  <c r="AP57" i="96" s="1"/>
  <c r="AQ57" i="96" s="1"/>
  <c r="AR57" i="96" s="1"/>
  <c r="AS57" i="96" s="1"/>
  <c r="AO55" i="96"/>
  <c r="AP55" i="96" s="1"/>
  <c r="AQ55" i="96" s="1"/>
  <c r="AR55" i="96" s="1"/>
  <c r="AS55" i="96" s="1"/>
  <c r="AO52" i="96"/>
  <c r="AP52" i="96" s="1"/>
  <c r="AQ52" i="96" s="1"/>
  <c r="AR52" i="96" s="1"/>
  <c r="AS52" i="96" s="1"/>
  <c r="AO51" i="96"/>
  <c r="AP51" i="96" s="1"/>
  <c r="AQ51" i="96" s="1"/>
  <c r="AR51" i="96" s="1"/>
  <c r="AS51" i="96" s="1"/>
  <c r="AO58" i="96"/>
  <c r="AO53" i="96"/>
  <c r="AP53" i="96" s="1"/>
  <c r="AQ53" i="96" s="1"/>
  <c r="AR53" i="96" s="1"/>
  <c r="AS53" i="96" s="1"/>
  <c r="AO49" i="96"/>
  <c r="AP49" i="96" s="1"/>
  <c r="AQ49" i="96" s="1"/>
  <c r="AR49" i="96" s="1"/>
  <c r="AS49" i="96" s="1"/>
  <c r="AO47" i="96"/>
  <c r="AP47" i="96" s="1"/>
  <c r="AQ47" i="96" s="1"/>
  <c r="AR47" i="96" s="1"/>
  <c r="AS47" i="96" s="1"/>
  <c r="E31" i="96"/>
  <c r="BM176" i="96" s="1"/>
  <c r="BK176" i="96"/>
  <c r="F31" i="96"/>
  <c r="BN176" i="96" s="1"/>
  <c r="AO55" i="95"/>
  <c r="AP55" i="95" s="1"/>
  <c r="AQ55" i="95" s="1"/>
  <c r="AR55" i="95" s="1"/>
  <c r="AS55" i="95" s="1"/>
  <c r="AO48" i="95"/>
  <c r="AP48" i="95" s="1"/>
  <c r="AQ48" i="95" s="1"/>
  <c r="AR48" i="95" s="1"/>
  <c r="AS48" i="95" s="1"/>
  <c r="AO57" i="94"/>
  <c r="AP57" i="94" s="1"/>
  <c r="AQ57" i="94" s="1"/>
  <c r="AR57" i="94" s="1"/>
  <c r="AS57" i="94" s="1"/>
  <c r="AO50" i="94"/>
  <c r="AP50" i="94" s="1"/>
  <c r="AQ50" i="94" s="1"/>
  <c r="AR50" i="94" s="1"/>
  <c r="AS50" i="94" s="1"/>
  <c r="AO55" i="97"/>
  <c r="AP55" i="97" s="1"/>
  <c r="AQ55" i="97" s="1"/>
  <c r="AR55" i="97" s="1"/>
  <c r="AS55" i="97" s="1"/>
  <c r="AO47" i="97"/>
  <c r="AP47" i="97" s="1"/>
  <c r="AQ47" i="97" s="1"/>
  <c r="AR47" i="97" s="1"/>
  <c r="AS47" i="97" s="1"/>
  <c r="AO46" i="94"/>
  <c r="AP46" i="94" s="1"/>
  <c r="AQ46" i="94" s="1"/>
  <c r="AR46" i="94" s="1"/>
  <c r="AS46" i="94" s="1"/>
  <c r="A101" i="92"/>
  <c r="BI200" i="92" s="1"/>
  <c r="B87" i="92"/>
  <c r="B90" i="92"/>
  <c r="B89" i="92"/>
  <c r="B88" i="92"/>
  <c r="AO48" i="97"/>
  <c r="AP48" i="97" s="1"/>
  <c r="AQ48" i="97" s="1"/>
  <c r="AR48" i="97" s="1"/>
  <c r="AS48" i="97" s="1"/>
  <c r="AO50" i="96"/>
  <c r="AP50" i="96" s="1"/>
  <c r="AQ50" i="96" s="1"/>
  <c r="AR50" i="96" s="1"/>
  <c r="AS50" i="96" s="1"/>
  <c r="BK176" i="93"/>
  <c r="F31" i="93"/>
  <c r="BN176" i="93" s="1"/>
  <c r="E31" i="93"/>
  <c r="BM176" i="93" s="1"/>
  <c r="AO49" i="92"/>
  <c r="AP49" i="92" s="1"/>
  <c r="AQ49" i="92" s="1"/>
  <c r="AR49" i="92" s="1"/>
  <c r="AS49" i="92" s="1"/>
  <c r="AO50" i="92"/>
  <c r="AP50" i="92" s="1"/>
  <c r="AQ50" i="92" s="1"/>
  <c r="AR50" i="92" s="1"/>
  <c r="AS50" i="92" s="1"/>
  <c r="AO55" i="92"/>
  <c r="AP55" i="92" s="1"/>
  <c r="AQ55" i="92" s="1"/>
  <c r="AR55" i="92" s="1"/>
  <c r="AS55" i="92" s="1"/>
  <c r="E31" i="94"/>
  <c r="BM176" i="94" s="1"/>
  <c r="BK176" i="94"/>
  <c r="F31" i="94"/>
  <c r="BN176" i="94" s="1"/>
  <c r="AO56" i="90"/>
  <c r="AP56" i="90" s="1"/>
  <c r="AQ56" i="90" s="1"/>
  <c r="AR56" i="90" s="1"/>
  <c r="AS56" i="90" s="1"/>
  <c r="AO53" i="91"/>
  <c r="AP53" i="91" s="1"/>
  <c r="AQ53" i="91" s="1"/>
  <c r="AR53" i="91" s="1"/>
  <c r="AS53" i="91" s="1"/>
  <c r="AO48" i="91"/>
  <c r="AP48" i="91" s="1"/>
  <c r="AQ48" i="91" s="1"/>
  <c r="AR48" i="91" s="1"/>
  <c r="AS48" i="91" s="1"/>
  <c r="AO56" i="91"/>
  <c r="AP56" i="91" s="1"/>
  <c r="AQ56" i="91" s="1"/>
  <c r="AR56" i="91" s="1"/>
  <c r="AS56" i="91" s="1"/>
  <c r="AM46" i="87"/>
  <c r="AO46" i="87" s="1"/>
  <c r="AP46" i="87" s="1"/>
  <c r="AQ46" i="87" s="1"/>
  <c r="AR46" i="87" s="1"/>
  <c r="AS46" i="87" s="1"/>
  <c r="BK176" i="91"/>
  <c r="F31" i="91"/>
  <c r="BN176" i="91" s="1"/>
  <c r="E31" i="91"/>
  <c r="BM176" i="91" s="1"/>
  <c r="B90" i="86"/>
  <c r="B88" i="86"/>
  <c r="B87" i="86"/>
  <c r="A101" i="86"/>
  <c r="BI200" i="86" s="1"/>
  <c r="B89" i="86"/>
  <c r="B88" i="85"/>
  <c r="A101" i="85"/>
  <c r="BI200" i="85" s="1"/>
  <c r="B87" i="85"/>
  <c r="B89" i="85"/>
  <c r="B90" i="85"/>
  <c r="B110" i="88"/>
  <c r="B113" i="88"/>
  <c r="B112" i="88"/>
  <c r="B111" i="88"/>
  <c r="AM46" i="86"/>
  <c r="AO47" i="86" s="1"/>
  <c r="AP47" i="86" s="1"/>
  <c r="AQ47" i="86" s="1"/>
  <c r="AR47" i="86" s="1"/>
  <c r="AS47" i="86" s="1"/>
  <c r="AR52" i="91"/>
  <c r="AS52" i="91" s="1"/>
  <c r="AQ46" i="90"/>
  <c r="AR46" i="90" s="1"/>
  <c r="AS46" i="90" s="1"/>
  <c r="AO47" i="91"/>
  <c r="AP47" i="91" s="1"/>
  <c r="AQ47" i="91" s="1"/>
  <c r="AR47" i="91" s="1"/>
  <c r="AS47" i="91" s="1"/>
  <c r="AO50" i="91"/>
  <c r="AP50" i="91" s="1"/>
  <c r="AQ50" i="91" s="1"/>
  <c r="AR50" i="91" s="1"/>
  <c r="AS50" i="91" s="1"/>
  <c r="BK176" i="90"/>
  <c r="F31" i="90"/>
  <c r="BN176" i="90" s="1"/>
  <c r="E31" i="90"/>
  <c r="BM176" i="90" s="1"/>
  <c r="B88" i="89"/>
  <c r="A101" i="89"/>
  <c r="BI200" i="89" s="1"/>
  <c r="B87" i="89"/>
  <c r="B90" i="89"/>
  <c r="B89" i="89"/>
  <c r="B111" i="87"/>
  <c r="B110" i="87"/>
  <c r="B113" i="87"/>
  <c r="B112" i="87"/>
  <c r="BK177" i="87"/>
  <c r="F32" i="87"/>
  <c r="BN177" i="87" s="1"/>
  <c r="E32" i="87"/>
  <c r="BM177" i="87" s="1"/>
  <c r="BK178" i="91"/>
  <c r="C34" i="91"/>
  <c r="BK179" i="91" s="1"/>
  <c r="E33" i="91"/>
  <c r="BM178" i="91" s="1"/>
  <c r="B111" i="86"/>
  <c r="B110" i="86"/>
  <c r="B113" i="86"/>
  <c r="B112" i="86"/>
  <c r="E32" i="86"/>
  <c r="BM177" i="86" s="1"/>
  <c r="BK177" i="86"/>
  <c r="F32" i="86"/>
  <c r="BN177" i="86" s="1"/>
  <c r="AM46" i="89"/>
  <c r="AO48" i="89" s="1"/>
  <c r="AP48" i="89" s="1"/>
  <c r="AQ48" i="89" s="1"/>
  <c r="AR48" i="89" s="1"/>
  <c r="AS48" i="89" s="1"/>
  <c r="B89" i="88"/>
  <c r="B88" i="88"/>
  <c r="B87" i="88"/>
  <c r="A101" i="88"/>
  <c r="BI200" i="88" s="1"/>
  <c r="B90" i="88"/>
  <c r="AM46" i="84"/>
  <c r="AO58" i="84" s="1"/>
  <c r="E31" i="84"/>
  <c r="BM176" i="84" s="1"/>
  <c r="BK176" i="84"/>
  <c r="F31" i="84"/>
  <c r="BN176" i="84" s="1"/>
  <c r="AR51" i="91"/>
  <c r="AS51" i="91" s="1"/>
  <c r="B89" i="90"/>
  <c r="B88" i="90"/>
  <c r="A101" i="90"/>
  <c r="BI200" i="90" s="1"/>
  <c r="B87" i="90"/>
  <c r="B90" i="90"/>
  <c r="B110" i="90"/>
  <c r="B113" i="90"/>
  <c r="B112" i="90"/>
  <c r="B111" i="90"/>
  <c r="AO49" i="91"/>
  <c r="AP49" i="91" s="1"/>
  <c r="AQ49" i="91" s="1"/>
  <c r="AR49" i="91" s="1"/>
  <c r="AS49" i="91" s="1"/>
  <c r="AO46" i="91"/>
  <c r="AP46" i="91" s="1"/>
  <c r="AQ46" i="91" s="1"/>
  <c r="AR46" i="91" s="1"/>
  <c r="AS46" i="91" s="1"/>
  <c r="B113" i="89"/>
  <c r="B112" i="89"/>
  <c r="B111" i="89"/>
  <c r="B110" i="89"/>
  <c r="E33" i="87"/>
  <c r="BM178" i="87" s="1"/>
  <c r="BK178" i="87"/>
  <c r="C34" i="87"/>
  <c r="BK179" i="87" s="1"/>
  <c r="BK176" i="88"/>
  <c r="F31" i="88"/>
  <c r="BN176" i="88" s="1"/>
  <c r="E31" i="88"/>
  <c r="BM176" i="88" s="1"/>
  <c r="BK176" i="89"/>
  <c r="F31" i="89"/>
  <c r="BN176" i="89" s="1"/>
  <c r="E31" i="89"/>
  <c r="BM176" i="89" s="1"/>
  <c r="AO58" i="88"/>
  <c r="AO53" i="88"/>
  <c r="AP53" i="88" s="1"/>
  <c r="AQ53" i="88" s="1"/>
  <c r="AR53" i="88" s="1"/>
  <c r="AS53" i="88" s="1"/>
  <c r="AO49" i="88"/>
  <c r="AP49" i="88" s="1"/>
  <c r="AQ49" i="88" s="1"/>
  <c r="AR49" i="88" s="1"/>
  <c r="AS49" i="88" s="1"/>
  <c r="AO47" i="88"/>
  <c r="AP47" i="88" s="1"/>
  <c r="AQ47" i="88" s="1"/>
  <c r="AR47" i="88" s="1"/>
  <c r="AS47" i="88" s="1"/>
  <c r="AO56" i="88"/>
  <c r="AP56" i="88" s="1"/>
  <c r="AQ56" i="88" s="1"/>
  <c r="AR56" i="88" s="1"/>
  <c r="AS56" i="88" s="1"/>
  <c r="AO54" i="88"/>
  <c r="AP54" i="88" s="1"/>
  <c r="AQ54" i="88" s="1"/>
  <c r="AR54" i="88" s="1"/>
  <c r="AS54" i="88" s="1"/>
  <c r="AO46" i="88"/>
  <c r="AP46" i="88" s="1"/>
  <c r="AQ46" i="88" s="1"/>
  <c r="AR46" i="88" s="1"/>
  <c r="AS46" i="88" s="1"/>
  <c r="AO52" i="88"/>
  <c r="AP52" i="88" s="1"/>
  <c r="AQ52" i="88" s="1"/>
  <c r="AR52" i="88" s="1"/>
  <c r="AS52" i="88" s="1"/>
  <c r="AO57" i="88"/>
  <c r="AP57" i="88" s="1"/>
  <c r="AQ57" i="88" s="1"/>
  <c r="AR57" i="88" s="1"/>
  <c r="AS57" i="88" s="1"/>
  <c r="AO51" i="88"/>
  <c r="AP51" i="88" s="1"/>
  <c r="AQ51" i="88" s="1"/>
  <c r="AR51" i="88" s="1"/>
  <c r="AS51" i="88" s="1"/>
  <c r="AO55" i="88"/>
  <c r="AP55" i="88" s="1"/>
  <c r="AQ55" i="88" s="1"/>
  <c r="AR55" i="88" s="1"/>
  <c r="AS55" i="88" s="1"/>
  <c r="AO57" i="87"/>
  <c r="AP57" i="87" s="1"/>
  <c r="AQ57" i="87" s="1"/>
  <c r="AR57" i="87" s="1"/>
  <c r="AS57" i="87" s="1"/>
  <c r="AO51" i="87"/>
  <c r="AP51" i="87" s="1"/>
  <c r="AQ51" i="87" s="1"/>
  <c r="AR51" i="87" s="1"/>
  <c r="AS51" i="87" s="1"/>
  <c r="AO56" i="87"/>
  <c r="AP56" i="87" s="1"/>
  <c r="AQ56" i="87" s="1"/>
  <c r="AR56" i="87" s="1"/>
  <c r="AS56" i="87" s="1"/>
  <c r="AO50" i="87"/>
  <c r="AP50" i="87" s="1"/>
  <c r="AQ50" i="87" s="1"/>
  <c r="AR50" i="87" s="1"/>
  <c r="AS50" i="87" s="1"/>
  <c r="E33" i="86"/>
  <c r="BM178" i="86" s="1"/>
  <c r="BK178" i="86"/>
  <c r="C34" i="86"/>
  <c r="BK179" i="86" s="1"/>
  <c r="BK178" i="85"/>
  <c r="C34" i="85"/>
  <c r="BK179" i="85" s="1"/>
  <c r="E33" i="85"/>
  <c r="BM178" i="85" s="1"/>
  <c r="AC48" i="87"/>
  <c r="AD48" i="87"/>
  <c r="AM46" i="85"/>
  <c r="AO49" i="85" s="1"/>
  <c r="AP49" i="85" s="1"/>
  <c r="AQ49" i="85" s="1"/>
  <c r="AR49" i="85" s="1"/>
  <c r="AS49" i="85" s="1"/>
  <c r="AO46" i="84"/>
  <c r="AP46" i="84" s="1"/>
  <c r="AQ46" i="84" s="1"/>
  <c r="AR46" i="84" s="1"/>
  <c r="AS46" i="84" s="1"/>
  <c r="E33" i="84"/>
  <c r="BM178" i="84" s="1"/>
  <c r="BK178" i="84"/>
  <c r="C34" i="84"/>
  <c r="BK179" i="84" s="1"/>
  <c r="B87" i="84"/>
  <c r="AO49" i="84"/>
  <c r="AP49" i="84" s="1"/>
  <c r="AQ49" i="84" s="1"/>
  <c r="AR49" i="84" s="1"/>
  <c r="AS49" i="84" s="1"/>
  <c r="AO57" i="91"/>
  <c r="AP57" i="91" s="1"/>
  <c r="AQ57" i="91" s="1"/>
  <c r="AR57" i="91" s="1"/>
  <c r="AS57" i="91" s="1"/>
  <c r="AO58" i="91"/>
  <c r="AQ54" i="90"/>
  <c r="AR54" i="90" s="1"/>
  <c r="AS54" i="90" s="1"/>
  <c r="AO58" i="90"/>
  <c r="AO53" i="90"/>
  <c r="AP53" i="90" s="1"/>
  <c r="AQ53" i="90" s="1"/>
  <c r="AR53" i="90" s="1"/>
  <c r="AS53" i="90" s="1"/>
  <c r="AO55" i="90"/>
  <c r="AP55" i="90" s="1"/>
  <c r="AQ55" i="90" s="1"/>
  <c r="AR55" i="90" s="1"/>
  <c r="AS55" i="90" s="1"/>
  <c r="AO50" i="90"/>
  <c r="AP50" i="90" s="1"/>
  <c r="AQ50" i="90" s="1"/>
  <c r="AR50" i="90" s="1"/>
  <c r="AS50" i="90" s="1"/>
  <c r="AO49" i="90"/>
  <c r="AP49" i="90" s="1"/>
  <c r="AQ49" i="90" s="1"/>
  <c r="AR49" i="90" s="1"/>
  <c r="AS49" i="90" s="1"/>
  <c r="AO47" i="90"/>
  <c r="AP47" i="90" s="1"/>
  <c r="AQ47" i="90" s="1"/>
  <c r="AR47" i="90" s="1"/>
  <c r="AS47" i="90" s="1"/>
  <c r="AO57" i="90"/>
  <c r="AP57" i="90" s="1"/>
  <c r="AQ57" i="90" s="1"/>
  <c r="AR57" i="90" s="1"/>
  <c r="AS57" i="90" s="1"/>
  <c r="AO51" i="90"/>
  <c r="AP51" i="90" s="1"/>
  <c r="AQ51" i="90" s="1"/>
  <c r="AR51" i="90" s="1"/>
  <c r="AS51" i="90" s="1"/>
  <c r="AO48" i="90"/>
  <c r="AP48" i="90" s="1"/>
  <c r="AQ48" i="90" s="1"/>
  <c r="AR48" i="90" s="1"/>
  <c r="AS48" i="90" s="1"/>
  <c r="B134" i="87"/>
  <c r="AO58" i="87"/>
  <c r="AO53" i="87"/>
  <c r="AP53" i="87" s="1"/>
  <c r="AQ53" i="87" s="1"/>
  <c r="AR53" i="87" s="1"/>
  <c r="AS53" i="87" s="1"/>
  <c r="AD49" i="87"/>
  <c r="AC49" i="87"/>
  <c r="AO50" i="86"/>
  <c r="AP50" i="86" s="1"/>
  <c r="AQ50" i="86" s="1"/>
  <c r="AR50" i="86" s="1"/>
  <c r="AS50" i="86" s="1"/>
  <c r="AO48" i="86"/>
  <c r="AP48" i="86" s="1"/>
  <c r="AQ48" i="86" s="1"/>
  <c r="AR48" i="86" s="1"/>
  <c r="AS48" i="86" s="1"/>
  <c r="AO46" i="86"/>
  <c r="AP46" i="86" s="1"/>
  <c r="AQ46" i="86" s="1"/>
  <c r="AR46" i="86" s="1"/>
  <c r="AS46" i="86" s="1"/>
  <c r="AO56" i="86"/>
  <c r="AP56" i="86" s="1"/>
  <c r="AQ56" i="86" s="1"/>
  <c r="AR56" i="86" s="1"/>
  <c r="AS56" i="86" s="1"/>
  <c r="B113" i="85"/>
  <c r="B112" i="85"/>
  <c r="B111" i="85"/>
  <c r="B110" i="85"/>
  <c r="AO50" i="84"/>
  <c r="AP50" i="84" s="1"/>
  <c r="AQ50" i="84" s="1"/>
  <c r="AR50" i="84" s="1"/>
  <c r="AS50" i="84" s="1"/>
  <c r="AO48" i="84"/>
  <c r="AP48" i="84" s="1"/>
  <c r="AQ48" i="84" s="1"/>
  <c r="AR48" i="84" s="1"/>
  <c r="AS48" i="84" s="1"/>
  <c r="AD49" i="81"/>
  <c r="AC49" i="81"/>
  <c r="A101" i="83"/>
  <c r="BI200" i="83" s="1"/>
  <c r="B87" i="83"/>
  <c r="B90" i="83"/>
  <c r="B89" i="83"/>
  <c r="B88" i="83"/>
  <c r="AO57" i="83"/>
  <c r="AP57" i="83" s="1"/>
  <c r="AQ57" i="83" s="1"/>
  <c r="AR57" i="83" s="1"/>
  <c r="AS57" i="83" s="1"/>
  <c r="AO50" i="83"/>
  <c r="AP50" i="83" s="1"/>
  <c r="AQ50" i="83" s="1"/>
  <c r="AR50" i="83" s="1"/>
  <c r="AS50" i="83" s="1"/>
  <c r="BK178" i="83"/>
  <c r="C34" i="83"/>
  <c r="BK179" i="83" s="1"/>
  <c r="E33" i="83"/>
  <c r="BM178" i="83" s="1"/>
  <c r="AP58" i="82"/>
  <c r="AO49" i="83"/>
  <c r="AP49" i="83" s="1"/>
  <c r="AQ49" i="83" s="1"/>
  <c r="AR49" i="83" s="1"/>
  <c r="AS49" i="83" s="1"/>
  <c r="AO50" i="82"/>
  <c r="AP50" i="82" s="1"/>
  <c r="AQ50" i="82" s="1"/>
  <c r="AR50" i="82" s="1"/>
  <c r="AS50" i="82" s="1"/>
  <c r="B110" i="81"/>
  <c r="AO53" i="82"/>
  <c r="AP53" i="82" s="1"/>
  <c r="AQ53" i="82" s="1"/>
  <c r="AR53" i="82" s="1"/>
  <c r="AS53" i="82" s="1"/>
  <c r="AO57" i="81"/>
  <c r="AP57" i="81" s="1"/>
  <c r="AQ57" i="81" s="1"/>
  <c r="AR57" i="81" s="1"/>
  <c r="AS57" i="81" s="1"/>
  <c r="AO57" i="80"/>
  <c r="AP57" i="80" s="1"/>
  <c r="AQ57" i="80" s="1"/>
  <c r="AR57" i="80" s="1"/>
  <c r="AS57" i="80" s="1"/>
  <c r="AO55" i="80"/>
  <c r="AP55" i="80" s="1"/>
  <c r="AQ55" i="80" s="1"/>
  <c r="AR55" i="80" s="1"/>
  <c r="AS55" i="80" s="1"/>
  <c r="AO52" i="80"/>
  <c r="AP52" i="80" s="1"/>
  <c r="AQ52" i="80" s="1"/>
  <c r="AR52" i="80" s="1"/>
  <c r="AS52" i="80" s="1"/>
  <c r="AO51" i="80"/>
  <c r="AP51" i="80" s="1"/>
  <c r="AQ51" i="80" s="1"/>
  <c r="AR51" i="80" s="1"/>
  <c r="AS51" i="80" s="1"/>
  <c r="AO56" i="80"/>
  <c r="AP56" i="80" s="1"/>
  <c r="AQ56" i="80" s="1"/>
  <c r="AR56" i="80" s="1"/>
  <c r="AS56" i="80" s="1"/>
  <c r="AO54" i="80"/>
  <c r="AP54" i="80" s="1"/>
  <c r="AQ54" i="80" s="1"/>
  <c r="AR54" i="80" s="1"/>
  <c r="AS54" i="80" s="1"/>
  <c r="AO46" i="80"/>
  <c r="AP46" i="80" s="1"/>
  <c r="AQ46" i="80" s="1"/>
  <c r="AR46" i="80" s="1"/>
  <c r="AS46" i="80" s="1"/>
  <c r="AO58" i="81"/>
  <c r="AO49" i="81"/>
  <c r="AP49" i="81" s="1"/>
  <c r="AQ49" i="81" s="1"/>
  <c r="AR49" i="81" s="1"/>
  <c r="AS49" i="81" s="1"/>
  <c r="AO50" i="81"/>
  <c r="AP50" i="81" s="1"/>
  <c r="AQ50" i="81" s="1"/>
  <c r="AR50" i="81" s="1"/>
  <c r="AS50" i="81" s="1"/>
  <c r="BK177" i="83"/>
  <c r="F32" i="83"/>
  <c r="BN177" i="83" s="1"/>
  <c r="E32" i="83"/>
  <c r="BM177" i="83" s="1"/>
  <c r="AO47" i="83"/>
  <c r="AP47" i="83" s="1"/>
  <c r="AQ47" i="83" s="1"/>
  <c r="AR47" i="83" s="1"/>
  <c r="AS47" i="83" s="1"/>
  <c r="AO46" i="83"/>
  <c r="AP46" i="83" s="1"/>
  <c r="AQ46" i="83" s="1"/>
  <c r="AR46" i="83" s="1"/>
  <c r="AS46" i="83" s="1"/>
  <c r="AO52" i="83"/>
  <c r="AP52" i="83" s="1"/>
  <c r="AQ52" i="83" s="1"/>
  <c r="AR52" i="83" s="1"/>
  <c r="AS52" i="83" s="1"/>
  <c r="AS57" i="82"/>
  <c r="AS46" i="82"/>
  <c r="BK178" i="82"/>
  <c r="E33" i="82"/>
  <c r="BM178" i="82" s="1"/>
  <c r="C34" i="82"/>
  <c r="BK179" i="82" s="1"/>
  <c r="AP55" i="81"/>
  <c r="AQ55" i="81" s="1"/>
  <c r="AR55" i="81" s="1"/>
  <c r="AS55" i="81" s="1"/>
  <c r="AQ49" i="82"/>
  <c r="AR49" i="82" s="1"/>
  <c r="AS49" i="82" s="1"/>
  <c r="AO50" i="80"/>
  <c r="AP50" i="80" s="1"/>
  <c r="AQ50" i="80" s="1"/>
  <c r="AR50" i="80" s="1"/>
  <c r="AS50" i="80" s="1"/>
  <c r="AO58" i="80"/>
  <c r="AO48" i="81"/>
  <c r="AP48" i="81" s="1"/>
  <c r="AQ48" i="81" s="1"/>
  <c r="AR48" i="81" s="1"/>
  <c r="AS48" i="81" s="1"/>
  <c r="AO51" i="83"/>
  <c r="AP51" i="83" s="1"/>
  <c r="AQ51" i="83" s="1"/>
  <c r="AR51" i="83" s="1"/>
  <c r="AS51" i="83" s="1"/>
  <c r="AO54" i="83"/>
  <c r="AP54" i="83" s="1"/>
  <c r="AQ54" i="83" s="1"/>
  <c r="AR54" i="83" s="1"/>
  <c r="AS54" i="83" s="1"/>
  <c r="AO55" i="83"/>
  <c r="AP55" i="83" s="1"/>
  <c r="AQ55" i="83" s="1"/>
  <c r="AR55" i="83" s="1"/>
  <c r="AS55" i="83" s="1"/>
  <c r="AS48" i="82"/>
  <c r="AS56" i="82"/>
  <c r="BK177" i="81"/>
  <c r="F32" i="81"/>
  <c r="BN177" i="81" s="1"/>
  <c r="E32" i="81"/>
  <c r="BM177" i="81" s="1"/>
  <c r="BK176" i="82"/>
  <c r="E31" i="82"/>
  <c r="BM176" i="82" s="1"/>
  <c r="F31" i="82"/>
  <c r="BN176" i="82" s="1"/>
  <c r="AP52" i="81"/>
  <c r="AQ52" i="81" s="1"/>
  <c r="AR52" i="81" s="1"/>
  <c r="AS52" i="81" s="1"/>
  <c r="AP53" i="81"/>
  <c r="AQ53" i="81" s="1"/>
  <c r="AR53" i="81" s="1"/>
  <c r="AS53" i="81" s="1"/>
  <c r="AP46" i="81"/>
  <c r="AQ46" i="81" s="1"/>
  <c r="AR46" i="81" s="1"/>
  <c r="AS46" i="81" s="1"/>
  <c r="AO49" i="80"/>
  <c r="AP49" i="80" s="1"/>
  <c r="AQ49" i="80" s="1"/>
  <c r="AR49" i="80" s="1"/>
  <c r="AS49" i="80" s="1"/>
  <c r="AO53" i="80"/>
  <c r="AP53" i="80" s="1"/>
  <c r="AQ53" i="80" s="1"/>
  <c r="AR53" i="80" s="1"/>
  <c r="AS53" i="80" s="1"/>
  <c r="BK176" i="80"/>
  <c r="F31" i="80"/>
  <c r="BN176" i="80" s="1"/>
  <c r="E31" i="80"/>
  <c r="BM176" i="80" s="1"/>
  <c r="AO53" i="83"/>
  <c r="AP53" i="83" s="1"/>
  <c r="AQ53" i="83" s="1"/>
  <c r="AR53" i="83" s="1"/>
  <c r="AS53" i="83" s="1"/>
  <c r="AO56" i="83"/>
  <c r="AP56" i="83" s="1"/>
  <c r="AQ56" i="83" s="1"/>
  <c r="AR56" i="83" s="1"/>
  <c r="AS56" i="83" s="1"/>
  <c r="AO58" i="83"/>
  <c r="B88" i="82"/>
  <c r="A101" i="82"/>
  <c r="BI200" i="82" s="1"/>
  <c r="B87" i="82"/>
  <c r="B90" i="82"/>
  <c r="B89" i="82"/>
  <c r="B113" i="82"/>
  <c r="B112" i="82"/>
  <c r="B111" i="82"/>
  <c r="B110" i="82"/>
  <c r="BK178" i="81"/>
  <c r="C34" i="81"/>
  <c r="BK179" i="81" s="1"/>
  <c r="E33" i="81"/>
  <c r="BM178" i="81" s="1"/>
  <c r="B110" i="80"/>
  <c r="B113" i="80"/>
  <c r="B112" i="80"/>
  <c r="B111" i="80"/>
  <c r="AR51" i="81"/>
  <c r="AS51" i="81" s="1"/>
  <c r="B89" i="80"/>
  <c r="B88" i="80"/>
  <c r="A101" i="80"/>
  <c r="BI200" i="80" s="1"/>
  <c r="B87" i="80"/>
  <c r="B90" i="80"/>
  <c r="AP54" i="81"/>
  <c r="AQ54" i="81" s="1"/>
  <c r="AR54" i="81" s="1"/>
  <c r="AS54" i="81" s="1"/>
  <c r="BK178" i="80"/>
  <c r="C34" i="80"/>
  <c r="BK179" i="80" s="1"/>
  <c r="E33" i="80"/>
  <c r="BM178" i="80" s="1"/>
  <c r="AP56" i="81"/>
  <c r="AQ56" i="81" s="1"/>
  <c r="AR56" i="81" s="1"/>
  <c r="AS56" i="81" s="1"/>
  <c r="AO50" i="79"/>
  <c r="AP50" i="79" s="1"/>
  <c r="AQ50" i="79" s="1"/>
  <c r="AR50" i="79" s="1"/>
  <c r="AS50" i="79" s="1"/>
  <c r="AO52" i="79"/>
  <c r="AP52" i="79" s="1"/>
  <c r="AQ52" i="79" s="1"/>
  <c r="AR52" i="79" s="1"/>
  <c r="AS52" i="79" s="1"/>
  <c r="AO54" i="79"/>
  <c r="AP54" i="79" s="1"/>
  <c r="AQ54" i="79" s="1"/>
  <c r="AR54" i="79" s="1"/>
  <c r="AS54" i="79" s="1"/>
  <c r="B90" i="78"/>
  <c r="B89" i="78"/>
  <c r="B88" i="78"/>
  <c r="B87" i="78"/>
  <c r="A101" i="78"/>
  <c r="BI200" i="78" s="1"/>
  <c r="AO54" i="78"/>
  <c r="AP54" i="78" s="1"/>
  <c r="AQ54" i="78" s="1"/>
  <c r="AR54" i="78" s="1"/>
  <c r="AS54" i="78" s="1"/>
  <c r="AQ47" i="79"/>
  <c r="AR47" i="79" s="1"/>
  <c r="AS47" i="79" s="1"/>
  <c r="AQ49" i="79"/>
  <c r="AR49" i="79" s="1"/>
  <c r="AS49" i="79" s="1"/>
  <c r="AQ55" i="79"/>
  <c r="AR55" i="79" s="1"/>
  <c r="AS55" i="79" s="1"/>
  <c r="AQ56" i="79"/>
  <c r="AR56" i="79" s="1"/>
  <c r="AS56" i="79" s="1"/>
  <c r="BK176" i="79"/>
  <c r="F31" i="79"/>
  <c r="BN176" i="79" s="1"/>
  <c r="E31" i="79"/>
  <c r="BM176" i="79" s="1"/>
  <c r="F32" i="78"/>
  <c r="BN177" i="78" s="1"/>
  <c r="E32" i="78"/>
  <c r="BM177" i="78" s="1"/>
  <c r="BK177" i="78"/>
  <c r="AP58" i="79"/>
  <c r="AO57" i="79"/>
  <c r="AP57" i="79" s="1"/>
  <c r="AQ57" i="79" s="1"/>
  <c r="AR57" i="79" s="1"/>
  <c r="AS57" i="79" s="1"/>
  <c r="BK178" i="79"/>
  <c r="C34" i="79"/>
  <c r="BK179" i="79" s="1"/>
  <c r="E33" i="79"/>
  <c r="BM178" i="79" s="1"/>
  <c r="AO50" i="78"/>
  <c r="AP50" i="78" s="1"/>
  <c r="AQ50" i="78" s="1"/>
  <c r="AR50" i="78" s="1"/>
  <c r="AS50" i="78" s="1"/>
  <c r="AO48" i="78"/>
  <c r="AP48" i="78" s="1"/>
  <c r="AQ48" i="78" s="1"/>
  <c r="AR48" i="78" s="1"/>
  <c r="AS48" i="78" s="1"/>
  <c r="AO57" i="78"/>
  <c r="AP57" i="78" s="1"/>
  <c r="AQ57" i="78" s="1"/>
  <c r="AR57" i="78" s="1"/>
  <c r="AS57" i="78" s="1"/>
  <c r="AO55" i="78"/>
  <c r="AP55" i="78" s="1"/>
  <c r="AQ55" i="78" s="1"/>
  <c r="AR55" i="78" s="1"/>
  <c r="AS55" i="78" s="1"/>
  <c r="AO52" i="78"/>
  <c r="AP52" i="78" s="1"/>
  <c r="AQ52" i="78" s="1"/>
  <c r="AR52" i="78" s="1"/>
  <c r="AS52" i="78" s="1"/>
  <c r="AO51" i="78"/>
  <c r="AP51" i="78" s="1"/>
  <c r="AQ51" i="78" s="1"/>
  <c r="AR51" i="78" s="1"/>
  <c r="AS51" i="78" s="1"/>
  <c r="AO58" i="78"/>
  <c r="BK178" i="78"/>
  <c r="C34" i="78"/>
  <c r="BK179" i="78" s="1"/>
  <c r="E33" i="78"/>
  <c r="BM178" i="78" s="1"/>
  <c r="A101" i="79"/>
  <c r="BI200" i="79" s="1"/>
  <c r="B87" i="79"/>
  <c r="B90" i="79"/>
  <c r="B89" i="79"/>
  <c r="B88" i="79"/>
  <c r="B112" i="79"/>
  <c r="B111" i="79"/>
  <c r="B110" i="79"/>
  <c r="B113" i="79"/>
  <c r="AQ53" i="79"/>
  <c r="AR53" i="79" s="1"/>
  <c r="AS53" i="79" s="1"/>
  <c r="AQ51" i="79"/>
  <c r="AR51" i="79" s="1"/>
  <c r="AS51" i="79" s="1"/>
  <c r="AQ46" i="79"/>
  <c r="AR46" i="79" s="1"/>
  <c r="AS46" i="79" s="1"/>
  <c r="B111" i="78"/>
  <c r="B112" i="78"/>
  <c r="B110" i="78"/>
  <c r="B113" i="78"/>
  <c r="AO53" i="78"/>
  <c r="AP53" i="78" s="1"/>
  <c r="AQ53" i="78" s="1"/>
  <c r="AR53" i="78" s="1"/>
  <c r="AS53" i="78" s="1"/>
  <c r="AO56" i="78"/>
  <c r="AP56" i="78" s="1"/>
  <c r="AQ56" i="78" s="1"/>
  <c r="AR56" i="78" s="1"/>
  <c r="AS56" i="78" s="1"/>
  <c r="AP52" i="77"/>
  <c r="AQ52" i="77" s="1"/>
  <c r="AR52" i="77" s="1"/>
  <c r="AS52" i="77" s="1"/>
  <c r="AO50" i="77"/>
  <c r="AP50" i="77" s="1"/>
  <c r="AQ50" i="77" s="1"/>
  <c r="AR50" i="77" s="1"/>
  <c r="AS50" i="77" s="1"/>
  <c r="AO58" i="77"/>
  <c r="A101" i="77"/>
  <c r="BI200" i="77" s="1"/>
  <c r="B87" i="77"/>
  <c r="B90" i="77"/>
  <c r="B88" i="77"/>
  <c r="B89" i="77"/>
  <c r="AR47" i="77"/>
  <c r="AS47" i="77" s="1"/>
  <c r="AR57" i="77"/>
  <c r="AS57" i="77" s="1"/>
  <c r="AR46" i="77"/>
  <c r="AS46" i="77" s="1"/>
  <c r="AO55" i="77"/>
  <c r="AP55" i="77" s="1"/>
  <c r="AQ55" i="77" s="1"/>
  <c r="AR55" i="77" s="1"/>
  <c r="AS55" i="77" s="1"/>
  <c r="AO49" i="77"/>
  <c r="AP49" i="77" s="1"/>
  <c r="AQ49" i="77" s="1"/>
  <c r="AR49" i="77" s="1"/>
  <c r="AS49" i="77" s="1"/>
  <c r="BK176" i="77"/>
  <c r="F31" i="77"/>
  <c r="BN176" i="77" s="1"/>
  <c r="E31" i="77"/>
  <c r="BM176" i="77" s="1"/>
  <c r="AQ48" i="77"/>
  <c r="AR48" i="77" s="1"/>
  <c r="AS48" i="77" s="1"/>
  <c r="AQ51" i="77"/>
  <c r="AR51" i="77" s="1"/>
  <c r="AS51" i="77" s="1"/>
  <c r="AQ53" i="77"/>
  <c r="AR53" i="77" s="1"/>
  <c r="AS53" i="77" s="1"/>
  <c r="AP56" i="77"/>
  <c r="AQ56" i="77" s="1"/>
  <c r="AR56" i="77" s="1"/>
  <c r="AS56" i="77" s="1"/>
  <c r="BK178" i="77"/>
  <c r="C34" i="77"/>
  <c r="BK179" i="77" s="1"/>
  <c r="E33" i="77"/>
  <c r="BM178" i="77" s="1"/>
  <c r="AO46" i="76"/>
  <c r="AP46" i="76" s="1"/>
  <c r="AQ46" i="76" s="1"/>
  <c r="AR46" i="76" s="1"/>
  <c r="AS46" i="76" s="1"/>
  <c r="A101" i="76"/>
  <c r="BI200" i="76" s="1"/>
  <c r="B87" i="76"/>
  <c r="B90" i="76"/>
  <c r="B89" i="76"/>
  <c r="B88" i="76"/>
  <c r="AO56" i="76"/>
  <c r="AP56" i="76" s="1"/>
  <c r="AQ56" i="76" s="1"/>
  <c r="AR56" i="76" s="1"/>
  <c r="AS56" i="76" s="1"/>
  <c r="AO48" i="76"/>
  <c r="AP48" i="76" s="1"/>
  <c r="AQ48" i="76" s="1"/>
  <c r="AR48" i="76" s="1"/>
  <c r="AS48" i="76" s="1"/>
  <c r="B112" i="76"/>
  <c r="B111" i="76"/>
  <c r="B110" i="76"/>
  <c r="B113" i="76"/>
  <c r="BK178" i="76"/>
  <c r="C34" i="76"/>
  <c r="BK179" i="76" s="1"/>
  <c r="E33" i="76"/>
  <c r="BM178" i="76" s="1"/>
  <c r="AO57" i="76"/>
  <c r="AP57" i="76" s="1"/>
  <c r="AQ57" i="76" s="1"/>
  <c r="AR57" i="76" s="1"/>
  <c r="AS57" i="76" s="1"/>
  <c r="AO55" i="76"/>
  <c r="AP55" i="76" s="1"/>
  <c r="AQ55" i="76" s="1"/>
  <c r="AR55" i="76" s="1"/>
  <c r="AS55" i="76" s="1"/>
  <c r="AO52" i="76"/>
  <c r="AP52" i="76" s="1"/>
  <c r="AQ52" i="76" s="1"/>
  <c r="AR52" i="76" s="1"/>
  <c r="AS52" i="76" s="1"/>
  <c r="AO51" i="76"/>
  <c r="AP51" i="76" s="1"/>
  <c r="AQ51" i="76" s="1"/>
  <c r="AR51" i="76" s="1"/>
  <c r="AS51" i="76" s="1"/>
  <c r="AO58" i="76"/>
  <c r="AO53" i="76"/>
  <c r="AP53" i="76" s="1"/>
  <c r="AQ53" i="76" s="1"/>
  <c r="AR53" i="76" s="1"/>
  <c r="AS53" i="76" s="1"/>
  <c r="AO49" i="76"/>
  <c r="AP49" i="76" s="1"/>
  <c r="AQ49" i="76" s="1"/>
  <c r="AR49" i="76" s="1"/>
  <c r="AS49" i="76" s="1"/>
  <c r="AO47" i="76"/>
  <c r="AP47" i="76" s="1"/>
  <c r="AQ47" i="76" s="1"/>
  <c r="AR47" i="76" s="1"/>
  <c r="AS47" i="76" s="1"/>
  <c r="BK176" i="76"/>
  <c r="F31" i="76"/>
  <c r="BN176" i="76" s="1"/>
  <c r="E31" i="76"/>
  <c r="BM176" i="76" s="1"/>
  <c r="AO50" i="76"/>
  <c r="AP50" i="76" s="1"/>
  <c r="AQ50" i="76" s="1"/>
  <c r="AR50" i="76" s="1"/>
  <c r="AS50" i="76" s="1"/>
  <c r="I62" i="75"/>
  <c r="K62" i="75"/>
  <c r="AN47" i="75"/>
  <c r="J62" i="75"/>
  <c r="K61" i="75"/>
  <c r="J61" i="75"/>
  <c r="I61" i="75"/>
  <c r="AN46" i="75"/>
  <c r="K64" i="75"/>
  <c r="J64" i="75"/>
  <c r="I64" i="75"/>
  <c r="AN49" i="75"/>
  <c r="I72" i="75"/>
  <c r="J72" i="75"/>
  <c r="K72" i="75"/>
  <c r="AN57" i="75"/>
  <c r="J69" i="75"/>
  <c r="I69" i="75"/>
  <c r="K69" i="75"/>
  <c r="AN54" i="75"/>
  <c r="I68" i="75"/>
  <c r="AN53" i="75"/>
  <c r="K66" i="75"/>
  <c r="I66" i="75"/>
  <c r="J66" i="75"/>
  <c r="AN51" i="75"/>
  <c r="B112" i="75"/>
  <c r="B111" i="75"/>
  <c r="B113" i="75"/>
  <c r="B110" i="75"/>
  <c r="A101" i="75"/>
  <c r="BI200" i="75" s="1"/>
  <c r="B87" i="75"/>
  <c r="B90" i="75"/>
  <c r="B88" i="75"/>
  <c r="B89" i="75"/>
  <c r="I71" i="75"/>
  <c r="AN56" i="75"/>
  <c r="BK176" i="75"/>
  <c r="F31" i="75"/>
  <c r="BN176" i="75" s="1"/>
  <c r="E31" i="75"/>
  <c r="BM176" i="75" s="1"/>
  <c r="J63" i="75"/>
  <c r="I63" i="75"/>
  <c r="K63" i="75"/>
  <c r="AN48" i="75"/>
  <c r="BQ195" i="75"/>
  <c r="BM195" i="75"/>
  <c r="BI195" i="75"/>
  <c r="BL192" i="75"/>
  <c r="BQ191" i="75"/>
  <c r="BI191" i="75"/>
  <c r="BK189" i="75"/>
  <c r="BQ187" i="75"/>
  <c r="BM187" i="75"/>
  <c r="BI187" i="75"/>
  <c r="BK185" i="75"/>
  <c r="BL184" i="75"/>
  <c r="BQ183" i="75"/>
  <c r="BM183" i="75"/>
  <c r="BI183" i="75"/>
  <c r="BL195" i="75"/>
  <c r="BQ194" i="75"/>
  <c r="BI194" i="75"/>
  <c r="BK192" i="75"/>
  <c r="BQ190" i="75"/>
  <c r="BI190" i="75"/>
  <c r="BL187" i="75"/>
  <c r="BQ186" i="75"/>
  <c r="BM186" i="75"/>
  <c r="BK184" i="75"/>
  <c r="BP183" i="75"/>
  <c r="BL183" i="75"/>
  <c r="BQ196" i="75"/>
  <c r="BK195" i="75"/>
  <c r="BQ193" i="75"/>
  <c r="BI193" i="75"/>
  <c r="BK191" i="75"/>
  <c r="BQ189" i="75"/>
  <c r="BM189" i="75"/>
  <c r="BI189" i="75"/>
  <c r="BK187" i="75"/>
  <c r="BL186" i="75"/>
  <c r="BQ185" i="75"/>
  <c r="BM185" i="75"/>
  <c r="BI185" i="75"/>
  <c r="BO183" i="75"/>
  <c r="BK183" i="75"/>
  <c r="BK194" i="75"/>
  <c r="BQ192" i="75"/>
  <c r="BM192" i="75"/>
  <c r="BI192" i="75"/>
  <c r="BL189" i="75"/>
  <c r="BQ188" i="75"/>
  <c r="BI188" i="75"/>
  <c r="BK186" i="75"/>
  <c r="BL185" i="75"/>
  <c r="BQ184" i="75"/>
  <c r="BM184" i="75"/>
  <c r="BI184" i="75"/>
  <c r="BN183" i="75"/>
  <c r="BJ183" i="75"/>
  <c r="BI180" i="75"/>
  <c r="D58" i="75"/>
  <c r="B74" i="75" s="1"/>
  <c r="AN58" i="75" s="1"/>
  <c r="B75" i="75"/>
  <c r="B76" i="75" s="1"/>
  <c r="D76" i="75" s="1"/>
  <c r="AN55" i="75"/>
  <c r="I70" i="75"/>
  <c r="BK193" i="75" s="1"/>
  <c r="I65" i="75"/>
  <c r="BK188" i="75" s="1"/>
  <c r="K65" i="75"/>
  <c r="BM188" i="75" s="1"/>
  <c r="J65" i="75"/>
  <c r="BL188" i="75" s="1"/>
  <c r="AN50" i="75"/>
  <c r="K67" i="75"/>
  <c r="I67" i="75"/>
  <c r="BK190" i="75" s="1"/>
  <c r="AN52" i="75"/>
  <c r="J67" i="75"/>
  <c r="BL190" i="75" s="1"/>
  <c r="BK178" i="75"/>
  <c r="C34" i="75"/>
  <c r="BK179" i="75" s="1"/>
  <c r="E33" i="75"/>
  <c r="BM178" i="75" s="1"/>
  <c r="AI1" i="17"/>
  <c r="AO49" i="109" l="1"/>
  <c r="AP49" i="109" s="1"/>
  <c r="AQ49" i="109" s="1"/>
  <c r="AR49" i="109" s="1"/>
  <c r="AS49" i="109" s="1"/>
  <c r="AO53" i="109"/>
  <c r="AP53" i="109" s="1"/>
  <c r="AQ53" i="109" s="1"/>
  <c r="AR53" i="109" s="1"/>
  <c r="AS53" i="109" s="1"/>
  <c r="AO47" i="109"/>
  <c r="AP47" i="109" s="1"/>
  <c r="AQ47" i="109" s="1"/>
  <c r="AR47" i="109" s="1"/>
  <c r="AS47" i="109" s="1"/>
  <c r="AO55" i="113"/>
  <c r="AP55" i="113" s="1"/>
  <c r="AQ55" i="113" s="1"/>
  <c r="AR55" i="113" s="1"/>
  <c r="AS55" i="113" s="1"/>
  <c r="AO48" i="109"/>
  <c r="AP48" i="109" s="1"/>
  <c r="AQ48" i="109" s="1"/>
  <c r="AR48" i="109" s="1"/>
  <c r="AS48" i="109" s="1"/>
  <c r="AO49" i="112"/>
  <c r="AP49" i="112" s="1"/>
  <c r="AQ49" i="112" s="1"/>
  <c r="AR49" i="112" s="1"/>
  <c r="AS49" i="112" s="1"/>
  <c r="AO47" i="84"/>
  <c r="AP47" i="84" s="1"/>
  <c r="AQ47" i="84" s="1"/>
  <c r="AR47" i="84" s="1"/>
  <c r="AS47" i="84" s="1"/>
  <c r="AO52" i="84"/>
  <c r="AP52" i="84" s="1"/>
  <c r="AQ52" i="84" s="1"/>
  <c r="AR52" i="84" s="1"/>
  <c r="AS52" i="84" s="1"/>
  <c r="AO55" i="84"/>
  <c r="AP55" i="84" s="1"/>
  <c r="AQ55" i="84" s="1"/>
  <c r="AR55" i="84" s="1"/>
  <c r="AS55" i="84" s="1"/>
  <c r="AO54" i="87"/>
  <c r="AP54" i="87" s="1"/>
  <c r="AQ54" i="87" s="1"/>
  <c r="AR54" i="87" s="1"/>
  <c r="AS54" i="87" s="1"/>
  <c r="AO55" i="87"/>
  <c r="AP55" i="87" s="1"/>
  <c r="AQ55" i="87" s="1"/>
  <c r="AR55" i="87" s="1"/>
  <c r="AS55" i="87" s="1"/>
  <c r="AO47" i="87"/>
  <c r="AP47" i="87" s="1"/>
  <c r="AQ47" i="87" s="1"/>
  <c r="AR47" i="87" s="1"/>
  <c r="AS47" i="87" s="1"/>
  <c r="AO53" i="93"/>
  <c r="AP53" i="93" s="1"/>
  <c r="AQ53" i="93" s="1"/>
  <c r="AR53" i="93" s="1"/>
  <c r="AS53" i="93" s="1"/>
  <c r="AO55" i="93"/>
  <c r="AP55" i="93" s="1"/>
  <c r="AQ55" i="93" s="1"/>
  <c r="AR55" i="93" s="1"/>
  <c r="AS55" i="93" s="1"/>
  <c r="AO51" i="109"/>
  <c r="AP51" i="109" s="1"/>
  <c r="AQ51" i="109" s="1"/>
  <c r="AR51" i="109" s="1"/>
  <c r="AS51" i="109" s="1"/>
  <c r="AO56" i="109"/>
  <c r="AP56" i="109" s="1"/>
  <c r="AQ56" i="109" s="1"/>
  <c r="AR56" i="109" s="1"/>
  <c r="AS56" i="109" s="1"/>
  <c r="AO46" i="109"/>
  <c r="AP46" i="109" s="1"/>
  <c r="AQ46" i="109" s="1"/>
  <c r="AR46" i="109" s="1"/>
  <c r="AS46" i="109" s="1"/>
  <c r="AO58" i="109"/>
  <c r="AO55" i="109"/>
  <c r="AP55" i="109" s="1"/>
  <c r="AQ55" i="109" s="1"/>
  <c r="AR55" i="109" s="1"/>
  <c r="AS55" i="109" s="1"/>
  <c r="AO56" i="84"/>
  <c r="AP56" i="84" s="1"/>
  <c r="AQ56" i="84" s="1"/>
  <c r="AR56" i="84" s="1"/>
  <c r="AS56" i="84" s="1"/>
  <c r="AO46" i="104"/>
  <c r="AP46" i="104" s="1"/>
  <c r="AQ46" i="104" s="1"/>
  <c r="AR46" i="104" s="1"/>
  <c r="AS46" i="104" s="1"/>
  <c r="AO54" i="118"/>
  <c r="AP54" i="118" s="1"/>
  <c r="AQ54" i="118" s="1"/>
  <c r="AR54" i="118" s="1"/>
  <c r="AS54" i="118" s="1"/>
  <c r="AO46" i="78"/>
  <c r="AP46" i="78" s="1"/>
  <c r="AQ46" i="78" s="1"/>
  <c r="AR46" i="78" s="1"/>
  <c r="AS46" i="78" s="1"/>
  <c r="AO49" i="87"/>
  <c r="AP49" i="87" s="1"/>
  <c r="AQ49" i="87" s="1"/>
  <c r="AR49" i="87" s="1"/>
  <c r="AS49" i="87" s="1"/>
  <c r="AO58" i="98"/>
  <c r="AP58" i="98" s="1"/>
  <c r="AO54" i="86"/>
  <c r="AP54" i="86" s="1"/>
  <c r="AQ54" i="86" s="1"/>
  <c r="AR54" i="86" s="1"/>
  <c r="AS54" i="86" s="1"/>
  <c r="AO54" i="84"/>
  <c r="AP54" i="84" s="1"/>
  <c r="AQ54" i="84" s="1"/>
  <c r="AR54" i="84" s="1"/>
  <c r="AS54" i="84" s="1"/>
  <c r="AO48" i="87"/>
  <c r="AP48" i="87" s="1"/>
  <c r="AQ48" i="87" s="1"/>
  <c r="AR48" i="87" s="1"/>
  <c r="AS48" i="87" s="1"/>
  <c r="AO52" i="87"/>
  <c r="AP52" i="87" s="1"/>
  <c r="AQ52" i="87" s="1"/>
  <c r="AR52" i="87" s="1"/>
  <c r="AS52" i="87" s="1"/>
  <c r="AO53" i="102"/>
  <c r="AP53" i="102" s="1"/>
  <c r="AQ53" i="102" s="1"/>
  <c r="AR53" i="102" s="1"/>
  <c r="AS53" i="102" s="1"/>
  <c r="AO55" i="102"/>
  <c r="AP55" i="102" s="1"/>
  <c r="AQ55" i="102" s="1"/>
  <c r="AR55" i="102" s="1"/>
  <c r="AS55" i="102" s="1"/>
  <c r="AO49" i="115"/>
  <c r="AP49" i="115" s="1"/>
  <c r="AQ49" i="115" s="1"/>
  <c r="AR49" i="115" s="1"/>
  <c r="AS49" i="115" s="1"/>
  <c r="AO49" i="118"/>
  <c r="AP49" i="118" s="1"/>
  <c r="AQ49" i="118" s="1"/>
  <c r="AR49" i="118" s="1"/>
  <c r="AS49" i="118" s="1"/>
  <c r="AO51" i="113"/>
  <c r="AP51" i="113" s="1"/>
  <c r="AQ51" i="113" s="1"/>
  <c r="AR51" i="113" s="1"/>
  <c r="AS51" i="113" s="1"/>
  <c r="AO54" i="101"/>
  <c r="AP54" i="101" s="1"/>
  <c r="AQ54" i="101" s="1"/>
  <c r="AR54" i="101" s="1"/>
  <c r="AS54" i="101" s="1"/>
  <c r="AO52" i="101"/>
  <c r="AP52" i="101" s="1"/>
  <c r="AQ52" i="101" s="1"/>
  <c r="AR52" i="101" s="1"/>
  <c r="AS52" i="101" s="1"/>
  <c r="AO48" i="101"/>
  <c r="AP48" i="101" s="1"/>
  <c r="AQ48" i="101" s="1"/>
  <c r="AR48" i="101" s="1"/>
  <c r="AS48" i="101" s="1"/>
  <c r="AO46" i="101"/>
  <c r="AP46" i="101" s="1"/>
  <c r="AQ46" i="101" s="1"/>
  <c r="AR46" i="101" s="1"/>
  <c r="AS46" i="101" s="1"/>
  <c r="AO51" i="101"/>
  <c r="AP51" i="101" s="1"/>
  <c r="AQ51" i="101" s="1"/>
  <c r="AR51" i="101" s="1"/>
  <c r="AS51" i="101" s="1"/>
  <c r="AO53" i="101"/>
  <c r="AP53" i="101" s="1"/>
  <c r="AQ53" i="101" s="1"/>
  <c r="AR53" i="101" s="1"/>
  <c r="AS53" i="101" s="1"/>
  <c r="AO57" i="101"/>
  <c r="AP57" i="101" s="1"/>
  <c r="AQ57" i="101" s="1"/>
  <c r="AR57" i="101" s="1"/>
  <c r="AS57" i="101" s="1"/>
  <c r="AO58" i="101"/>
  <c r="AO56" i="101"/>
  <c r="AP56" i="101" s="1"/>
  <c r="AQ56" i="101" s="1"/>
  <c r="AR56" i="101" s="1"/>
  <c r="AS56" i="101" s="1"/>
  <c r="AO55" i="101"/>
  <c r="AP55" i="101" s="1"/>
  <c r="AQ55" i="101" s="1"/>
  <c r="AR55" i="101" s="1"/>
  <c r="AS55" i="101" s="1"/>
  <c r="AO47" i="101"/>
  <c r="AP47" i="101" s="1"/>
  <c r="AQ47" i="101" s="1"/>
  <c r="AR47" i="101" s="1"/>
  <c r="AS47" i="101" s="1"/>
  <c r="AO59" i="79"/>
  <c r="AM47" i="79" s="1"/>
  <c r="AO49" i="113"/>
  <c r="AP49" i="113" s="1"/>
  <c r="AQ49" i="113" s="1"/>
  <c r="AR49" i="113" s="1"/>
  <c r="AS49" i="113" s="1"/>
  <c r="AO50" i="98"/>
  <c r="AP50" i="98" s="1"/>
  <c r="AQ50" i="98" s="1"/>
  <c r="AR50" i="98" s="1"/>
  <c r="AS50" i="98" s="1"/>
  <c r="AO53" i="98"/>
  <c r="AP53" i="98" s="1"/>
  <c r="AQ53" i="98" s="1"/>
  <c r="AR53" i="98" s="1"/>
  <c r="AS53" i="98" s="1"/>
  <c r="AO47" i="78"/>
  <c r="AP47" i="78" s="1"/>
  <c r="AQ47" i="78" s="1"/>
  <c r="AR47" i="78" s="1"/>
  <c r="AS47" i="78" s="1"/>
  <c r="AO49" i="101"/>
  <c r="AP49" i="101" s="1"/>
  <c r="AQ49" i="101" s="1"/>
  <c r="AR49" i="101" s="1"/>
  <c r="AS49" i="101" s="1"/>
  <c r="AO48" i="80"/>
  <c r="AP48" i="80" s="1"/>
  <c r="AQ48" i="80" s="1"/>
  <c r="AR48" i="80" s="1"/>
  <c r="AS48" i="80" s="1"/>
  <c r="AO52" i="85"/>
  <c r="AP52" i="85" s="1"/>
  <c r="AQ52" i="85" s="1"/>
  <c r="AR52" i="85" s="1"/>
  <c r="AS52" i="85" s="1"/>
  <c r="AO57" i="86"/>
  <c r="AP57" i="86" s="1"/>
  <c r="AQ57" i="86" s="1"/>
  <c r="AR57" i="86" s="1"/>
  <c r="AS57" i="86" s="1"/>
  <c r="AO54" i="105"/>
  <c r="AP54" i="105" s="1"/>
  <c r="AQ54" i="105" s="1"/>
  <c r="AR54" i="105" s="1"/>
  <c r="AS54" i="105" s="1"/>
  <c r="AO54" i="102"/>
  <c r="AP54" i="102" s="1"/>
  <c r="AQ54" i="102" s="1"/>
  <c r="AR54" i="102" s="1"/>
  <c r="AS54" i="102" s="1"/>
  <c r="AO50" i="113"/>
  <c r="AP50" i="113" s="1"/>
  <c r="AQ50" i="113" s="1"/>
  <c r="AR50" i="113" s="1"/>
  <c r="AS50" i="113" s="1"/>
  <c r="AO47" i="118"/>
  <c r="AP47" i="118" s="1"/>
  <c r="AQ47" i="118" s="1"/>
  <c r="AR47" i="118" s="1"/>
  <c r="AS47" i="118" s="1"/>
  <c r="AO48" i="88"/>
  <c r="AP48" i="88" s="1"/>
  <c r="AQ48" i="88" s="1"/>
  <c r="AR48" i="88" s="1"/>
  <c r="AS48" i="88" s="1"/>
  <c r="AO46" i="108"/>
  <c r="AP46" i="108" s="1"/>
  <c r="AQ46" i="108" s="1"/>
  <c r="AR46" i="108" s="1"/>
  <c r="AS46" i="108" s="1"/>
  <c r="AO58" i="108"/>
  <c r="AO55" i="108"/>
  <c r="AP55" i="108" s="1"/>
  <c r="AQ55" i="108" s="1"/>
  <c r="AR55" i="108" s="1"/>
  <c r="AS55" i="108" s="1"/>
  <c r="AO50" i="108"/>
  <c r="AP50" i="108" s="1"/>
  <c r="AQ50" i="108" s="1"/>
  <c r="AR50" i="108" s="1"/>
  <c r="AS50" i="108" s="1"/>
  <c r="AO47" i="108"/>
  <c r="AP47" i="108" s="1"/>
  <c r="AQ47" i="108" s="1"/>
  <c r="AR47" i="108" s="1"/>
  <c r="AS47" i="108" s="1"/>
  <c r="AO57" i="108"/>
  <c r="AP57" i="108" s="1"/>
  <c r="AQ57" i="108" s="1"/>
  <c r="AR57" i="108" s="1"/>
  <c r="AS57" i="108" s="1"/>
  <c r="AO49" i="108"/>
  <c r="AP49" i="108" s="1"/>
  <c r="AQ49" i="108" s="1"/>
  <c r="AR49" i="108" s="1"/>
  <c r="AS49" i="108" s="1"/>
  <c r="AO51" i="108"/>
  <c r="AP51" i="108" s="1"/>
  <c r="AQ51" i="108" s="1"/>
  <c r="AR51" i="108" s="1"/>
  <c r="AS51" i="108" s="1"/>
  <c r="AO53" i="108"/>
  <c r="AP53" i="108" s="1"/>
  <c r="AQ53" i="108" s="1"/>
  <c r="AR53" i="108" s="1"/>
  <c r="AS53" i="108" s="1"/>
  <c r="AO52" i="108"/>
  <c r="AP52" i="108" s="1"/>
  <c r="AQ52" i="108" s="1"/>
  <c r="AR52" i="108" s="1"/>
  <c r="AS52" i="108" s="1"/>
  <c r="AO48" i="108"/>
  <c r="AP48" i="108" s="1"/>
  <c r="AQ48" i="108" s="1"/>
  <c r="AR48" i="108" s="1"/>
  <c r="AS48" i="108" s="1"/>
  <c r="AO54" i="108"/>
  <c r="AP54" i="108" s="1"/>
  <c r="AQ54" i="108" s="1"/>
  <c r="AR54" i="108" s="1"/>
  <c r="AS54" i="108" s="1"/>
  <c r="AO50" i="101"/>
  <c r="AP50" i="101" s="1"/>
  <c r="AQ50" i="101" s="1"/>
  <c r="AR50" i="101" s="1"/>
  <c r="AS50" i="101" s="1"/>
  <c r="AP58" i="118"/>
  <c r="AO46" i="113"/>
  <c r="AP46" i="113" s="1"/>
  <c r="AQ46" i="113" s="1"/>
  <c r="AR46" i="113" s="1"/>
  <c r="AS46" i="113" s="1"/>
  <c r="AO53" i="115"/>
  <c r="AP53" i="115" s="1"/>
  <c r="AQ53" i="115" s="1"/>
  <c r="AR53" i="115" s="1"/>
  <c r="AS53" i="115" s="1"/>
  <c r="AO59" i="116"/>
  <c r="AM47" i="116" s="1"/>
  <c r="AO50" i="115"/>
  <c r="AP50" i="115" s="1"/>
  <c r="AQ50" i="115" s="1"/>
  <c r="AR50" i="115" s="1"/>
  <c r="AS50" i="115" s="1"/>
  <c r="AO58" i="113"/>
  <c r="AO48" i="115"/>
  <c r="AP48" i="115" s="1"/>
  <c r="AQ48" i="115" s="1"/>
  <c r="AR48" i="115" s="1"/>
  <c r="AS48" i="115" s="1"/>
  <c r="AO55" i="115"/>
  <c r="AP55" i="115" s="1"/>
  <c r="AQ55" i="115" s="1"/>
  <c r="AR55" i="115" s="1"/>
  <c r="AS55" i="115" s="1"/>
  <c r="AO50" i="118"/>
  <c r="AP50" i="118" s="1"/>
  <c r="AQ50" i="118" s="1"/>
  <c r="AR50" i="118" s="1"/>
  <c r="AS50" i="118" s="1"/>
  <c r="AO50" i="120"/>
  <c r="AP50" i="120" s="1"/>
  <c r="AQ50" i="120" s="1"/>
  <c r="AR50" i="120" s="1"/>
  <c r="AS50" i="120" s="1"/>
  <c r="AO54" i="120"/>
  <c r="AP54" i="120" s="1"/>
  <c r="AQ54" i="120" s="1"/>
  <c r="AR54" i="120" s="1"/>
  <c r="AS54" i="120" s="1"/>
  <c r="AO52" i="120"/>
  <c r="AP52" i="120" s="1"/>
  <c r="AQ52" i="120" s="1"/>
  <c r="AR52" i="120" s="1"/>
  <c r="AS52" i="120" s="1"/>
  <c r="AP59" i="121"/>
  <c r="AM48" i="121" s="1"/>
  <c r="AQ58" i="121"/>
  <c r="AO57" i="113"/>
  <c r="AP57" i="113" s="1"/>
  <c r="AQ57" i="113" s="1"/>
  <c r="AR57" i="113" s="1"/>
  <c r="AS57" i="113" s="1"/>
  <c r="AO58" i="115"/>
  <c r="AO47" i="115"/>
  <c r="AP47" i="115" s="1"/>
  <c r="AQ47" i="115" s="1"/>
  <c r="AR47" i="115" s="1"/>
  <c r="AS47" i="115" s="1"/>
  <c r="AP59" i="116"/>
  <c r="AM48" i="116" s="1"/>
  <c r="AQ58" i="116"/>
  <c r="AO59" i="112"/>
  <c r="AM47" i="112" s="1"/>
  <c r="AP58" i="112"/>
  <c r="AO52" i="113"/>
  <c r="AP52" i="113" s="1"/>
  <c r="AQ52" i="113" s="1"/>
  <c r="AR52" i="113" s="1"/>
  <c r="AS52" i="113" s="1"/>
  <c r="AO47" i="113"/>
  <c r="AP47" i="113" s="1"/>
  <c r="AQ47" i="113" s="1"/>
  <c r="AR47" i="113" s="1"/>
  <c r="AS47" i="113" s="1"/>
  <c r="AO48" i="113"/>
  <c r="AP48" i="113" s="1"/>
  <c r="AQ48" i="113" s="1"/>
  <c r="AR48" i="113" s="1"/>
  <c r="AS48" i="113" s="1"/>
  <c r="AO51" i="115"/>
  <c r="AP51" i="115" s="1"/>
  <c r="AQ51" i="115" s="1"/>
  <c r="AR51" i="115" s="1"/>
  <c r="AS51" i="115" s="1"/>
  <c r="AO56" i="115"/>
  <c r="AP56" i="115" s="1"/>
  <c r="AQ56" i="115" s="1"/>
  <c r="AR56" i="115" s="1"/>
  <c r="AS56" i="115" s="1"/>
  <c r="AQ58" i="117"/>
  <c r="AP59" i="117"/>
  <c r="AM48" i="117" s="1"/>
  <c r="AO58" i="120"/>
  <c r="AO46" i="120"/>
  <c r="AP46" i="120" s="1"/>
  <c r="AQ46" i="120" s="1"/>
  <c r="AR46" i="120" s="1"/>
  <c r="AS46" i="120" s="1"/>
  <c r="AO55" i="120"/>
  <c r="AP55" i="120" s="1"/>
  <c r="AQ55" i="120" s="1"/>
  <c r="AR55" i="120" s="1"/>
  <c r="AS55" i="120" s="1"/>
  <c r="AO47" i="120"/>
  <c r="AP47" i="120" s="1"/>
  <c r="AQ47" i="120" s="1"/>
  <c r="AR47" i="120" s="1"/>
  <c r="AS47" i="120" s="1"/>
  <c r="AQ58" i="123"/>
  <c r="AP59" i="123"/>
  <c r="AM48" i="123" s="1"/>
  <c r="AO54" i="115"/>
  <c r="AP54" i="115" s="1"/>
  <c r="AQ54" i="115" s="1"/>
  <c r="AR54" i="115" s="1"/>
  <c r="AS54" i="115" s="1"/>
  <c r="AO52" i="115"/>
  <c r="AP52" i="115" s="1"/>
  <c r="AQ52" i="115" s="1"/>
  <c r="AR52" i="115" s="1"/>
  <c r="AS52" i="115" s="1"/>
  <c r="AO59" i="117"/>
  <c r="AM47" i="117" s="1"/>
  <c r="AO49" i="120"/>
  <c r="AP49" i="120" s="1"/>
  <c r="AQ49" i="120" s="1"/>
  <c r="AR49" i="120" s="1"/>
  <c r="AS49" i="120" s="1"/>
  <c r="AO56" i="120"/>
  <c r="AP56" i="120" s="1"/>
  <c r="AQ56" i="120" s="1"/>
  <c r="AR56" i="120" s="1"/>
  <c r="AS56" i="120" s="1"/>
  <c r="AO57" i="120"/>
  <c r="AP57" i="120" s="1"/>
  <c r="AQ57" i="120" s="1"/>
  <c r="AR57" i="120" s="1"/>
  <c r="AS57" i="120" s="1"/>
  <c r="AP58" i="111"/>
  <c r="AO59" i="111"/>
  <c r="AM47" i="111" s="1"/>
  <c r="AO48" i="120"/>
  <c r="AP48" i="120" s="1"/>
  <c r="AQ48" i="120" s="1"/>
  <c r="AR48" i="120" s="1"/>
  <c r="AS48" i="120" s="1"/>
  <c r="AO59" i="110"/>
  <c r="AM47" i="110" s="1"/>
  <c r="AP58" i="110"/>
  <c r="AO53" i="113"/>
  <c r="AP53" i="113" s="1"/>
  <c r="AQ53" i="113" s="1"/>
  <c r="AR53" i="113" s="1"/>
  <c r="AS53" i="113" s="1"/>
  <c r="AP58" i="119"/>
  <c r="AO59" i="119"/>
  <c r="AM47" i="119" s="1"/>
  <c r="AO46" i="115"/>
  <c r="AP46" i="115" s="1"/>
  <c r="AQ46" i="115" s="1"/>
  <c r="AR46" i="115" s="1"/>
  <c r="AS46" i="115" s="1"/>
  <c r="AO51" i="118"/>
  <c r="AP51" i="118" s="1"/>
  <c r="AQ51" i="118" s="1"/>
  <c r="AR51" i="118" s="1"/>
  <c r="AS51" i="118" s="1"/>
  <c r="AO46" i="118"/>
  <c r="AP46" i="118" s="1"/>
  <c r="AQ46" i="118" s="1"/>
  <c r="AR46" i="118" s="1"/>
  <c r="AS46" i="118" s="1"/>
  <c r="AO57" i="118"/>
  <c r="AP57" i="118" s="1"/>
  <c r="AQ57" i="118" s="1"/>
  <c r="AR57" i="118" s="1"/>
  <c r="AS57" i="118" s="1"/>
  <c r="AO55" i="118"/>
  <c r="AP55" i="118" s="1"/>
  <c r="AQ55" i="118" s="1"/>
  <c r="AR55" i="118" s="1"/>
  <c r="AS55" i="118" s="1"/>
  <c r="AO52" i="118"/>
  <c r="AP52" i="118" s="1"/>
  <c r="AQ52" i="118" s="1"/>
  <c r="AR52" i="118" s="1"/>
  <c r="AS52" i="118" s="1"/>
  <c r="AO56" i="118"/>
  <c r="AP56" i="118" s="1"/>
  <c r="AQ56" i="118" s="1"/>
  <c r="AR56" i="118" s="1"/>
  <c r="AS56" i="118" s="1"/>
  <c r="AO48" i="118"/>
  <c r="AP48" i="118" s="1"/>
  <c r="AQ48" i="118" s="1"/>
  <c r="AR48" i="118" s="1"/>
  <c r="AS48" i="118" s="1"/>
  <c r="AO53" i="118"/>
  <c r="AP53" i="118" s="1"/>
  <c r="AQ53" i="118" s="1"/>
  <c r="AR53" i="118" s="1"/>
  <c r="AS53" i="118" s="1"/>
  <c r="AQ58" i="122"/>
  <c r="AP59" i="122"/>
  <c r="AM48" i="122" s="1"/>
  <c r="AO59" i="114"/>
  <c r="AM47" i="114" s="1"/>
  <c r="AP58" i="114"/>
  <c r="AO51" i="120"/>
  <c r="AP51" i="120" s="1"/>
  <c r="AQ51" i="120" s="1"/>
  <c r="AR51" i="120" s="1"/>
  <c r="AS51" i="120" s="1"/>
  <c r="AO54" i="113"/>
  <c r="AP54" i="113" s="1"/>
  <c r="AQ54" i="113" s="1"/>
  <c r="AR54" i="113" s="1"/>
  <c r="AS54" i="113" s="1"/>
  <c r="AO59" i="94"/>
  <c r="AM47" i="94" s="1"/>
  <c r="AP58" i="94"/>
  <c r="AO59" i="104"/>
  <c r="AM47" i="104" s="1"/>
  <c r="AP58" i="104"/>
  <c r="AO48" i="105"/>
  <c r="AP48" i="105" s="1"/>
  <c r="AQ48" i="105" s="1"/>
  <c r="AR48" i="105" s="1"/>
  <c r="AS48" i="105" s="1"/>
  <c r="AO58" i="105"/>
  <c r="AO57" i="105"/>
  <c r="AP57" i="105" s="1"/>
  <c r="AQ57" i="105" s="1"/>
  <c r="AR57" i="105" s="1"/>
  <c r="AS57" i="105" s="1"/>
  <c r="AO46" i="102"/>
  <c r="AP46" i="102" s="1"/>
  <c r="AQ46" i="102" s="1"/>
  <c r="AR46" i="102" s="1"/>
  <c r="AS46" i="102" s="1"/>
  <c r="AO52" i="102"/>
  <c r="AP52" i="102" s="1"/>
  <c r="AQ52" i="102" s="1"/>
  <c r="AR52" i="102" s="1"/>
  <c r="AS52" i="102" s="1"/>
  <c r="AO48" i="102"/>
  <c r="AP48" i="102" s="1"/>
  <c r="AQ48" i="102" s="1"/>
  <c r="AR48" i="102" s="1"/>
  <c r="AS48" i="102" s="1"/>
  <c r="AP58" i="102"/>
  <c r="AQ58" i="92"/>
  <c r="AP59" i="92"/>
  <c r="AM48" i="92" s="1"/>
  <c r="AO47" i="105"/>
  <c r="AP47" i="105" s="1"/>
  <c r="AQ47" i="105" s="1"/>
  <c r="AR47" i="105" s="1"/>
  <c r="AS47" i="105" s="1"/>
  <c r="AO51" i="105"/>
  <c r="AP51" i="105" s="1"/>
  <c r="AQ51" i="105" s="1"/>
  <c r="AR51" i="105" s="1"/>
  <c r="AS51" i="105" s="1"/>
  <c r="AO59" i="107"/>
  <c r="AM47" i="107" s="1"/>
  <c r="AP58" i="103"/>
  <c r="AO59" i="103"/>
  <c r="AM47" i="103" s="1"/>
  <c r="AP58" i="96"/>
  <c r="AO59" i="96"/>
  <c r="AM47" i="96" s="1"/>
  <c r="AO59" i="92"/>
  <c r="AM47" i="92" s="1"/>
  <c r="AO49" i="105"/>
  <c r="AP49" i="105" s="1"/>
  <c r="AQ49" i="105" s="1"/>
  <c r="AR49" i="105" s="1"/>
  <c r="AS49" i="105" s="1"/>
  <c r="AO52" i="105"/>
  <c r="AP52" i="105" s="1"/>
  <c r="AQ52" i="105" s="1"/>
  <c r="AR52" i="105" s="1"/>
  <c r="AS52" i="105" s="1"/>
  <c r="AO59" i="95"/>
  <c r="AM47" i="95" s="1"/>
  <c r="AP58" i="95"/>
  <c r="AO56" i="102"/>
  <c r="AP56" i="102" s="1"/>
  <c r="AQ56" i="102" s="1"/>
  <c r="AR56" i="102" s="1"/>
  <c r="AS56" i="102" s="1"/>
  <c r="AO57" i="102"/>
  <c r="AP57" i="102" s="1"/>
  <c r="AQ57" i="102" s="1"/>
  <c r="AR57" i="102" s="1"/>
  <c r="AS57" i="102" s="1"/>
  <c r="AQ58" i="107"/>
  <c r="AP59" i="107"/>
  <c r="AM48" i="107" s="1"/>
  <c r="AO59" i="100"/>
  <c r="AM47" i="100" s="1"/>
  <c r="AO59" i="106"/>
  <c r="AM47" i="106" s="1"/>
  <c r="AP58" i="106"/>
  <c r="AO53" i="105"/>
  <c r="AP53" i="105" s="1"/>
  <c r="AQ53" i="105" s="1"/>
  <c r="AR53" i="105" s="1"/>
  <c r="AS53" i="105" s="1"/>
  <c r="AO55" i="105"/>
  <c r="AP55" i="105" s="1"/>
  <c r="AQ55" i="105" s="1"/>
  <c r="AR55" i="105" s="1"/>
  <c r="AS55" i="105" s="1"/>
  <c r="AP58" i="93"/>
  <c r="AO59" i="93"/>
  <c r="AM47" i="93" s="1"/>
  <c r="AO59" i="97"/>
  <c r="AM47" i="97" s="1"/>
  <c r="AP58" i="97"/>
  <c r="AP59" i="98"/>
  <c r="AM48" i="98" s="1"/>
  <c r="AQ58" i="98"/>
  <c r="AO49" i="102"/>
  <c r="AP49" i="102" s="1"/>
  <c r="AQ49" i="102" s="1"/>
  <c r="AR49" i="102" s="1"/>
  <c r="AS49" i="102" s="1"/>
  <c r="AO59" i="99"/>
  <c r="AM47" i="99" s="1"/>
  <c r="AP58" i="99"/>
  <c r="AO46" i="105"/>
  <c r="AP46" i="105" s="1"/>
  <c r="AQ46" i="105" s="1"/>
  <c r="AR46" i="105" s="1"/>
  <c r="AS46" i="105" s="1"/>
  <c r="AO56" i="105"/>
  <c r="AP56" i="105" s="1"/>
  <c r="AQ56" i="105" s="1"/>
  <c r="AR56" i="105" s="1"/>
  <c r="AS56" i="105" s="1"/>
  <c r="AP59" i="100"/>
  <c r="AM48" i="100" s="1"/>
  <c r="AQ58" i="100"/>
  <c r="AP58" i="84"/>
  <c r="AO57" i="85"/>
  <c r="AP57" i="85" s="1"/>
  <c r="AQ57" i="85" s="1"/>
  <c r="AR57" i="85" s="1"/>
  <c r="AS57" i="85" s="1"/>
  <c r="AO51" i="84"/>
  <c r="AP51" i="84" s="1"/>
  <c r="AQ51" i="84" s="1"/>
  <c r="AR51" i="84" s="1"/>
  <c r="AS51" i="84" s="1"/>
  <c r="AO48" i="85"/>
  <c r="AP48" i="85" s="1"/>
  <c r="AQ48" i="85" s="1"/>
  <c r="AR48" i="85" s="1"/>
  <c r="AS48" i="85" s="1"/>
  <c r="AO51" i="85"/>
  <c r="AP51" i="85" s="1"/>
  <c r="AQ51" i="85" s="1"/>
  <c r="AR51" i="85" s="1"/>
  <c r="AS51" i="85" s="1"/>
  <c r="AO52" i="89"/>
  <c r="AP52" i="89" s="1"/>
  <c r="AQ52" i="89" s="1"/>
  <c r="AR52" i="89" s="1"/>
  <c r="AS52" i="89" s="1"/>
  <c r="AO46" i="89"/>
  <c r="AP46" i="89" s="1"/>
  <c r="AQ46" i="89" s="1"/>
  <c r="AR46" i="89" s="1"/>
  <c r="AS46" i="89" s="1"/>
  <c r="AO49" i="89"/>
  <c r="AP49" i="89" s="1"/>
  <c r="AQ49" i="89" s="1"/>
  <c r="AR49" i="89" s="1"/>
  <c r="AS49" i="89" s="1"/>
  <c r="AO59" i="90"/>
  <c r="AM47" i="90" s="1"/>
  <c r="AP58" i="90"/>
  <c r="AO59" i="91"/>
  <c r="AM47" i="91" s="1"/>
  <c r="AP58" i="91"/>
  <c r="AO46" i="85"/>
  <c r="AP46" i="85" s="1"/>
  <c r="AQ46" i="85" s="1"/>
  <c r="AR46" i="85" s="1"/>
  <c r="AS46" i="85" s="1"/>
  <c r="AO57" i="84"/>
  <c r="AP57" i="84" s="1"/>
  <c r="AQ57" i="84" s="1"/>
  <c r="AR57" i="84" s="1"/>
  <c r="AS57" i="84" s="1"/>
  <c r="AO58" i="86"/>
  <c r="AO51" i="86"/>
  <c r="AP51" i="86" s="1"/>
  <c r="AQ51" i="86" s="1"/>
  <c r="AR51" i="86" s="1"/>
  <c r="AS51" i="86" s="1"/>
  <c r="AO52" i="86"/>
  <c r="AP52" i="86" s="1"/>
  <c r="AQ52" i="86" s="1"/>
  <c r="AR52" i="86" s="1"/>
  <c r="AS52" i="86" s="1"/>
  <c r="AO49" i="86"/>
  <c r="AP49" i="86" s="1"/>
  <c r="AQ49" i="86" s="1"/>
  <c r="AR49" i="86" s="1"/>
  <c r="AS49" i="86" s="1"/>
  <c r="AO55" i="86"/>
  <c r="AP55" i="86" s="1"/>
  <c r="AQ55" i="86" s="1"/>
  <c r="AR55" i="86" s="1"/>
  <c r="AS55" i="86" s="1"/>
  <c r="AO47" i="85"/>
  <c r="AP47" i="85" s="1"/>
  <c r="AQ47" i="85" s="1"/>
  <c r="AR47" i="85" s="1"/>
  <c r="AS47" i="85" s="1"/>
  <c r="AO51" i="89"/>
  <c r="AP51" i="89" s="1"/>
  <c r="AQ51" i="89" s="1"/>
  <c r="AR51" i="89" s="1"/>
  <c r="AS51" i="89" s="1"/>
  <c r="AO54" i="89"/>
  <c r="AP54" i="89" s="1"/>
  <c r="AQ54" i="89" s="1"/>
  <c r="AR54" i="89" s="1"/>
  <c r="AS54" i="89" s="1"/>
  <c r="AO53" i="89"/>
  <c r="AP53" i="89" s="1"/>
  <c r="AQ53" i="89" s="1"/>
  <c r="AR53" i="89" s="1"/>
  <c r="AS53" i="89" s="1"/>
  <c r="AO53" i="84"/>
  <c r="AP53" i="84" s="1"/>
  <c r="AQ53" i="84" s="1"/>
  <c r="AR53" i="84" s="1"/>
  <c r="AS53" i="84" s="1"/>
  <c r="AO56" i="85"/>
  <c r="AP56" i="85" s="1"/>
  <c r="AQ56" i="85" s="1"/>
  <c r="AR56" i="85" s="1"/>
  <c r="AS56" i="85" s="1"/>
  <c r="AO54" i="85"/>
  <c r="AP54" i="85" s="1"/>
  <c r="AQ54" i="85" s="1"/>
  <c r="AR54" i="85" s="1"/>
  <c r="AS54" i="85" s="1"/>
  <c r="AO58" i="85"/>
  <c r="AO57" i="89"/>
  <c r="AP57" i="89" s="1"/>
  <c r="AQ57" i="89" s="1"/>
  <c r="AR57" i="89" s="1"/>
  <c r="AS57" i="89" s="1"/>
  <c r="AO56" i="89"/>
  <c r="AP56" i="89" s="1"/>
  <c r="AQ56" i="89" s="1"/>
  <c r="AR56" i="89" s="1"/>
  <c r="AS56" i="89" s="1"/>
  <c r="AO58" i="89"/>
  <c r="AP58" i="87"/>
  <c r="AO59" i="87"/>
  <c r="AM47" i="87" s="1"/>
  <c r="AO59" i="88"/>
  <c r="AM47" i="88" s="1"/>
  <c r="AP58" i="88"/>
  <c r="AO55" i="85"/>
  <c r="AP55" i="85" s="1"/>
  <c r="AQ55" i="85" s="1"/>
  <c r="AR55" i="85" s="1"/>
  <c r="AS55" i="85" s="1"/>
  <c r="AO50" i="85"/>
  <c r="AP50" i="85" s="1"/>
  <c r="AQ50" i="85" s="1"/>
  <c r="AR50" i="85" s="1"/>
  <c r="AS50" i="85" s="1"/>
  <c r="AO53" i="86"/>
  <c r="AP53" i="86" s="1"/>
  <c r="AQ53" i="86" s="1"/>
  <c r="AR53" i="86" s="1"/>
  <c r="AS53" i="86" s="1"/>
  <c r="AO53" i="85"/>
  <c r="AP53" i="85" s="1"/>
  <c r="AQ53" i="85" s="1"/>
  <c r="AR53" i="85" s="1"/>
  <c r="AS53" i="85" s="1"/>
  <c r="AO50" i="89"/>
  <c r="AP50" i="89" s="1"/>
  <c r="AQ50" i="89" s="1"/>
  <c r="AR50" i="89" s="1"/>
  <c r="AS50" i="89" s="1"/>
  <c r="AO55" i="89"/>
  <c r="AP55" i="89" s="1"/>
  <c r="AQ55" i="89" s="1"/>
  <c r="AR55" i="89" s="1"/>
  <c r="AS55" i="89" s="1"/>
  <c r="AO47" i="89"/>
  <c r="AP47" i="89" s="1"/>
  <c r="AQ47" i="89" s="1"/>
  <c r="AR47" i="89" s="1"/>
  <c r="AS47" i="89" s="1"/>
  <c r="AO59" i="82"/>
  <c r="AM47" i="82" s="1"/>
  <c r="AP58" i="80"/>
  <c r="AO59" i="80"/>
  <c r="AM47" i="80" s="1"/>
  <c r="AQ58" i="82"/>
  <c r="AP59" i="82"/>
  <c r="AM48" i="82" s="1"/>
  <c r="AP58" i="81"/>
  <c r="AO59" i="81"/>
  <c r="AM47" i="81" s="1"/>
  <c r="AO59" i="83"/>
  <c r="AM47" i="83" s="1"/>
  <c r="AP58" i="83"/>
  <c r="AQ58" i="79"/>
  <c r="AP59" i="79"/>
  <c r="AM48" i="79" s="1"/>
  <c r="AO59" i="78"/>
  <c r="AM47" i="78" s="1"/>
  <c r="AP58" i="78"/>
  <c r="AO59" i="77"/>
  <c r="AM47" i="77" s="1"/>
  <c r="AP58" i="77"/>
  <c r="AO59" i="76"/>
  <c r="AM47" i="76" s="1"/>
  <c r="AP58" i="76"/>
  <c r="AN59" i="75"/>
  <c r="C76" i="75"/>
  <c r="E76" i="75" s="1"/>
  <c r="M72" i="75"/>
  <c r="BO195" i="75" s="1"/>
  <c r="M61" i="75"/>
  <c r="BO184" i="75" s="1"/>
  <c r="M62" i="75"/>
  <c r="BO185" i="75" s="1"/>
  <c r="M63" i="75"/>
  <c r="BO186" i="75" s="1"/>
  <c r="M67" i="75"/>
  <c r="BO190" i="75" s="1"/>
  <c r="BM190" i="75"/>
  <c r="M69" i="75"/>
  <c r="BO192" i="75" s="1"/>
  <c r="AL50" i="75"/>
  <c r="AL48" i="75"/>
  <c r="AL49" i="75"/>
  <c r="AL47" i="75"/>
  <c r="AL46" i="75"/>
  <c r="M65" i="75"/>
  <c r="BO188" i="75" s="1"/>
  <c r="M66" i="75"/>
  <c r="BO189" i="75" s="1"/>
  <c r="M64" i="75"/>
  <c r="BO187" i="75" s="1"/>
  <c r="L21" i="32"/>
  <c r="K21" i="32"/>
  <c r="J21" i="32"/>
  <c r="I21" i="32"/>
  <c r="H21" i="32"/>
  <c r="G21" i="32"/>
  <c r="F21" i="32"/>
  <c r="E21" i="32"/>
  <c r="D21" i="32"/>
  <c r="C21" i="32"/>
  <c r="B21" i="32"/>
  <c r="A21" i="32"/>
  <c r="L20" i="32"/>
  <c r="K20" i="32"/>
  <c r="J20" i="32"/>
  <c r="I20" i="32"/>
  <c r="H20" i="32"/>
  <c r="G20" i="32"/>
  <c r="F20" i="32"/>
  <c r="E20" i="32"/>
  <c r="D20" i="32"/>
  <c r="C20" i="32"/>
  <c r="B20" i="32"/>
  <c r="A20" i="32"/>
  <c r="L19" i="32"/>
  <c r="K19" i="32"/>
  <c r="J19" i="32"/>
  <c r="I19" i="32"/>
  <c r="H19" i="32"/>
  <c r="G19" i="32"/>
  <c r="F19" i="32"/>
  <c r="E19" i="32"/>
  <c r="D19" i="32"/>
  <c r="C19" i="32"/>
  <c r="B19" i="32"/>
  <c r="A19" i="32"/>
  <c r="L18" i="32"/>
  <c r="K18" i="32"/>
  <c r="J18" i="32"/>
  <c r="I18" i="32"/>
  <c r="H18" i="32"/>
  <c r="G18" i="32"/>
  <c r="F18" i="32"/>
  <c r="E18" i="32"/>
  <c r="D18" i="32"/>
  <c r="C18" i="32"/>
  <c r="B18" i="32"/>
  <c r="A18" i="32"/>
  <c r="L17" i="32"/>
  <c r="K17" i="32"/>
  <c r="J17" i="32"/>
  <c r="I17" i="32"/>
  <c r="H17" i="32"/>
  <c r="G17" i="32"/>
  <c r="F17" i="32"/>
  <c r="E17" i="32"/>
  <c r="D17" i="32"/>
  <c r="C17" i="32"/>
  <c r="B17" i="32"/>
  <c r="A17" i="32"/>
  <c r="L16" i="32"/>
  <c r="K16" i="32"/>
  <c r="J16" i="32"/>
  <c r="I16" i="32"/>
  <c r="H16" i="32"/>
  <c r="G16" i="32"/>
  <c r="F16" i="32"/>
  <c r="E16" i="32"/>
  <c r="D16" i="32"/>
  <c r="C16" i="32"/>
  <c r="B16" i="32"/>
  <c r="A16" i="32"/>
  <c r="L15" i="32"/>
  <c r="K15" i="32"/>
  <c r="J15" i="32"/>
  <c r="I15" i="32"/>
  <c r="H15" i="32"/>
  <c r="G15" i="32"/>
  <c r="F15" i="32"/>
  <c r="E15" i="32"/>
  <c r="D15" i="32"/>
  <c r="C15" i="32"/>
  <c r="B15" i="32"/>
  <c r="A15" i="32"/>
  <c r="L14" i="32"/>
  <c r="K14" i="32"/>
  <c r="J14" i="32"/>
  <c r="I14" i="32"/>
  <c r="H14" i="32"/>
  <c r="G14" i="32"/>
  <c r="F14" i="32"/>
  <c r="E14" i="32"/>
  <c r="D14" i="32"/>
  <c r="C14" i="32"/>
  <c r="B14" i="32"/>
  <c r="A14" i="32"/>
  <c r="BI184" i="32"/>
  <c r="L13" i="32"/>
  <c r="K13" i="32"/>
  <c r="J13" i="32"/>
  <c r="I13" i="32"/>
  <c r="H13" i="32"/>
  <c r="G13" i="32"/>
  <c r="F13" i="32"/>
  <c r="E13" i="32"/>
  <c r="D13" i="32"/>
  <c r="C13" i="32"/>
  <c r="B13" i="32"/>
  <c r="A13" i="32"/>
  <c r="L12" i="32"/>
  <c r="K12" i="32"/>
  <c r="J12" i="32"/>
  <c r="I12" i="32"/>
  <c r="H12" i="32"/>
  <c r="G12" i="32"/>
  <c r="F12" i="32"/>
  <c r="E12" i="32"/>
  <c r="D12" i="32"/>
  <c r="C12" i="32"/>
  <c r="B12" i="32"/>
  <c r="A12" i="32"/>
  <c r="L11" i="32"/>
  <c r="K11" i="32"/>
  <c r="J11" i="32"/>
  <c r="I11" i="32"/>
  <c r="H11" i="32"/>
  <c r="G11" i="32"/>
  <c r="F11" i="32"/>
  <c r="E11" i="32"/>
  <c r="D11" i="32"/>
  <c r="C11" i="32"/>
  <c r="B11" i="32"/>
  <c r="A11" i="32"/>
  <c r="L10" i="32"/>
  <c r="K10" i="32"/>
  <c r="J10" i="32"/>
  <c r="I10" i="32"/>
  <c r="H10" i="32"/>
  <c r="G10" i="32"/>
  <c r="F10" i="32"/>
  <c r="E10" i="32"/>
  <c r="D10" i="32"/>
  <c r="C10" i="32"/>
  <c r="B10" i="32"/>
  <c r="A10" i="32"/>
  <c r="L9" i="32"/>
  <c r="K9" i="32"/>
  <c r="J9" i="32"/>
  <c r="I9" i="32"/>
  <c r="H9" i="32"/>
  <c r="G9" i="32"/>
  <c r="F9" i="32"/>
  <c r="E9" i="32"/>
  <c r="D9" i="32"/>
  <c r="C9" i="32"/>
  <c r="B9" i="32"/>
  <c r="A9" i="32"/>
  <c r="L8" i="32"/>
  <c r="K8" i="32"/>
  <c r="J8" i="32"/>
  <c r="I8" i="32"/>
  <c r="H8" i="32"/>
  <c r="G8" i="32"/>
  <c r="F8" i="32"/>
  <c r="E8" i="32"/>
  <c r="D8" i="32"/>
  <c r="C8" i="32"/>
  <c r="B8" i="32"/>
  <c r="A8" i="32"/>
  <c r="L7" i="32"/>
  <c r="K7" i="32"/>
  <c r="J7" i="32"/>
  <c r="I7" i="32"/>
  <c r="H7" i="32"/>
  <c r="G7" i="32"/>
  <c r="F7" i="32"/>
  <c r="E7" i="32"/>
  <c r="D7" i="32"/>
  <c r="C7" i="32"/>
  <c r="B7" i="32"/>
  <c r="A7" i="32"/>
  <c r="L6" i="32"/>
  <c r="K6" i="32"/>
  <c r="J6" i="32"/>
  <c r="I6" i="32"/>
  <c r="H6" i="32"/>
  <c r="G6" i="32"/>
  <c r="F6" i="32"/>
  <c r="E6" i="32"/>
  <c r="D6" i="32"/>
  <c r="C6" i="32"/>
  <c r="B6" i="32"/>
  <c r="A6" i="32"/>
  <c r="AO59" i="98" l="1"/>
  <c r="AM47" i="98" s="1"/>
  <c r="AP58" i="109"/>
  <c r="AO59" i="109"/>
  <c r="AM47" i="109" s="1"/>
  <c r="AP58" i="108"/>
  <c r="AO59" i="108"/>
  <c r="AM47" i="108" s="1"/>
  <c r="AO59" i="101"/>
  <c r="AM47" i="101" s="1"/>
  <c r="AP58" i="101"/>
  <c r="AP59" i="114"/>
  <c r="AM48" i="114" s="1"/>
  <c r="AQ58" i="114"/>
  <c r="AP59" i="110"/>
  <c r="AM48" i="110" s="1"/>
  <c r="AQ58" i="110"/>
  <c r="AR58" i="117"/>
  <c r="AQ59" i="117"/>
  <c r="AM49" i="117" s="1"/>
  <c r="AQ59" i="121"/>
  <c r="AM49" i="121" s="1"/>
  <c r="AR58" i="121"/>
  <c r="AQ58" i="119"/>
  <c r="AP59" i="119"/>
  <c r="AM48" i="119" s="1"/>
  <c r="AP59" i="111"/>
  <c r="AM48" i="111" s="1"/>
  <c r="AQ58" i="111"/>
  <c r="AO59" i="115"/>
  <c r="AM47" i="115" s="1"/>
  <c r="AP58" i="115"/>
  <c r="AP58" i="113"/>
  <c r="AO59" i="113"/>
  <c r="AM47" i="113" s="1"/>
  <c r="AP59" i="118"/>
  <c r="AM48" i="118" s="1"/>
  <c r="AQ58" i="118"/>
  <c r="AQ59" i="122"/>
  <c r="AM49" i="122" s="1"/>
  <c r="AR58" i="122"/>
  <c r="AR58" i="123"/>
  <c r="AQ59" i="123"/>
  <c r="AM49" i="123" s="1"/>
  <c r="AP58" i="120"/>
  <c r="AO59" i="120"/>
  <c r="AM47" i="120" s="1"/>
  <c r="AP59" i="112"/>
  <c r="AM48" i="112" s="1"/>
  <c r="AQ58" i="112"/>
  <c r="AQ59" i="116"/>
  <c r="AM49" i="116" s="1"/>
  <c r="AR58" i="116"/>
  <c r="AO59" i="118"/>
  <c r="AM47" i="118" s="1"/>
  <c r="AQ58" i="99"/>
  <c r="AP59" i="99"/>
  <c r="AM48" i="99" s="1"/>
  <c r="AQ59" i="107"/>
  <c r="AM49" i="107" s="1"/>
  <c r="AR58" i="107"/>
  <c r="AR58" i="92"/>
  <c r="AQ59" i="92"/>
  <c r="AM49" i="92" s="1"/>
  <c r="AP59" i="104"/>
  <c r="AM48" i="104" s="1"/>
  <c r="AQ58" i="104"/>
  <c r="AQ59" i="98"/>
  <c r="AM49" i="98" s="1"/>
  <c r="AR58" i="98"/>
  <c r="AQ58" i="96"/>
  <c r="AP59" i="96"/>
  <c r="AM48" i="96" s="1"/>
  <c r="AO59" i="102"/>
  <c r="AM47" i="102" s="1"/>
  <c r="AP59" i="93"/>
  <c r="AM48" i="93" s="1"/>
  <c r="AQ58" i="93"/>
  <c r="AP59" i="95"/>
  <c r="AM48" i="95" s="1"/>
  <c r="AQ58" i="95"/>
  <c r="AQ58" i="103"/>
  <c r="AP59" i="103"/>
  <c r="AM48" i="103" s="1"/>
  <c r="AP59" i="102"/>
  <c r="AM48" i="102" s="1"/>
  <c r="AQ58" i="102"/>
  <c r="AP58" i="105"/>
  <c r="AO59" i="105"/>
  <c r="AM47" i="105" s="1"/>
  <c r="AQ59" i="100"/>
  <c r="AM49" i="100" s="1"/>
  <c r="AR58" i="100"/>
  <c r="AP59" i="97"/>
  <c r="AM48" i="97" s="1"/>
  <c r="AQ58" i="97"/>
  <c r="AP59" i="106"/>
  <c r="AM48" i="106" s="1"/>
  <c r="AQ58" i="106"/>
  <c r="AQ58" i="94"/>
  <c r="AP59" i="94"/>
  <c r="AM48" i="94" s="1"/>
  <c r="AO59" i="85"/>
  <c r="AM47" i="85" s="1"/>
  <c r="AP58" i="85"/>
  <c r="AP59" i="87"/>
  <c r="AM48" i="87" s="1"/>
  <c r="AQ58" i="87"/>
  <c r="AP59" i="90"/>
  <c r="AM48" i="90" s="1"/>
  <c r="AQ58" i="90"/>
  <c r="AP59" i="88"/>
  <c r="AM48" i="88" s="1"/>
  <c r="AQ58" i="88"/>
  <c r="AP58" i="86"/>
  <c r="AO59" i="86"/>
  <c r="AM47" i="86" s="1"/>
  <c r="AO59" i="84"/>
  <c r="AM47" i="84" s="1"/>
  <c r="AO59" i="89"/>
  <c r="AM47" i="89" s="1"/>
  <c r="AP58" i="89"/>
  <c r="AQ58" i="91"/>
  <c r="AP59" i="91"/>
  <c r="AM48" i="91" s="1"/>
  <c r="AQ58" i="84"/>
  <c r="AP59" i="84"/>
  <c r="AM48" i="84" s="1"/>
  <c r="AQ58" i="83"/>
  <c r="AP59" i="83"/>
  <c r="AM48" i="83" s="1"/>
  <c r="AP59" i="81"/>
  <c r="AM48" i="81" s="1"/>
  <c r="AQ58" i="81"/>
  <c r="AP59" i="80"/>
  <c r="AM48" i="80" s="1"/>
  <c r="AQ58" i="80"/>
  <c r="AQ59" i="82"/>
  <c r="AM49" i="82" s="1"/>
  <c r="AR58" i="82"/>
  <c r="AQ58" i="78"/>
  <c r="AP59" i="78"/>
  <c r="AM48" i="78" s="1"/>
  <c r="AR58" i="79"/>
  <c r="AQ59" i="79"/>
  <c r="AM49" i="79" s="1"/>
  <c r="AQ58" i="77"/>
  <c r="AP59" i="77"/>
  <c r="AM48" i="77" s="1"/>
  <c r="AQ58" i="76"/>
  <c r="AP59" i="76"/>
  <c r="AM48" i="76" s="1"/>
  <c r="AM46" i="75"/>
  <c r="D69" i="75"/>
  <c r="D63" i="75"/>
  <c r="D62" i="75"/>
  <c r="E61" i="75" s="1"/>
  <c r="D68" i="75"/>
  <c r="D73" i="75"/>
  <c r="D66" i="75"/>
  <c r="D71" i="75"/>
  <c r="D70" i="75"/>
  <c r="D65" i="75"/>
  <c r="D61" i="75"/>
  <c r="D72" i="75"/>
  <c r="D67" i="75"/>
  <c r="B7" i="28"/>
  <c r="BI186" i="22"/>
  <c r="AP59" i="109" l="1"/>
  <c r="AM48" i="109" s="1"/>
  <c r="AQ58" i="109"/>
  <c r="AQ58" i="101"/>
  <c r="AP59" i="101"/>
  <c r="AM48" i="101" s="1"/>
  <c r="AQ58" i="108"/>
  <c r="AP59" i="108"/>
  <c r="AM48" i="108" s="1"/>
  <c r="AS58" i="116"/>
  <c r="AS59" i="116" s="1"/>
  <c r="AR59" i="116"/>
  <c r="AM50" i="116" s="1"/>
  <c r="AQ58" i="120"/>
  <c r="AP59" i="120"/>
  <c r="AM48" i="120" s="1"/>
  <c r="AR58" i="112"/>
  <c r="AQ59" i="112"/>
  <c r="AM49" i="112" s="1"/>
  <c r="AR58" i="118"/>
  <c r="AQ59" i="118"/>
  <c r="AM49" i="118" s="1"/>
  <c r="AP59" i="115"/>
  <c r="AM48" i="115" s="1"/>
  <c r="AQ58" i="115"/>
  <c r="AS58" i="121"/>
  <c r="AS59" i="121" s="1"/>
  <c r="AR59" i="121"/>
  <c r="AM50" i="121" s="1"/>
  <c r="AR58" i="110"/>
  <c r="AQ59" i="110"/>
  <c r="AM49" i="110" s="1"/>
  <c r="AR59" i="123"/>
  <c r="AM50" i="123" s="1"/>
  <c r="AS58" i="123"/>
  <c r="AS59" i="123" s="1"/>
  <c r="AQ59" i="119"/>
  <c r="AM49" i="119" s="1"/>
  <c r="AR58" i="119"/>
  <c r="AR59" i="122"/>
  <c r="AM50" i="122" s="1"/>
  <c r="AS58" i="122"/>
  <c r="AS59" i="122" s="1"/>
  <c r="AQ59" i="111"/>
  <c r="AM49" i="111" s="1"/>
  <c r="AR58" i="111"/>
  <c r="AR58" i="114"/>
  <c r="AQ59" i="114"/>
  <c r="AM49" i="114" s="1"/>
  <c r="AQ58" i="113"/>
  <c r="AP59" i="113"/>
  <c r="AM48" i="113" s="1"/>
  <c r="AR59" i="117"/>
  <c r="AM50" i="117" s="1"/>
  <c r="AS58" i="117"/>
  <c r="AS59" i="117" s="1"/>
  <c r="AR58" i="97"/>
  <c r="AQ59" i="97"/>
  <c r="AM49" i="97" s="1"/>
  <c r="AR59" i="92"/>
  <c r="AM50" i="92" s="1"/>
  <c r="AS58" i="92"/>
  <c r="AS59" i="92" s="1"/>
  <c r="AR58" i="99"/>
  <c r="AQ59" i="99"/>
  <c r="AM49" i="99" s="1"/>
  <c r="AQ58" i="105"/>
  <c r="AP59" i="105"/>
  <c r="AM48" i="105" s="1"/>
  <c r="AQ59" i="103"/>
  <c r="AM49" i="103" s="1"/>
  <c r="AR58" i="103"/>
  <c r="AR58" i="104"/>
  <c r="AQ59" i="104"/>
  <c r="AM49" i="104" s="1"/>
  <c r="AR59" i="107"/>
  <c r="AM50" i="107" s="1"/>
  <c r="AS58" i="107"/>
  <c r="AS59" i="107" s="1"/>
  <c r="AR58" i="106"/>
  <c r="AQ59" i="106"/>
  <c r="AM49" i="106" s="1"/>
  <c r="AS58" i="100"/>
  <c r="AS59" i="100" s="1"/>
  <c r="AR59" i="100"/>
  <c r="AM50" i="100" s="1"/>
  <c r="AQ59" i="102"/>
  <c r="AM49" i="102" s="1"/>
  <c r="AR58" i="102"/>
  <c r="AR58" i="95"/>
  <c r="AQ59" i="95"/>
  <c r="AM49" i="95" s="1"/>
  <c r="AQ59" i="93"/>
  <c r="AM49" i="93" s="1"/>
  <c r="AR58" i="93"/>
  <c r="AQ59" i="96"/>
  <c r="AM49" i="96" s="1"/>
  <c r="AR58" i="96"/>
  <c r="AS58" i="98"/>
  <c r="AS59" i="98" s="1"/>
  <c r="AR59" i="98"/>
  <c r="AM50" i="98" s="1"/>
  <c r="AR58" i="94"/>
  <c r="AQ59" i="94"/>
  <c r="AM49" i="94" s="1"/>
  <c r="AR58" i="90"/>
  <c r="AQ59" i="90"/>
  <c r="AM49" i="90" s="1"/>
  <c r="AP59" i="85"/>
  <c r="AM48" i="85" s="1"/>
  <c r="AQ58" i="85"/>
  <c r="AP59" i="89"/>
  <c r="AM48" i="89" s="1"/>
  <c r="AQ58" i="89"/>
  <c r="AQ58" i="86"/>
  <c r="AP59" i="86"/>
  <c r="AM48" i="86" s="1"/>
  <c r="AQ59" i="84"/>
  <c r="AM49" i="84" s="1"/>
  <c r="AR58" i="84"/>
  <c r="AR58" i="88"/>
  <c r="AQ59" i="88"/>
  <c r="AM49" i="88" s="1"/>
  <c r="AQ59" i="87"/>
  <c r="AM49" i="87" s="1"/>
  <c r="AR58" i="87"/>
  <c r="AR58" i="91"/>
  <c r="AQ59" i="91"/>
  <c r="AM49" i="91" s="1"/>
  <c r="AQ59" i="80"/>
  <c r="AM49" i="80" s="1"/>
  <c r="AR58" i="80"/>
  <c r="AR59" i="82"/>
  <c r="AM50" i="82" s="1"/>
  <c r="AS58" i="82"/>
  <c r="AS59" i="82" s="1"/>
  <c r="AQ59" i="81"/>
  <c r="AM49" i="81" s="1"/>
  <c r="AR58" i="81"/>
  <c r="AR58" i="83"/>
  <c r="AQ59" i="83"/>
  <c r="AM49" i="83" s="1"/>
  <c r="AR59" i="79"/>
  <c r="AM50" i="79" s="1"/>
  <c r="AS58" i="79"/>
  <c r="AS59" i="79" s="1"/>
  <c r="AR58" i="78"/>
  <c r="AQ59" i="78"/>
  <c r="AM49" i="78" s="1"/>
  <c r="AR58" i="77"/>
  <c r="AQ59" i="77"/>
  <c r="AM49" i="77" s="1"/>
  <c r="AR58" i="76"/>
  <c r="AQ59" i="76"/>
  <c r="AM49" i="76" s="1"/>
  <c r="AO57" i="75"/>
  <c r="AP57" i="75" s="1"/>
  <c r="AQ57" i="75" s="1"/>
  <c r="AR57" i="75" s="1"/>
  <c r="AS57" i="75" s="1"/>
  <c r="AO47" i="75"/>
  <c r="AP47" i="75" s="1"/>
  <c r="AQ47" i="75" s="1"/>
  <c r="AR47" i="75" s="1"/>
  <c r="AS47" i="75" s="1"/>
  <c r="AO56" i="75"/>
  <c r="AP56" i="75" s="1"/>
  <c r="AQ56" i="75" s="1"/>
  <c r="AR56" i="75" s="1"/>
  <c r="AS56" i="75" s="1"/>
  <c r="AO54" i="75"/>
  <c r="AP54" i="75" s="1"/>
  <c r="AO50" i="75"/>
  <c r="AP50" i="75" s="1"/>
  <c r="AQ50" i="75" s="1"/>
  <c r="AR50" i="75" s="1"/>
  <c r="AS50" i="75" s="1"/>
  <c r="AO49" i="75"/>
  <c r="AP49" i="75" s="1"/>
  <c r="AQ49" i="75" s="1"/>
  <c r="AR49" i="75" s="1"/>
  <c r="AS49" i="75" s="1"/>
  <c r="D64" i="75" s="1"/>
  <c r="AO52" i="75"/>
  <c r="AP52" i="75" s="1"/>
  <c r="AQ52" i="75" s="1"/>
  <c r="AR52" i="75" s="1"/>
  <c r="AS52" i="75" s="1"/>
  <c r="AO53" i="75"/>
  <c r="AO46" i="75"/>
  <c r="AP46" i="75" s="1"/>
  <c r="AQ46" i="75" s="1"/>
  <c r="AR46" i="75" s="1"/>
  <c r="AS46" i="75" s="1"/>
  <c r="AO51" i="75"/>
  <c r="AP51" i="75" s="1"/>
  <c r="AO48" i="75"/>
  <c r="AP48" i="75" s="1"/>
  <c r="AQ48" i="75" s="1"/>
  <c r="AR48" i="75" s="1"/>
  <c r="AS48" i="75" s="1"/>
  <c r="AO58" i="75"/>
  <c r="AP58" i="75" s="1"/>
  <c r="AO55" i="75"/>
  <c r="AP55" i="75" s="1"/>
  <c r="AQ55" i="75" s="1"/>
  <c r="AR55" i="75" s="1"/>
  <c r="D74" i="75"/>
  <c r="E74" i="75" s="1"/>
  <c r="P61" i="75"/>
  <c r="P62" i="75" s="1"/>
  <c r="F61" i="75"/>
  <c r="E62" i="75"/>
  <c r="E63" i="75" s="1"/>
  <c r="E64" i="75" s="1"/>
  <c r="E65" i="75" s="1"/>
  <c r="E66" i="75" s="1"/>
  <c r="E67" i="75" s="1"/>
  <c r="E68" i="75" s="1"/>
  <c r="E69" i="75" s="1"/>
  <c r="E70" i="75" s="1"/>
  <c r="E71" i="75" s="1"/>
  <c r="E72" i="75" s="1"/>
  <c r="BI195" i="57"/>
  <c r="AQ59" i="109" l="1"/>
  <c r="AM49" i="109" s="1"/>
  <c r="AR58" i="109"/>
  <c r="AR58" i="108"/>
  <c r="AQ59" i="108"/>
  <c r="AM49" i="108" s="1"/>
  <c r="AQ59" i="101"/>
  <c r="AM49" i="101" s="1"/>
  <c r="AR58" i="101"/>
  <c r="AQ59" i="113"/>
  <c r="AM49" i="113" s="1"/>
  <c r="AR58" i="113"/>
  <c r="AS58" i="118"/>
  <c r="AS59" i="118" s="1"/>
  <c r="AR59" i="118"/>
  <c r="AM50" i="118" s="1"/>
  <c r="AQ59" i="120"/>
  <c r="AM49" i="120" s="1"/>
  <c r="AR58" i="120"/>
  <c r="AS58" i="111"/>
  <c r="AS59" i="111" s="1"/>
  <c r="AR59" i="111"/>
  <c r="AM50" i="111" s="1"/>
  <c r="AR59" i="119"/>
  <c r="AM50" i="119" s="1"/>
  <c r="AS58" i="119"/>
  <c r="AS59" i="119" s="1"/>
  <c r="AR58" i="115"/>
  <c r="AQ59" i="115"/>
  <c r="AM49" i="115" s="1"/>
  <c r="AR59" i="114"/>
  <c r="AM50" i="114" s="1"/>
  <c r="AS58" i="114"/>
  <c r="AS59" i="114" s="1"/>
  <c r="AS58" i="110"/>
  <c r="AS59" i="110" s="1"/>
  <c r="AR59" i="110"/>
  <c r="AM50" i="110" s="1"/>
  <c r="AS58" i="112"/>
  <c r="AS59" i="112" s="1"/>
  <c r="AR59" i="112"/>
  <c r="AM50" i="112" s="1"/>
  <c r="AR59" i="96"/>
  <c r="AM50" i="96" s="1"/>
  <c r="AS58" i="96"/>
  <c r="AS59" i="96" s="1"/>
  <c r="AR59" i="94"/>
  <c r="AM50" i="94" s="1"/>
  <c r="AS58" i="94"/>
  <c r="AS59" i="94" s="1"/>
  <c r="AS58" i="95"/>
  <c r="AS59" i="95" s="1"/>
  <c r="AR59" i="95"/>
  <c r="AM50" i="95" s="1"/>
  <c r="AQ59" i="105"/>
  <c r="AM49" i="105" s="1"/>
  <c r="AR58" i="105"/>
  <c r="AR59" i="99"/>
  <c r="AM50" i="99" s="1"/>
  <c r="AS58" i="99"/>
  <c r="AS59" i="99" s="1"/>
  <c r="AS58" i="97"/>
  <c r="AS59" i="97" s="1"/>
  <c r="AR59" i="97"/>
  <c r="AM50" i="97" s="1"/>
  <c r="AS58" i="93"/>
  <c r="AS59" i="93" s="1"/>
  <c r="AR59" i="93"/>
  <c r="AM50" i="93" s="1"/>
  <c r="AS58" i="102"/>
  <c r="AS59" i="102" s="1"/>
  <c r="AR59" i="102"/>
  <c r="AM50" i="102" s="1"/>
  <c r="AR59" i="103"/>
  <c r="AM50" i="103" s="1"/>
  <c r="AS58" i="103"/>
  <c r="AS59" i="103" s="1"/>
  <c r="AS58" i="106"/>
  <c r="AS59" i="106" s="1"/>
  <c r="AR59" i="106"/>
  <c r="AM50" i="106" s="1"/>
  <c r="AS58" i="104"/>
  <c r="AS59" i="104" s="1"/>
  <c r="AR59" i="104"/>
  <c r="AM50" i="104" s="1"/>
  <c r="AS58" i="87"/>
  <c r="AS59" i="87" s="1"/>
  <c r="AR59" i="87"/>
  <c r="AM50" i="87" s="1"/>
  <c r="AR58" i="89"/>
  <c r="AQ59" i="89"/>
  <c r="AM49" i="89" s="1"/>
  <c r="AS58" i="90"/>
  <c r="AS59" i="90" s="1"/>
  <c r="AR59" i="90"/>
  <c r="AM50" i="90" s="1"/>
  <c r="AR58" i="85"/>
  <c r="AQ59" i="85"/>
  <c r="AM49" i="85" s="1"/>
  <c r="AR59" i="91"/>
  <c r="AM50" i="91" s="1"/>
  <c r="AS58" i="91"/>
  <c r="AS59" i="91" s="1"/>
  <c r="AS58" i="88"/>
  <c r="AS59" i="88" s="1"/>
  <c r="AR59" i="88"/>
  <c r="AM50" i="88" s="1"/>
  <c r="AQ59" i="86"/>
  <c r="AM49" i="86" s="1"/>
  <c r="AR58" i="86"/>
  <c r="AR59" i="84"/>
  <c r="AM50" i="84" s="1"/>
  <c r="AS58" i="84"/>
  <c r="AS59" i="84" s="1"/>
  <c r="AS58" i="81"/>
  <c r="AS59" i="81" s="1"/>
  <c r="AR59" i="81"/>
  <c r="AM50" i="81" s="1"/>
  <c r="AS58" i="80"/>
  <c r="AS59" i="80" s="1"/>
  <c r="AR59" i="80"/>
  <c r="AM50" i="80" s="1"/>
  <c r="AR59" i="83"/>
  <c r="AM50" i="83" s="1"/>
  <c r="AS58" i="83"/>
  <c r="AS59" i="83" s="1"/>
  <c r="AR59" i="78"/>
  <c r="AM50" i="78" s="1"/>
  <c r="AS58" i="78"/>
  <c r="AS59" i="78" s="1"/>
  <c r="AS58" i="77"/>
  <c r="AS59" i="77" s="1"/>
  <c r="AR59" i="77"/>
  <c r="AM50" i="77" s="1"/>
  <c r="AR59" i="76"/>
  <c r="AM50" i="76" s="1"/>
  <c r="AS58" i="76"/>
  <c r="AS59" i="76" s="1"/>
  <c r="AO59" i="75"/>
  <c r="AM47" i="75" s="1"/>
  <c r="AP53" i="75" s="1"/>
  <c r="AQ53" i="75" s="1"/>
  <c r="AR53" i="75" s="1"/>
  <c r="AS53" i="75" s="1"/>
  <c r="AA48" i="75"/>
  <c r="G61" i="75"/>
  <c r="F62" i="75"/>
  <c r="P63" i="75"/>
  <c r="AQ58" i="75"/>
  <c r="AL10" i="34"/>
  <c r="AD10" i="34"/>
  <c r="Z10" i="34"/>
  <c r="R10" i="34"/>
  <c r="N10" i="34"/>
  <c r="F10" i="34"/>
  <c r="B10" i="34"/>
  <c r="AG10" i="34"/>
  <c r="AC10" i="34"/>
  <c r="U10" i="34"/>
  <c r="Q10" i="34"/>
  <c r="I10" i="34"/>
  <c r="E10" i="34"/>
  <c r="A10" i="34"/>
  <c r="AN10" i="34"/>
  <c r="AJ10" i="34"/>
  <c r="AF10" i="34"/>
  <c r="X10" i="34"/>
  <c r="T10" i="34"/>
  <c r="L10" i="34"/>
  <c r="H10" i="34"/>
  <c r="AM10" i="34"/>
  <c r="AI10" i="34"/>
  <c r="AA10" i="34"/>
  <c r="W10" i="34"/>
  <c r="O10" i="34"/>
  <c r="K10" i="34"/>
  <c r="C10" i="34"/>
  <c r="AG17" i="34"/>
  <c r="AC17" i="34"/>
  <c r="U17" i="34"/>
  <c r="Q17" i="34"/>
  <c r="I17" i="34"/>
  <c r="E17" i="34"/>
  <c r="A17" i="34"/>
  <c r="AN17" i="34"/>
  <c r="AJ17" i="34"/>
  <c r="AF17" i="34"/>
  <c r="X17" i="34"/>
  <c r="T17" i="34"/>
  <c r="L17" i="34"/>
  <c r="H17" i="34"/>
  <c r="AM17" i="34"/>
  <c r="AI17" i="34"/>
  <c r="AA17" i="34"/>
  <c r="W17" i="34"/>
  <c r="O17" i="34"/>
  <c r="K17" i="34"/>
  <c r="C17" i="34"/>
  <c r="AL17" i="34"/>
  <c r="AD17" i="34"/>
  <c r="Z17" i="34"/>
  <c r="R17" i="34"/>
  <c r="N17" i="34"/>
  <c r="F17" i="34"/>
  <c r="B17" i="34"/>
  <c r="AG18" i="34"/>
  <c r="AC18" i="34"/>
  <c r="U18" i="34"/>
  <c r="Q18" i="34"/>
  <c r="I18" i="34"/>
  <c r="E18" i="34"/>
  <c r="A18" i="34"/>
  <c r="AN18" i="34"/>
  <c r="AJ18" i="34"/>
  <c r="AF18" i="34"/>
  <c r="X18" i="34"/>
  <c r="T18" i="34"/>
  <c r="L18" i="34"/>
  <c r="H18" i="34"/>
  <c r="AM18" i="34"/>
  <c r="AI18" i="34"/>
  <c r="AA18" i="34"/>
  <c r="W18" i="34"/>
  <c r="O18" i="34"/>
  <c r="K18" i="34"/>
  <c r="C18" i="34"/>
  <c r="AL18" i="34"/>
  <c r="AD18" i="34"/>
  <c r="Z18" i="34"/>
  <c r="R18" i="34"/>
  <c r="N18" i="34"/>
  <c r="F18" i="34"/>
  <c r="B18" i="34"/>
  <c r="AG19" i="34"/>
  <c r="AC19" i="34"/>
  <c r="U19" i="34"/>
  <c r="Q19" i="34"/>
  <c r="I19" i="34"/>
  <c r="E19" i="34"/>
  <c r="A19" i="34"/>
  <c r="AN19" i="34"/>
  <c r="AJ19" i="34"/>
  <c r="AF19" i="34"/>
  <c r="X19" i="34"/>
  <c r="T19" i="34"/>
  <c r="L19" i="34"/>
  <c r="H19" i="34"/>
  <c r="AM19" i="34"/>
  <c r="AI19" i="34"/>
  <c r="AA19" i="34"/>
  <c r="W19" i="34"/>
  <c r="O19" i="34"/>
  <c r="K19" i="34"/>
  <c r="C19" i="34"/>
  <c r="AL19" i="34"/>
  <c r="AD19" i="34"/>
  <c r="Z19" i="34"/>
  <c r="R19" i="34"/>
  <c r="N19" i="34"/>
  <c r="F19" i="34"/>
  <c r="B19" i="34"/>
  <c r="AG20" i="34"/>
  <c r="AC20" i="34"/>
  <c r="U20" i="34"/>
  <c r="Q20" i="34"/>
  <c r="I20" i="34"/>
  <c r="E20" i="34"/>
  <c r="A20" i="34"/>
  <c r="AN20" i="34"/>
  <c r="AJ20" i="34"/>
  <c r="AF20" i="34"/>
  <c r="X20" i="34"/>
  <c r="T20" i="34"/>
  <c r="L20" i="34"/>
  <c r="H20" i="34"/>
  <c r="AM20" i="34"/>
  <c r="AI20" i="34"/>
  <c r="AA20" i="34"/>
  <c r="W20" i="34"/>
  <c r="O20" i="34"/>
  <c r="K20" i="34"/>
  <c r="C20" i="34"/>
  <c r="AL20" i="34"/>
  <c r="AD20" i="34"/>
  <c r="Z20" i="34"/>
  <c r="R20" i="34"/>
  <c r="N20" i="34"/>
  <c r="F20" i="34"/>
  <c r="B20" i="34"/>
  <c r="AG21" i="34"/>
  <c r="AC21" i="34"/>
  <c r="U21" i="34"/>
  <c r="Q21" i="34"/>
  <c r="I21" i="34"/>
  <c r="E21" i="34"/>
  <c r="A21" i="34"/>
  <c r="AN21" i="34"/>
  <c r="AJ21" i="34"/>
  <c r="AF21" i="34"/>
  <c r="X21" i="34"/>
  <c r="T21" i="34"/>
  <c r="L21" i="34"/>
  <c r="H21" i="34"/>
  <c r="AM21" i="34"/>
  <c r="AI21" i="34"/>
  <c r="AA21" i="34"/>
  <c r="W21" i="34"/>
  <c r="O21" i="34"/>
  <c r="K21" i="34"/>
  <c r="C21" i="34"/>
  <c r="AL21" i="34"/>
  <c r="AD21" i="34"/>
  <c r="Z21" i="34"/>
  <c r="R21" i="34"/>
  <c r="N21" i="34"/>
  <c r="F21" i="34"/>
  <c r="B21" i="34"/>
  <c r="AL9" i="34"/>
  <c r="AD9" i="34"/>
  <c r="Z9" i="34"/>
  <c r="N9" i="34"/>
  <c r="F9" i="34"/>
  <c r="B9" i="34"/>
  <c r="AG9" i="34"/>
  <c r="AC9" i="34"/>
  <c r="U9" i="34"/>
  <c r="Q9" i="34"/>
  <c r="I9" i="34"/>
  <c r="E9" i="34"/>
  <c r="A9" i="34"/>
  <c r="AN9" i="34"/>
  <c r="AJ9" i="34"/>
  <c r="AF9" i="34"/>
  <c r="X9" i="34"/>
  <c r="T9" i="34"/>
  <c r="L9" i="34"/>
  <c r="H9" i="34"/>
  <c r="AM9" i="34"/>
  <c r="AI9" i="34"/>
  <c r="AA9" i="34"/>
  <c r="W9" i="34"/>
  <c r="O9" i="34"/>
  <c r="K9" i="34"/>
  <c r="C9" i="34"/>
  <c r="R9" i="34"/>
  <c r="AL11" i="34"/>
  <c r="AD11" i="34"/>
  <c r="Z11" i="34"/>
  <c r="R11" i="34"/>
  <c r="N11" i="34"/>
  <c r="F11" i="34"/>
  <c r="B11" i="34"/>
  <c r="AG11" i="34"/>
  <c r="AC11" i="34"/>
  <c r="U11" i="34"/>
  <c r="Q11" i="34"/>
  <c r="I11" i="34"/>
  <c r="E11" i="34"/>
  <c r="A11" i="34"/>
  <c r="AN11" i="34"/>
  <c r="AJ11" i="34"/>
  <c r="AF11" i="34"/>
  <c r="X11" i="34"/>
  <c r="T11" i="34"/>
  <c r="L11" i="34"/>
  <c r="H11" i="34"/>
  <c r="AM11" i="34"/>
  <c r="AI11" i="34"/>
  <c r="AA11" i="34"/>
  <c r="W11" i="34"/>
  <c r="O11" i="34"/>
  <c r="K11" i="34"/>
  <c r="C11" i="34"/>
  <c r="AL13" i="34"/>
  <c r="AD13" i="34"/>
  <c r="Z13" i="34"/>
  <c r="R13" i="34"/>
  <c r="N13" i="34"/>
  <c r="F13" i="34"/>
  <c r="B13" i="34"/>
  <c r="AG13" i="34"/>
  <c r="AC13" i="34"/>
  <c r="U13" i="34"/>
  <c r="Q13" i="34"/>
  <c r="I13" i="34"/>
  <c r="E13" i="34"/>
  <c r="A13" i="34"/>
  <c r="AN13" i="34"/>
  <c r="AJ13" i="34"/>
  <c r="AF13" i="34"/>
  <c r="X13" i="34"/>
  <c r="T13" i="34"/>
  <c r="L13" i="34"/>
  <c r="H13" i="34"/>
  <c r="AM13" i="34"/>
  <c r="AI13" i="34"/>
  <c r="AA13" i="34"/>
  <c r="W13" i="34"/>
  <c r="O13" i="34"/>
  <c r="K13" i="34"/>
  <c r="C13" i="34"/>
  <c r="AG14" i="34"/>
  <c r="AC14" i="34"/>
  <c r="AN14" i="34"/>
  <c r="AJ14" i="34"/>
  <c r="AF14" i="34"/>
  <c r="X14" i="34"/>
  <c r="AM14" i="34"/>
  <c r="AI14" i="34"/>
  <c r="AA14" i="34"/>
  <c r="W14" i="34"/>
  <c r="AL14" i="34"/>
  <c r="AD14" i="34"/>
  <c r="Z14" i="34"/>
  <c r="R14" i="34"/>
  <c r="N14" i="34"/>
  <c r="F14" i="34"/>
  <c r="B14" i="34"/>
  <c r="U14" i="34"/>
  <c r="Q14" i="34"/>
  <c r="I14" i="34"/>
  <c r="E14" i="34"/>
  <c r="A14" i="34"/>
  <c r="T14" i="34"/>
  <c r="L14" i="34"/>
  <c r="H14" i="34"/>
  <c r="O14" i="34"/>
  <c r="K14" i="34"/>
  <c r="C14" i="34"/>
  <c r="R7" i="34"/>
  <c r="AM7" i="34"/>
  <c r="AI7" i="34"/>
  <c r="AA7" i="34"/>
  <c r="W7" i="34"/>
  <c r="O7" i="34"/>
  <c r="K7" i="34"/>
  <c r="C7" i="34"/>
  <c r="AL7" i="34"/>
  <c r="AD7" i="34"/>
  <c r="Z7" i="34"/>
  <c r="AC7" i="34"/>
  <c r="U7" i="34"/>
  <c r="N7" i="34"/>
  <c r="I7" i="34"/>
  <c r="AJ7" i="34"/>
  <c r="T7" i="34"/>
  <c r="H7" i="34"/>
  <c r="B7" i="34"/>
  <c r="AG7" i="34"/>
  <c r="Q7" i="34"/>
  <c r="L7" i="34"/>
  <c r="F7" i="34"/>
  <c r="A7" i="34"/>
  <c r="AN7" i="34"/>
  <c r="AF7" i="34"/>
  <c r="X7" i="34"/>
  <c r="E7" i="34"/>
  <c r="AL8" i="34"/>
  <c r="AD8" i="34"/>
  <c r="Z8" i="34"/>
  <c r="R8" i="34"/>
  <c r="N8" i="34"/>
  <c r="AG8" i="34"/>
  <c r="AC8" i="34"/>
  <c r="U8" i="34"/>
  <c r="Q8" i="34"/>
  <c r="I8" i="34"/>
  <c r="E8" i="34"/>
  <c r="A8" i="34"/>
  <c r="AN8" i="34"/>
  <c r="AJ8" i="34"/>
  <c r="AF8" i="34"/>
  <c r="X8" i="34"/>
  <c r="T8" i="34"/>
  <c r="L8" i="34"/>
  <c r="H8" i="34"/>
  <c r="AM8" i="34"/>
  <c r="AI8" i="34"/>
  <c r="AA8" i="34"/>
  <c r="W8" i="34"/>
  <c r="O8" i="34"/>
  <c r="K8" i="34"/>
  <c r="C8" i="34"/>
  <c r="F8" i="34"/>
  <c r="B8" i="34"/>
  <c r="AL12" i="34"/>
  <c r="AD12" i="34"/>
  <c r="Z12" i="34"/>
  <c r="R12" i="34"/>
  <c r="N12" i="34"/>
  <c r="F12" i="34"/>
  <c r="B12" i="34"/>
  <c r="AG12" i="34"/>
  <c r="AC12" i="34"/>
  <c r="U12" i="34"/>
  <c r="Q12" i="34"/>
  <c r="I12" i="34"/>
  <c r="E12" i="34"/>
  <c r="A12" i="34"/>
  <c r="AN12" i="34"/>
  <c r="AJ12" i="34"/>
  <c r="AF12" i="34"/>
  <c r="X12" i="34"/>
  <c r="T12" i="34"/>
  <c r="L12" i="34"/>
  <c r="H12" i="34"/>
  <c r="AM12" i="34"/>
  <c r="AI12" i="34"/>
  <c r="AA12" i="34"/>
  <c r="W12" i="34"/>
  <c r="O12" i="34"/>
  <c r="K12" i="34"/>
  <c r="C12" i="34"/>
  <c r="AG15" i="34"/>
  <c r="AC15" i="34"/>
  <c r="U15" i="34"/>
  <c r="Q15" i="34"/>
  <c r="I15" i="34"/>
  <c r="E15" i="34"/>
  <c r="A15" i="34"/>
  <c r="AN15" i="34"/>
  <c r="AJ15" i="34"/>
  <c r="AF15" i="34"/>
  <c r="X15" i="34"/>
  <c r="T15" i="34"/>
  <c r="L15" i="34"/>
  <c r="H15" i="34"/>
  <c r="AM15" i="34"/>
  <c r="AI15" i="34"/>
  <c r="AA15" i="34"/>
  <c r="W15" i="34"/>
  <c r="O15" i="34"/>
  <c r="K15" i="34"/>
  <c r="C15" i="34"/>
  <c r="AL15" i="34"/>
  <c r="AD15" i="34"/>
  <c r="Z15" i="34"/>
  <c r="R15" i="34"/>
  <c r="N15" i="34"/>
  <c r="F15" i="34"/>
  <c r="B15" i="34"/>
  <c r="AG22" i="34"/>
  <c r="AC22" i="34"/>
  <c r="U22" i="34"/>
  <c r="Q22" i="34"/>
  <c r="I22" i="34"/>
  <c r="E22" i="34"/>
  <c r="A22" i="34"/>
  <c r="AN22" i="34"/>
  <c r="AJ22" i="34"/>
  <c r="AF22" i="34"/>
  <c r="X22" i="34"/>
  <c r="T22" i="34"/>
  <c r="L22" i="34"/>
  <c r="H22" i="34"/>
  <c r="AM22" i="34"/>
  <c r="AI22" i="34"/>
  <c r="AA22" i="34"/>
  <c r="W22" i="34"/>
  <c r="O22" i="34"/>
  <c r="K22" i="34"/>
  <c r="C22" i="34"/>
  <c r="AL22" i="34"/>
  <c r="AD22" i="34"/>
  <c r="Z22" i="34"/>
  <c r="R22" i="34"/>
  <c r="N22" i="34"/>
  <c r="F22" i="34"/>
  <c r="B22" i="34"/>
  <c r="AG16" i="34"/>
  <c r="AC16" i="34"/>
  <c r="U16" i="34"/>
  <c r="Q16" i="34"/>
  <c r="I16" i="34"/>
  <c r="E16" i="34"/>
  <c r="A16" i="34"/>
  <c r="AN16" i="34"/>
  <c r="AJ16" i="34"/>
  <c r="AF16" i="34"/>
  <c r="X16" i="34"/>
  <c r="T16" i="34"/>
  <c r="L16" i="34"/>
  <c r="H16" i="34"/>
  <c r="AM16" i="34"/>
  <c r="AI16" i="34"/>
  <c r="AA16" i="34"/>
  <c r="W16" i="34"/>
  <c r="O16" i="34"/>
  <c r="K16" i="34"/>
  <c r="C16" i="34"/>
  <c r="AL16" i="34"/>
  <c r="AD16" i="34"/>
  <c r="Z16" i="34"/>
  <c r="R16" i="34"/>
  <c r="N16" i="34"/>
  <c r="F16" i="34"/>
  <c r="B16" i="34"/>
  <c r="BI197" i="22"/>
  <c r="AR59" i="109" l="1"/>
  <c r="AM50" i="109" s="1"/>
  <c r="AS58" i="109"/>
  <c r="AS59" i="109" s="1"/>
  <c r="AP59" i="75"/>
  <c r="AM48" i="75" s="1"/>
  <c r="AR59" i="101"/>
  <c r="AM50" i="101" s="1"/>
  <c r="AS58" i="101"/>
  <c r="AS59" i="101" s="1"/>
  <c r="AR59" i="108"/>
  <c r="AM50" i="108" s="1"/>
  <c r="AS58" i="108"/>
  <c r="AS59" i="108" s="1"/>
  <c r="AS58" i="115"/>
  <c r="AS59" i="115" s="1"/>
  <c r="AR59" i="115"/>
  <c r="AM50" i="115" s="1"/>
  <c r="AR59" i="120"/>
  <c r="AM50" i="120" s="1"/>
  <c r="AS58" i="120"/>
  <c r="AS59" i="120" s="1"/>
  <c r="AR59" i="113"/>
  <c r="AM50" i="113" s="1"/>
  <c r="AS58" i="113"/>
  <c r="AS59" i="113" s="1"/>
  <c r="AR59" i="105"/>
  <c r="AM50" i="105" s="1"/>
  <c r="AS58" i="105"/>
  <c r="AS59" i="105" s="1"/>
  <c r="AS58" i="85"/>
  <c r="AS59" i="85" s="1"/>
  <c r="AR59" i="85"/>
  <c r="AM50" i="85" s="1"/>
  <c r="AS58" i="89"/>
  <c r="AS59" i="89" s="1"/>
  <c r="AR59" i="89"/>
  <c r="AM50" i="89" s="1"/>
  <c r="AR59" i="86"/>
  <c r="AM50" i="86" s="1"/>
  <c r="AS58" i="86"/>
  <c r="AS59" i="86" s="1"/>
  <c r="G62" i="75"/>
  <c r="AQ51" i="75"/>
  <c r="AQ54" i="75"/>
  <c r="BJ184" i="75"/>
  <c r="L61" i="75"/>
  <c r="BN184" i="75" s="1"/>
  <c r="AR58" i="75"/>
  <c r="AC48" i="75"/>
  <c r="AD48" i="75"/>
  <c r="F63" i="75"/>
  <c r="P64" i="75"/>
  <c r="AA49" i="75"/>
  <c r="F59" i="22"/>
  <c r="AQ59" i="75" l="1"/>
  <c r="AM49" i="75" s="1"/>
  <c r="AC49" i="75"/>
  <c r="AD49" i="75"/>
  <c r="F64" i="75"/>
  <c r="AA51" i="75" s="1"/>
  <c r="P65" i="75"/>
  <c r="AR54" i="75"/>
  <c r="AS54" i="75" s="1"/>
  <c r="AS58" i="75"/>
  <c r="G63" i="75"/>
  <c r="BJ185" i="75"/>
  <c r="L62" i="75"/>
  <c r="BN185" i="75" s="1"/>
  <c r="AR51" i="75"/>
  <c r="AS51" i="75" s="1"/>
  <c r="N61" i="75"/>
  <c r="BP184" i="75" s="1"/>
  <c r="AA50" i="75"/>
  <c r="D8" i="34"/>
  <c r="D10" i="34"/>
  <c r="G14" i="34"/>
  <c r="D16" i="34"/>
  <c r="D18" i="34"/>
  <c r="G18" i="34"/>
  <c r="D20" i="34"/>
  <c r="G15" i="34"/>
  <c r="G20" i="34"/>
  <c r="D7" i="34"/>
  <c r="G8" i="34"/>
  <c r="D9" i="34"/>
  <c r="G13" i="34"/>
  <c r="D17" i="34"/>
  <c r="G21" i="34"/>
  <c r="G12" i="34"/>
  <c r="G7" i="34"/>
  <c r="D11" i="34"/>
  <c r="D13" i="34"/>
  <c r="D15" i="34"/>
  <c r="D19" i="34"/>
  <c r="D22" i="34"/>
  <c r="G22" i="34"/>
  <c r="G9" i="34"/>
  <c r="G10" i="34"/>
  <c r="D14" i="34"/>
  <c r="D12" i="34"/>
  <c r="G17" i="34"/>
  <c r="G19" i="34"/>
  <c r="D21" i="34"/>
  <c r="G16" i="34"/>
  <c r="G11" i="34"/>
  <c r="AE6" i="17"/>
  <c r="AE7" i="17"/>
  <c r="AE8" i="17"/>
  <c r="AE5" i="17"/>
  <c r="AE4" i="17"/>
  <c r="AE3" i="17"/>
  <c r="AF8" i="17"/>
  <c r="AF7" i="17"/>
  <c r="AF6" i="17"/>
  <c r="AF5" i="17"/>
  <c r="AF4" i="17"/>
  <c r="AF3" i="17"/>
  <c r="AF2" i="17"/>
  <c r="AE2" i="17"/>
  <c r="AD51" i="75" l="1"/>
  <c r="AC51" i="75"/>
  <c r="P66" i="75"/>
  <c r="F65" i="75"/>
  <c r="AA52" i="75" s="1"/>
  <c r="G64" i="75"/>
  <c r="AC50" i="75"/>
  <c r="N63" i="75" s="1"/>
  <c r="BP186" i="75" s="1"/>
  <c r="AD50" i="75"/>
  <c r="AR59" i="75"/>
  <c r="AM50" i="75" s="1"/>
  <c r="AS55" i="75" s="1"/>
  <c r="AS59" i="75" s="1"/>
  <c r="BJ186" i="75"/>
  <c r="L63" i="75"/>
  <c r="BN186" i="75" s="1"/>
  <c r="N62" i="75"/>
  <c r="BP185" i="75" s="1"/>
  <c r="J7" i="34"/>
  <c r="J10" i="34"/>
  <c r="J14" i="34"/>
  <c r="J21" i="34"/>
  <c r="J12" i="34"/>
  <c r="J17" i="34"/>
  <c r="J20" i="34"/>
  <c r="J8" i="34"/>
  <c r="J13" i="34"/>
  <c r="J16" i="34"/>
  <c r="J19" i="34"/>
  <c r="J9" i="34"/>
  <c r="J11" i="34"/>
  <c r="J15" i="34"/>
  <c r="J18" i="34"/>
  <c r="J22" i="34"/>
  <c r="AA66" i="22"/>
  <c r="G633" i="28"/>
  <c r="G634" i="28"/>
  <c r="G635" i="28"/>
  <c r="G636" i="28"/>
  <c r="G637" i="28"/>
  <c r="G638" i="28"/>
  <c r="G639" i="28"/>
  <c r="G640" i="28"/>
  <c r="G641" i="28"/>
  <c r="G642" i="28"/>
  <c r="G643" i="28"/>
  <c r="G632" i="28"/>
  <c r="G537" i="28"/>
  <c r="G538" i="28"/>
  <c r="G539" i="28"/>
  <c r="G540" i="28"/>
  <c r="G541" i="28"/>
  <c r="G542" i="28"/>
  <c r="G543" i="28"/>
  <c r="G544" i="28"/>
  <c r="G545" i="28"/>
  <c r="G546" i="28"/>
  <c r="G547" i="28"/>
  <c r="G536" i="28"/>
  <c r="N64" i="75" l="1"/>
  <c r="BP187" i="75" s="1"/>
  <c r="G65" i="75"/>
  <c r="BJ187" i="75"/>
  <c r="L64" i="75"/>
  <c r="BN187" i="75" s="1"/>
  <c r="F66" i="75"/>
  <c r="P67" i="75"/>
  <c r="AD52" i="75"/>
  <c r="AC52" i="75"/>
  <c r="M10" i="34"/>
  <c r="M8" i="34"/>
  <c r="M13" i="34"/>
  <c r="M17" i="34"/>
  <c r="M19" i="34"/>
  <c r="M21" i="34"/>
  <c r="M22" i="34"/>
  <c r="M7" i="34"/>
  <c r="M12" i="34"/>
  <c r="M14" i="34"/>
  <c r="M15" i="34"/>
  <c r="M16" i="34"/>
  <c r="M20" i="34"/>
  <c r="M18" i="34"/>
  <c r="M9" i="34"/>
  <c r="M11" i="34"/>
  <c r="T2" i="17"/>
  <c r="U2" i="17"/>
  <c r="V2" i="17"/>
  <c r="W2" i="17"/>
  <c r="X2" i="17"/>
  <c r="Y2" i="17"/>
  <c r="Z2" i="17"/>
  <c r="AA2" i="17"/>
  <c r="AB2" i="17"/>
  <c r="AC2" i="17"/>
  <c r="AD2" i="17"/>
  <c r="T3" i="17"/>
  <c r="U3" i="17"/>
  <c r="V3" i="17"/>
  <c r="W3" i="17"/>
  <c r="X3" i="17"/>
  <c r="Y3" i="17"/>
  <c r="Z3" i="17"/>
  <c r="AA3" i="17"/>
  <c r="AB3" i="17"/>
  <c r="AC3" i="17"/>
  <c r="AD3" i="17"/>
  <c r="T4" i="17"/>
  <c r="U4" i="17"/>
  <c r="V4" i="17"/>
  <c r="W4" i="17"/>
  <c r="X4" i="17"/>
  <c r="Y4" i="17"/>
  <c r="Z4" i="17"/>
  <c r="AA4" i="17"/>
  <c r="AB4" i="17"/>
  <c r="AC4" i="17"/>
  <c r="AD4" i="17"/>
  <c r="T5" i="17"/>
  <c r="U5" i="17"/>
  <c r="V5" i="17"/>
  <c r="W5" i="17"/>
  <c r="X5" i="17"/>
  <c r="Y5" i="17"/>
  <c r="Z5" i="17"/>
  <c r="AA5" i="17"/>
  <c r="AB5" i="17"/>
  <c r="AC5" i="17"/>
  <c r="AD5" i="17"/>
  <c r="T6" i="17"/>
  <c r="U6" i="17"/>
  <c r="V6" i="17"/>
  <c r="W6" i="17"/>
  <c r="X6" i="17"/>
  <c r="Y6" i="17"/>
  <c r="Z6" i="17"/>
  <c r="AA6" i="17"/>
  <c r="AB6" i="17"/>
  <c r="AC6" i="17"/>
  <c r="AD6" i="17"/>
  <c r="T7" i="17"/>
  <c r="U7" i="17"/>
  <c r="V7" i="17"/>
  <c r="W7" i="17"/>
  <c r="X7" i="17"/>
  <c r="Y7" i="17"/>
  <c r="Z7" i="17"/>
  <c r="AA7" i="17"/>
  <c r="AB7" i="17"/>
  <c r="AC7" i="17"/>
  <c r="AD7" i="17"/>
  <c r="T8" i="17"/>
  <c r="U8" i="17"/>
  <c r="V8" i="17"/>
  <c r="W8" i="17"/>
  <c r="X8" i="17"/>
  <c r="Y8" i="17"/>
  <c r="Z8" i="17"/>
  <c r="AA8" i="17"/>
  <c r="AB8" i="17"/>
  <c r="AC8" i="17"/>
  <c r="AD8" i="17"/>
  <c r="S8" i="17"/>
  <c r="S7" i="17"/>
  <c r="S6" i="17"/>
  <c r="S5" i="17"/>
  <c r="S4" i="17"/>
  <c r="S3" i="17"/>
  <c r="S2" i="17"/>
  <c r="N65" i="75" l="1"/>
  <c r="BP188" i="75" s="1"/>
  <c r="P68" i="75"/>
  <c r="F67" i="75"/>
  <c r="BJ188" i="75"/>
  <c r="L65" i="75"/>
  <c r="BN188" i="75" s="1"/>
  <c r="G66" i="75"/>
  <c r="AA53" i="75"/>
  <c r="P7" i="34"/>
  <c r="P9" i="34"/>
  <c r="P12" i="34"/>
  <c r="P19" i="34"/>
  <c r="P14" i="34"/>
  <c r="P18" i="34"/>
  <c r="P11" i="34"/>
  <c r="P15" i="34"/>
  <c r="P17" i="34"/>
  <c r="P22" i="34"/>
  <c r="P8" i="34"/>
  <c r="P10" i="34"/>
  <c r="P13" i="34"/>
  <c r="P16" i="34"/>
  <c r="P21" i="34"/>
  <c r="P20" i="34"/>
  <c r="B624" i="28"/>
  <c r="B528" i="28"/>
  <c r="O632" i="28"/>
  <c r="O597" i="28"/>
  <c r="P596" i="28"/>
  <c r="O596" i="28" s="1"/>
  <c r="O593" i="28"/>
  <c r="O536" i="28"/>
  <c r="O501" i="28"/>
  <c r="P500" i="28"/>
  <c r="O500" i="28" s="1"/>
  <c r="O497" i="28"/>
  <c r="O440" i="28"/>
  <c r="O405" i="28"/>
  <c r="P404" i="28"/>
  <c r="O404" i="28" s="1"/>
  <c r="O401" i="28"/>
  <c r="O344" i="28"/>
  <c r="O309" i="28"/>
  <c r="P308" i="28"/>
  <c r="O308" i="28" s="1"/>
  <c r="O305" i="28"/>
  <c r="O248" i="28"/>
  <c r="O213" i="28"/>
  <c r="P212" i="28"/>
  <c r="O212" i="28" s="1"/>
  <c r="O209" i="28"/>
  <c r="O152" i="28"/>
  <c r="O117" i="28"/>
  <c r="P116" i="28"/>
  <c r="O116" i="28" s="1"/>
  <c r="O113" i="28"/>
  <c r="F643" i="28"/>
  <c r="F642" i="28"/>
  <c r="F641" i="28"/>
  <c r="F640" i="28"/>
  <c r="F639" i="28"/>
  <c r="F638" i="28"/>
  <c r="F637" i="28"/>
  <c r="F636" i="28"/>
  <c r="F635" i="28"/>
  <c r="F634" i="28"/>
  <c r="F633" i="28"/>
  <c r="F632" i="28"/>
  <c r="E632" i="28"/>
  <c r="J632" i="28" s="1"/>
  <c r="F547" i="28"/>
  <c r="F546" i="28"/>
  <c r="F545" i="28"/>
  <c r="F544" i="28"/>
  <c r="F543" i="28"/>
  <c r="F542" i="28"/>
  <c r="F541" i="28"/>
  <c r="F540" i="28"/>
  <c r="F539" i="28"/>
  <c r="F538" i="28"/>
  <c r="F537" i="28"/>
  <c r="F536" i="28"/>
  <c r="E536" i="28"/>
  <c r="J536" i="28" s="1"/>
  <c r="F451" i="28"/>
  <c r="F450" i="28"/>
  <c r="F449" i="28"/>
  <c r="F448" i="28"/>
  <c r="F447" i="28"/>
  <c r="F446" i="28"/>
  <c r="F445" i="28"/>
  <c r="F444" i="28"/>
  <c r="F443" i="28"/>
  <c r="F442" i="28"/>
  <c r="F441" i="28"/>
  <c r="F440" i="28"/>
  <c r="E440" i="28"/>
  <c r="J440" i="28" s="1"/>
  <c r="F355" i="28"/>
  <c r="F354" i="28"/>
  <c r="F353" i="28"/>
  <c r="F352" i="28"/>
  <c r="F351" i="28"/>
  <c r="F350" i="28"/>
  <c r="F349" i="28"/>
  <c r="F348" i="28"/>
  <c r="F347" i="28"/>
  <c r="F346" i="28"/>
  <c r="F345" i="28"/>
  <c r="F344" i="28"/>
  <c r="E344" i="28"/>
  <c r="F259" i="28"/>
  <c r="F258" i="28"/>
  <c r="F257" i="28"/>
  <c r="F256" i="28"/>
  <c r="F255" i="28"/>
  <c r="F254" i="28"/>
  <c r="F253" i="28"/>
  <c r="F252" i="28"/>
  <c r="F251" i="28"/>
  <c r="F250" i="28"/>
  <c r="F249" i="28"/>
  <c r="F248" i="28"/>
  <c r="E248" i="28"/>
  <c r="J248" i="28" s="1"/>
  <c r="F163" i="28"/>
  <c r="F162" i="28"/>
  <c r="F161" i="28"/>
  <c r="F160" i="28"/>
  <c r="F159" i="28"/>
  <c r="F158" i="28"/>
  <c r="F157" i="28"/>
  <c r="F156" i="28"/>
  <c r="F155" i="28"/>
  <c r="F154" i="28"/>
  <c r="F153" i="28"/>
  <c r="F152" i="28"/>
  <c r="E152" i="28"/>
  <c r="BJ189" i="75" l="1"/>
  <c r="L66" i="75"/>
  <c r="BN189" i="75" s="1"/>
  <c r="AD53" i="75"/>
  <c r="AC53" i="75"/>
  <c r="G67" i="75"/>
  <c r="AA54" i="75"/>
  <c r="F68" i="75"/>
  <c r="P69" i="75"/>
  <c r="S8" i="34"/>
  <c r="S11" i="34"/>
  <c r="V16" i="34"/>
  <c r="S18" i="34"/>
  <c r="S19" i="34"/>
  <c r="S22" i="34"/>
  <c r="S7" i="34"/>
  <c r="S10" i="34"/>
  <c r="S12" i="34"/>
  <c r="S14" i="34"/>
  <c r="S16" i="34"/>
  <c r="S17" i="34"/>
  <c r="S9" i="34"/>
  <c r="S15" i="34"/>
  <c r="S13" i="34"/>
  <c r="S21" i="34"/>
  <c r="S20" i="34"/>
  <c r="B336" i="28"/>
  <c r="B144" i="28"/>
  <c r="J344" i="28"/>
  <c r="J152" i="28"/>
  <c r="G68" i="75" l="1"/>
  <c r="BJ191" i="75" s="1"/>
  <c r="N66" i="75"/>
  <c r="BP189" i="75" s="1"/>
  <c r="AC54" i="75"/>
  <c r="N67" i="75" s="1"/>
  <c r="BP190" i="75" s="1"/>
  <c r="AD54" i="75"/>
  <c r="BJ190" i="75"/>
  <c r="L67" i="75"/>
  <c r="BN190" i="75" s="1"/>
  <c r="P70" i="75"/>
  <c r="F69" i="75"/>
  <c r="AA55" i="75"/>
  <c r="V11" i="34"/>
  <c r="V12" i="34"/>
  <c r="V10" i="34"/>
  <c r="V22" i="34"/>
  <c r="V20" i="34"/>
  <c r="V8" i="34"/>
  <c r="V15" i="34"/>
  <c r="V17" i="34"/>
  <c r="V19" i="34"/>
  <c r="V21" i="34"/>
  <c r="V9" i="34"/>
  <c r="V7" i="34"/>
  <c r="V14" i="34"/>
  <c r="V13" i="34"/>
  <c r="V18" i="34"/>
  <c r="O56" i="28"/>
  <c r="F70" i="75" l="1"/>
  <c r="P71" i="75"/>
  <c r="AD55" i="75"/>
  <c r="AC55" i="75"/>
  <c r="AA57" i="75"/>
  <c r="G69" i="75"/>
  <c r="AA56" i="75"/>
  <c r="Y9" i="34"/>
  <c r="Y8" i="34"/>
  <c r="Y12" i="34"/>
  <c r="Y14" i="34"/>
  <c r="Y16" i="34"/>
  <c r="Y18" i="34"/>
  <c r="Y17" i="34"/>
  <c r="Y7" i="34"/>
  <c r="Y11" i="34"/>
  <c r="Y13" i="34"/>
  <c r="Y15" i="34"/>
  <c r="Y22" i="34"/>
  <c r="Y20" i="34"/>
  <c r="Y10" i="34"/>
  <c r="Y19" i="34"/>
  <c r="Y21" i="34"/>
  <c r="N68" i="75" l="1"/>
  <c r="BP191" i="75" s="1"/>
  <c r="AD56" i="75"/>
  <c r="AC56" i="75"/>
  <c r="N69" i="75" s="1"/>
  <c r="BP192" i="75" s="1"/>
  <c r="BJ192" i="75"/>
  <c r="L69" i="75"/>
  <c r="BN192" i="75" s="1"/>
  <c r="F71" i="75"/>
  <c r="AA58" i="75" s="1"/>
  <c r="P72" i="75"/>
  <c r="F72" i="75" s="1"/>
  <c r="AC57" i="75"/>
  <c r="AD57" i="75"/>
  <c r="G70" i="75"/>
  <c r="BJ193" i="75" s="1"/>
  <c r="AB20" i="34"/>
  <c r="AB8" i="34"/>
  <c r="AB9" i="34"/>
  <c r="AB10" i="34"/>
  <c r="AB16" i="34"/>
  <c r="AB17" i="34"/>
  <c r="AB19" i="34"/>
  <c r="AB22" i="34"/>
  <c r="AB7" i="34"/>
  <c r="AB14" i="34"/>
  <c r="AB15" i="34"/>
  <c r="AB13" i="34"/>
  <c r="AB18" i="34"/>
  <c r="AB21" i="34"/>
  <c r="AB12" i="34"/>
  <c r="AB11" i="34"/>
  <c r="AA60" i="75" l="1"/>
  <c r="G72" i="75"/>
  <c r="N70" i="75"/>
  <c r="BP193" i="75" s="1"/>
  <c r="AD58" i="75"/>
  <c r="AC58" i="75"/>
  <c r="AA59" i="75"/>
  <c r="G71" i="75"/>
  <c r="BJ194" i="75" s="1"/>
  <c r="AE7" i="34"/>
  <c r="AE9" i="34"/>
  <c r="AE14" i="34"/>
  <c r="AE15" i="34"/>
  <c r="AE20" i="34"/>
  <c r="AE12" i="34"/>
  <c r="AE8" i="34"/>
  <c r="AE18" i="34"/>
  <c r="AE11" i="34"/>
  <c r="AE19" i="34"/>
  <c r="AE13" i="34"/>
  <c r="AE16" i="34"/>
  <c r="AE17" i="34"/>
  <c r="AE10" i="34"/>
  <c r="AE21" i="34"/>
  <c r="AE22" i="34"/>
  <c r="AD59" i="75" l="1"/>
  <c r="AC59" i="75"/>
  <c r="N72" i="75" s="1"/>
  <c r="BP195" i="75" s="1"/>
  <c r="BJ195" i="75"/>
  <c r="L72" i="75"/>
  <c r="BN195" i="75" s="1"/>
  <c r="N71" i="75"/>
  <c r="BP194" i="75" s="1"/>
  <c r="AC60" i="75"/>
  <c r="AD60" i="75"/>
  <c r="AH10" i="34"/>
  <c r="AH22" i="34"/>
  <c r="AH12" i="34"/>
  <c r="AH16" i="34"/>
  <c r="AH17" i="34"/>
  <c r="AH18" i="34"/>
  <c r="AH21" i="34"/>
  <c r="AH8" i="34"/>
  <c r="AH15" i="34"/>
  <c r="AH14" i="34"/>
  <c r="AH13" i="34"/>
  <c r="AH20" i="34"/>
  <c r="AH7" i="34"/>
  <c r="AH9" i="34"/>
  <c r="AH11" i="34"/>
  <c r="AH19" i="34"/>
  <c r="N73" i="75" l="1"/>
  <c r="BP196" i="75" s="1"/>
  <c r="AK16" i="34"/>
  <c r="AK18" i="34"/>
  <c r="AK7" i="34"/>
  <c r="AK11" i="34"/>
  <c r="AK14" i="34"/>
  <c r="AK17" i="34"/>
  <c r="AK8" i="34"/>
  <c r="AK10" i="34"/>
  <c r="AK15" i="34"/>
  <c r="AK19" i="34"/>
  <c r="AK20" i="34"/>
  <c r="AK9" i="34"/>
  <c r="AK12" i="34"/>
  <c r="AK13" i="34"/>
  <c r="AK21" i="34"/>
  <c r="AK22" i="34"/>
  <c r="H23" i="22" l="1"/>
  <c r="D25" i="22"/>
  <c r="AN6" i="34" l="1"/>
  <c r="AM6" i="34"/>
  <c r="AL6" i="34"/>
  <c r="AJ6" i="34"/>
  <c r="AI6" i="34"/>
  <c r="AG6" i="34"/>
  <c r="AF6" i="34"/>
  <c r="AD6" i="34"/>
  <c r="AC6" i="34"/>
  <c r="AA6" i="34"/>
  <c r="Z6" i="34"/>
  <c r="X6" i="34"/>
  <c r="W6" i="34"/>
  <c r="U6" i="34"/>
  <c r="T6" i="34"/>
  <c r="R6" i="34"/>
  <c r="Q6" i="34"/>
  <c r="O6" i="34"/>
  <c r="N6" i="34"/>
  <c r="L6" i="34"/>
  <c r="K6" i="34"/>
  <c r="I6" i="34"/>
  <c r="H6" i="34"/>
  <c r="F6" i="34"/>
  <c r="E6" i="34"/>
  <c r="C6" i="34"/>
  <c r="B6" i="34"/>
  <c r="A6" i="34"/>
  <c r="AN5" i="34"/>
  <c r="AM5" i="34"/>
  <c r="AL5" i="34"/>
  <c r="AJ5" i="34"/>
  <c r="AI5" i="34"/>
  <c r="AG5" i="34"/>
  <c r="AF5" i="34"/>
  <c r="AD5" i="34"/>
  <c r="AC5" i="34"/>
  <c r="AA5" i="34"/>
  <c r="Z5" i="34"/>
  <c r="X5" i="34"/>
  <c r="W5" i="34"/>
  <c r="U5" i="34"/>
  <c r="T5" i="34"/>
  <c r="R5" i="34"/>
  <c r="Q5" i="34"/>
  <c r="O5" i="34"/>
  <c r="N5" i="34"/>
  <c r="L5" i="34"/>
  <c r="K5" i="34"/>
  <c r="I5" i="34"/>
  <c r="H5" i="34"/>
  <c r="F5" i="34"/>
  <c r="E5" i="34"/>
  <c r="C5" i="34"/>
  <c r="B5" i="34"/>
  <c r="A5" i="34"/>
  <c r="C4" i="34"/>
  <c r="B4" i="34"/>
  <c r="A4" i="34"/>
  <c r="C5" i="32"/>
  <c r="B5" i="32"/>
  <c r="A5" i="32"/>
  <c r="C4" i="32"/>
  <c r="B4" i="32"/>
  <c r="A4" i="32"/>
  <c r="C3" i="32"/>
  <c r="B3" i="32"/>
  <c r="A3" i="32"/>
  <c r="BQ22" i="34"/>
  <c r="BQ43" i="34" s="1"/>
  <c r="BP22" i="34"/>
  <c r="BP43" i="34" s="1"/>
  <c r="BM22" i="34"/>
  <c r="BM43" i="34" s="1"/>
  <c r="BK22" i="34"/>
  <c r="BK43" i="34" s="1"/>
  <c r="BI22" i="34"/>
  <c r="BI43" i="34" s="1"/>
  <c r="BH22" i="34"/>
  <c r="BH43" i="34" s="1"/>
  <c r="BE22" i="34"/>
  <c r="BE43" i="34" s="1"/>
  <c r="BC22" i="34"/>
  <c r="BC43" i="34" s="1"/>
  <c r="BA22" i="34"/>
  <c r="BA43" i="34" s="1"/>
  <c r="AZ22" i="34"/>
  <c r="AZ43" i="34" s="1"/>
  <c r="AW22" i="34"/>
  <c r="AW43" i="34" s="1"/>
  <c r="AV22" i="34"/>
  <c r="AV43" i="34" s="1"/>
  <c r="BQ21" i="34"/>
  <c r="BQ42" i="34" s="1"/>
  <c r="BO21" i="34"/>
  <c r="BO42" i="34" s="1"/>
  <c r="BN21" i="34"/>
  <c r="BN42" i="34" s="1"/>
  <c r="BK21" i="34"/>
  <c r="BK42" i="34" s="1"/>
  <c r="BI21" i="34"/>
  <c r="BI42" i="34" s="1"/>
  <c r="BG21" i="34"/>
  <c r="BG42" i="34" s="1"/>
  <c r="BE21" i="34"/>
  <c r="BE42" i="34" s="1"/>
  <c r="BC21" i="34"/>
  <c r="BC42" i="34" s="1"/>
  <c r="BA21" i="34"/>
  <c r="BA42" i="34" s="1"/>
  <c r="AY21" i="34"/>
  <c r="AY42" i="34" s="1"/>
  <c r="AW21" i="34"/>
  <c r="AW42" i="34" s="1"/>
  <c r="AU21" i="34"/>
  <c r="AU42" i="34" s="1"/>
  <c r="BQ20" i="34"/>
  <c r="BQ41" i="34" s="1"/>
  <c r="BO20" i="34"/>
  <c r="BO41" i="34" s="1"/>
  <c r="BM20" i="34"/>
  <c r="BM41" i="34" s="1"/>
  <c r="BK20" i="34"/>
  <c r="BK41" i="34" s="1"/>
  <c r="BI20" i="34"/>
  <c r="BI41" i="34" s="1"/>
  <c r="BG20" i="34"/>
  <c r="BG41" i="34" s="1"/>
  <c r="BF20" i="34"/>
  <c r="BF41" i="34" s="1"/>
  <c r="BC20" i="34"/>
  <c r="BC41" i="34" s="1"/>
  <c r="BA20" i="34"/>
  <c r="BA41" i="34" s="1"/>
  <c r="AY20" i="34"/>
  <c r="AY41" i="34" s="1"/>
  <c r="AW20" i="34"/>
  <c r="AW41" i="34" s="1"/>
  <c r="AU20" i="34"/>
  <c r="AU41" i="34" s="1"/>
  <c r="BQ19" i="34"/>
  <c r="BQ40" i="34" s="1"/>
  <c r="BP19" i="34"/>
  <c r="BP40" i="34" s="1"/>
  <c r="BM19" i="34"/>
  <c r="BM40" i="34" s="1"/>
  <c r="BK19" i="34"/>
  <c r="BK40" i="34" s="1"/>
  <c r="BI19" i="34"/>
  <c r="BI40" i="34" s="1"/>
  <c r="BH19" i="34"/>
  <c r="BH40" i="34" s="1"/>
  <c r="BE19" i="34"/>
  <c r="BE40" i="34" s="1"/>
  <c r="BC19" i="34"/>
  <c r="BC40" i="34" s="1"/>
  <c r="BA19" i="34"/>
  <c r="BA40" i="34" s="1"/>
  <c r="AZ19" i="34"/>
  <c r="AZ40" i="34" s="1"/>
  <c r="AW19" i="34"/>
  <c r="AW40" i="34" s="1"/>
  <c r="AV19" i="34"/>
  <c r="AV40" i="34" s="1"/>
  <c r="BQ18" i="34"/>
  <c r="BQ39" i="34" s="1"/>
  <c r="BP18" i="34"/>
  <c r="BP39" i="34" s="1"/>
  <c r="BM18" i="34"/>
  <c r="BM39" i="34" s="1"/>
  <c r="BL18" i="34"/>
  <c r="BL39" i="34" s="1"/>
  <c r="BI18" i="34"/>
  <c r="BI39" i="34" s="1"/>
  <c r="BH18" i="34"/>
  <c r="BH39" i="34" s="1"/>
  <c r="BF18" i="34"/>
  <c r="BF39" i="34" s="1"/>
  <c r="BD18" i="34"/>
  <c r="BD39" i="34" s="1"/>
  <c r="BA18" i="34"/>
  <c r="BA39" i="34" s="1"/>
  <c r="AZ18" i="34"/>
  <c r="AZ39" i="34" s="1"/>
  <c r="AX18" i="34"/>
  <c r="AX39" i="34" s="1"/>
  <c r="AV18" i="34"/>
  <c r="AV39" i="34" s="1"/>
  <c r="BQ17" i="34"/>
  <c r="BQ38" i="34" s="1"/>
  <c r="BO17" i="34"/>
  <c r="BO38" i="34" s="1"/>
  <c r="BN17" i="34"/>
  <c r="BN38" i="34" s="1"/>
  <c r="BK17" i="34"/>
  <c r="BK38" i="34" s="1"/>
  <c r="BI17" i="34"/>
  <c r="BI38" i="34" s="1"/>
  <c r="BG17" i="34"/>
  <c r="BG38" i="34" s="1"/>
  <c r="BE17" i="34"/>
  <c r="BE38" i="34" s="1"/>
  <c r="BC17" i="34"/>
  <c r="BC38" i="34" s="1"/>
  <c r="BA17" i="34"/>
  <c r="BA38" i="34" s="1"/>
  <c r="AY17" i="34"/>
  <c r="AY38" i="34" s="1"/>
  <c r="AW17" i="34"/>
  <c r="AW38" i="34" s="1"/>
  <c r="AU17" i="34"/>
  <c r="AU38" i="34" s="1"/>
  <c r="BQ16" i="34"/>
  <c r="BQ37" i="34" s="1"/>
  <c r="BP16" i="34"/>
  <c r="BP37" i="34" s="1"/>
  <c r="BN16" i="34"/>
  <c r="BN37" i="34" s="1"/>
  <c r="BK16" i="34"/>
  <c r="BK37" i="34" s="1"/>
  <c r="BI16" i="34"/>
  <c r="BI37" i="34" s="1"/>
  <c r="BH16" i="34"/>
  <c r="BH37" i="34" s="1"/>
  <c r="BF16" i="34"/>
  <c r="BF37" i="34" s="1"/>
  <c r="BC16" i="34"/>
  <c r="BC37" i="34" s="1"/>
  <c r="BA16" i="34"/>
  <c r="BA37" i="34" s="1"/>
  <c r="AZ16" i="34"/>
  <c r="AZ37" i="34" s="1"/>
  <c r="AW16" i="34"/>
  <c r="AW37" i="34" s="1"/>
  <c r="AV16" i="34"/>
  <c r="AV37" i="34" s="1"/>
  <c r="BQ15" i="34"/>
  <c r="BQ36" i="34" s="1"/>
  <c r="BO15" i="34"/>
  <c r="BO36" i="34" s="1"/>
  <c r="BN15" i="34"/>
  <c r="BN36" i="34" s="1"/>
  <c r="BK15" i="34"/>
  <c r="BK36" i="34" s="1"/>
  <c r="BI15" i="34"/>
  <c r="BI36" i="34" s="1"/>
  <c r="BG15" i="34"/>
  <c r="BG36" i="34" s="1"/>
  <c r="BE15" i="34"/>
  <c r="BE36" i="34" s="1"/>
  <c r="BC15" i="34"/>
  <c r="BC36" i="34" s="1"/>
  <c r="BA15" i="34"/>
  <c r="BA36" i="34" s="1"/>
  <c r="AY15" i="34"/>
  <c r="AY36" i="34" s="1"/>
  <c r="AW15" i="34"/>
  <c r="AW36" i="34" s="1"/>
  <c r="AU15" i="34"/>
  <c r="AU36" i="34" s="1"/>
  <c r="BQ14" i="34"/>
  <c r="BQ35" i="34" s="1"/>
  <c r="BO14" i="34"/>
  <c r="BO35" i="34" s="1"/>
  <c r="BM14" i="34"/>
  <c r="BM35" i="34" s="1"/>
  <c r="BK14" i="34"/>
  <c r="BK35" i="34" s="1"/>
  <c r="BI14" i="34"/>
  <c r="BI35" i="34" s="1"/>
  <c r="BG14" i="34"/>
  <c r="BG35" i="34" s="1"/>
  <c r="BE14" i="34"/>
  <c r="BE35" i="34" s="1"/>
  <c r="BC14" i="34"/>
  <c r="BC35" i="34" s="1"/>
  <c r="BA14" i="34"/>
  <c r="BA35" i="34" s="1"/>
  <c r="AY14" i="34"/>
  <c r="AY35" i="34" s="1"/>
  <c r="AW14" i="34"/>
  <c r="AW35" i="34" s="1"/>
  <c r="AU14" i="34"/>
  <c r="AU35" i="34" s="1"/>
  <c r="BQ13" i="34"/>
  <c r="BQ34" i="34" s="1"/>
  <c r="BO13" i="34"/>
  <c r="BO34" i="34" s="1"/>
  <c r="BM13" i="34"/>
  <c r="BM34" i="34" s="1"/>
  <c r="BK13" i="34"/>
  <c r="BK34" i="34" s="1"/>
  <c r="BI13" i="34"/>
  <c r="BI34" i="34" s="1"/>
  <c r="BG13" i="34"/>
  <c r="BG34" i="34" s="1"/>
  <c r="BF13" i="34"/>
  <c r="BF34" i="34" s="1"/>
  <c r="BC13" i="34"/>
  <c r="BC34" i="34" s="1"/>
  <c r="BA13" i="34"/>
  <c r="BA34" i="34" s="1"/>
  <c r="AY13" i="34"/>
  <c r="AY34" i="34" s="1"/>
  <c r="AW13" i="34"/>
  <c r="AW34" i="34" s="1"/>
  <c r="AU13" i="34"/>
  <c r="AU34" i="34" s="1"/>
  <c r="BQ12" i="34"/>
  <c r="BQ33" i="34" s="1"/>
  <c r="BP12" i="34"/>
  <c r="BP33" i="34" s="1"/>
  <c r="BM12" i="34"/>
  <c r="BM33" i="34" s="1"/>
  <c r="BK12" i="34"/>
  <c r="BK33" i="34" s="1"/>
  <c r="BJ12" i="34"/>
  <c r="BJ33" i="34" s="1"/>
  <c r="BH12" i="34"/>
  <c r="BH33" i="34" s="1"/>
  <c r="BE12" i="34"/>
  <c r="BE33" i="34" s="1"/>
  <c r="BC12" i="34"/>
  <c r="BC33" i="34" s="1"/>
  <c r="BB12" i="34"/>
  <c r="BB33" i="34" s="1"/>
  <c r="AZ12" i="34"/>
  <c r="AZ33" i="34" s="1"/>
  <c r="AW12" i="34"/>
  <c r="AW33" i="34" s="1"/>
  <c r="AV12" i="34"/>
  <c r="AV33" i="34" s="1"/>
  <c r="BQ11" i="34"/>
  <c r="BQ32" i="34" s="1"/>
  <c r="BO11" i="34"/>
  <c r="BO32" i="34" s="1"/>
  <c r="BM11" i="34"/>
  <c r="BM32" i="34" s="1"/>
  <c r="BK11" i="34"/>
  <c r="BK32" i="34" s="1"/>
  <c r="BI11" i="34"/>
  <c r="BI32" i="34" s="1"/>
  <c r="BG11" i="34"/>
  <c r="BG32" i="34" s="1"/>
  <c r="BE11" i="34"/>
  <c r="BE32" i="34" s="1"/>
  <c r="BC11" i="34"/>
  <c r="BC32" i="34" s="1"/>
  <c r="BA11" i="34"/>
  <c r="BA32" i="34" s="1"/>
  <c r="AY11" i="34"/>
  <c r="AY32" i="34" s="1"/>
  <c r="AW11" i="34"/>
  <c r="AW32" i="34" s="1"/>
  <c r="AU11" i="34"/>
  <c r="AU32" i="34" s="1"/>
  <c r="BQ10" i="34"/>
  <c r="BQ31" i="34" s="1"/>
  <c r="BO10" i="34"/>
  <c r="BO31" i="34" s="1"/>
  <c r="BN10" i="34"/>
  <c r="BN31" i="34" s="1"/>
  <c r="BK10" i="34"/>
  <c r="BK31" i="34" s="1"/>
  <c r="BI10" i="34"/>
  <c r="BI31" i="34" s="1"/>
  <c r="BG10" i="34"/>
  <c r="BG31" i="34" s="1"/>
  <c r="BF10" i="34"/>
  <c r="BF31" i="34" s="1"/>
  <c r="BC10" i="34"/>
  <c r="BC31" i="34" s="1"/>
  <c r="BA10" i="34"/>
  <c r="BA31" i="34" s="1"/>
  <c r="AY10" i="34"/>
  <c r="AY31" i="34" s="1"/>
  <c r="AW10" i="34"/>
  <c r="AW31" i="34" s="1"/>
  <c r="AU10" i="34"/>
  <c r="AU31" i="34" s="1"/>
  <c r="BQ7" i="34"/>
  <c r="BQ28" i="34" s="1"/>
  <c r="BP7" i="34"/>
  <c r="BP28" i="34" s="1"/>
  <c r="BM7" i="34"/>
  <c r="BM28" i="34" s="1"/>
  <c r="BK7" i="34"/>
  <c r="BK28" i="34" s="1"/>
  <c r="BJ7" i="34"/>
  <c r="BJ28" i="34" s="1"/>
  <c r="BH7" i="34"/>
  <c r="BH28" i="34" s="1"/>
  <c r="BE7" i="34"/>
  <c r="BE28" i="34" s="1"/>
  <c r="BC7" i="34"/>
  <c r="BC28" i="34" s="1"/>
  <c r="BB7" i="34"/>
  <c r="BB28" i="34" s="1"/>
  <c r="AZ7" i="34"/>
  <c r="AZ28" i="34" s="1"/>
  <c r="AW7" i="34"/>
  <c r="AW28" i="34" s="1"/>
  <c r="AV7" i="34"/>
  <c r="AV28" i="34" s="1"/>
  <c r="K5" i="32"/>
  <c r="H5" i="32"/>
  <c r="E5" i="32"/>
  <c r="AK6" i="34"/>
  <c r="BQ6" i="34"/>
  <c r="BQ27" i="34" s="1"/>
  <c r="AH6" i="34"/>
  <c r="BO6" i="34"/>
  <c r="BO27" i="34" s="1"/>
  <c r="AE6" i="34"/>
  <c r="BM6" i="34"/>
  <c r="BM27" i="34" s="1"/>
  <c r="AB6" i="34"/>
  <c r="BK6" i="34"/>
  <c r="BK27" i="34" s="1"/>
  <c r="Y6" i="34"/>
  <c r="BI6" i="34"/>
  <c r="BI27" i="34" s="1"/>
  <c r="V6" i="34"/>
  <c r="BG6" i="34"/>
  <c r="BG27" i="34" s="1"/>
  <c r="S6" i="34"/>
  <c r="BE6" i="34"/>
  <c r="BE27" i="34" s="1"/>
  <c r="P6" i="34"/>
  <c r="BC6" i="34"/>
  <c r="BC27" i="34" s="1"/>
  <c r="M6" i="34"/>
  <c r="BA6" i="34"/>
  <c r="BA27" i="34" s="1"/>
  <c r="J6" i="34"/>
  <c r="AY6" i="34"/>
  <c r="AY27" i="34" s="1"/>
  <c r="G6" i="34"/>
  <c r="AW6" i="34"/>
  <c r="AW27" i="34" s="1"/>
  <c r="D6" i="34"/>
  <c r="AU6" i="34"/>
  <c r="AU27" i="34" s="1"/>
  <c r="K4" i="32"/>
  <c r="H4" i="32"/>
  <c r="E4" i="32"/>
  <c r="AK5" i="34"/>
  <c r="BQ5" i="34"/>
  <c r="BQ26" i="34" s="1"/>
  <c r="AH5" i="34"/>
  <c r="BO5" i="34"/>
  <c r="BO26" i="34" s="1"/>
  <c r="AE5" i="34"/>
  <c r="BM5" i="34"/>
  <c r="BM26" i="34" s="1"/>
  <c r="AB5" i="34"/>
  <c r="BK5" i="34"/>
  <c r="BK26" i="34" s="1"/>
  <c r="Y5" i="34"/>
  <c r="BI5" i="34"/>
  <c r="BI26" i="34" s="1"/>
  <c r="V5" i="34"/>
  <c r="BG5" i="34"/>
  <c r="BG26" i="34" s="1"/>
  <c r="S5" i="34"/>
  <c r="BE5" i="34"/>
  <c r="BE26" i="34" s="1"/>
  <c r="P5" i="34"/>
  <c r="BC5" i="34"/>
  <c r="BC26" i="34" s="1"/>
  <c r="M5" i="34"/>
  <c r="BA5" i="34"/>
  <c r="BA26" i="34" s="1"/>
  <c r="J5" i="34"/>
  <c r="AY5" i="34"/>
  <c r="AY26" i="34" s="1"/>
  <c r="G5" i="34"/>
  <c r="AW5" i="34"/>
  <c r="AW26" i="34" s="1"/>
  <c r="D5" i="34"/>
  <c r="AU5" i="34"/>
  <c r="AU26" i="34" s="1"/>
  <c r="K3" i="32"/>
  <c r="H3" i="32"/>
  <c r="E3" i="32"/>
  <c r="AM4" i="34"/>
  <c r="AG4" i="34"/>
  <c r="AA4" i="34"/>
  <c r="U4" i="34"/>
  <c r="O4" i="34"/>
  <c r="I4" i="34"/>
  <c r="F4" i="34"/>
  <c r="BJ169" i="22"/>
  <c r="B51" i="22"/>
  <c r="B52" i="22"/>
  <c r="BJ200" i="22"/>
  <c r="BM200" i="22"/>
  <c r="BL200" i="22"/>
  <c r="BK200" i="22"/>
  <c r="A2" i="32"/>
  <c r="B2" i="32"/>
  <c r="C2" i="32"/>
  <c r="H21" i="8"/>
  <c r="K21" i="8"/>
  <c r="L21" i="8"/>
  <c r="M21" i="8"/>
  <c r="H22" i="8"/>
  <c r="K22" i="8"/>
  <c r="L22" i="8"/>
  <c r="M22" i="8"/>
  <c r="H23" i="8"/>
  <c r="K23" i="8"/>
  <c r="L23" i="8"/>
  <c r="M23" i="8"/>
  <c r="H24" i="8"/>
  <c r="K24" i="8"/>
  <c r="L24" i="8"/>
  <c r="M24" i="8"/>
  <c r="H25" i="8"/>
  <c r="K25" i="8"/>
  <c r="L25" i="8"/>
  <c r="M25" i="8"/>
  <c r="H26" i="8"/>
  <c r="K26" i="8"/>
  <c r="L26" i="8"/>
  <c r="M26" i="8"/>
  <c r="H27" i="8"/>
  <c r="K27" i="8"/>
  <c r="L27" i="8"/>
  <c r="M27" i="8"/>
  <c r="H28" i="8"/>
  <c r="K28" i="8"/>
  <c r="L28" i="8"/>
  <c r="M28" i="8"/>
  <c r="H29" i="8"/>
  <c r="K29" i="8"/>
  <c r="L29" i="8"/>
  <c r="M29" i="8"/>
  <c r="H30" i="8"/>
  <c r="K30" i="8"/>
  <c r="L30" i="8"/>
  <c r="M30" i="8"/>
  <c r="H31" i="8"/>
  <c r="K31" i="8"/>
  <c r="L31" i="8"/>
  <c r="M31" i="8"/>
  <c r="H32" i="8"/>
  <c r="K32" i="8"/>
  <c r="L32" i="8"/>
  <c r="M32" i="8"/>
  <c r="H33" i="8"/>
  <c r="K33" i="8"/>
  <c r="L33" i="8"/>
  <c r="M33" i="8"/>
  <c r="H34" i="8"/>
  <c r="K34" i="8"/>
  <c r="L34" i="8"/>
  <c r="M34" i="8"/>
  <c r="H35" i="8"/>
  <c r="K35" i="8"/>
  <c r="L35" i="8"/>
  <c r="M35" i="8"/>
  <c r="H36" i="8"/>
  <c r="K36" i="8"/>
  <c r="L36" i="8"/>
  <c r="M36" i="8"/>
  <c r="H37" i="8"/>
  <c r="K37" i="8"/>
  <c r="L37" i="8"/>
  <c r="M37" i="8"/>
  <c r="H38" i="8"/>
  <c r="K38" i="8"/>
  <c r="L38" i="8"/>
  <c r="M38" i="8"/>
  <c r="H39" i="8"/>
  <c r="K39" i="8"/>
  <c r="L39" i="8"/>
  <c r="M39" i="8"/>
  <c r="H40" i="8"/>
  <c r="K40" i="8"/>
  <c r="L40" i="8"/>
  <c r="M40" i="8"/>
  <c r="H41" i="8"/>
  <c r="K41" i="8"/>
  <c r="L41" i="8"/>
  <c r="M41" i="8"/>
  <c r="H42" i="8"/>
  <c r="K42" i="8"/>
  <c r="L42" i="8"/>
  <c r="M42" i="8"/>
  <c r="H43" i="8"/>
  <c r="K43" i="8"/>
  <c r="L43" i="8"/>
  <c r="M43" i="8"/>
  <c r="H44" i="8"/>
  <c r="K44" i="8"/>
  <c r="L44" i="8"/>
  <c r="M44" i="8"/>
  <c r="H45" i="8"/>
  <c r="K45" i="8"/>
  <c r="L45" i="8"/>
  <c r="M45" i="8"/>
  <c r="H46" i="8"/>
  <c r="K46" i="8"/>
  <c r="L46" i="8"/>
  <c r="M46" i="8"/>
  <c r="H47" i="8"/>
  <c r="K47" i="8"/>
  <c r="L47" i="8"/>
  <c r="M47" i="8"/>
  <c r="H48" i="8"/>
  <c r="K48" i="8"/>
  <c r="L48" i="8"/>
  <c r="M48" i="8"/>
  <c r="H49" i="8"/>
  <c r="K49" i="8"/>
  <c r="L49" i="8"/>
  <c r="M49" i="8"/>
  <c r="H50" i="8"/>
  <c r="K50" i="8"/>
  <c r="L50" i="8"/>
  <c r="M50" i="8"/>
  <c r="F51" i="8"/>
  <c r="G51" i="8"/>
  <c r="I51" i="8"/>
  <c r="J51" i="8"/>
  <c r="B5" i="22"/>
  <c r="BJ166" i="22" s="1"/>
  <c r="B6" i="22"/>
  <c r="BO167" i="22" s="1"/>
  <c r="B7" i="22"/>
  <c r="BJ167" i="22" s="1"/>
  <c r="B8" i="22"/>
  <c r="BJ170" i="22" s="1"/>
  <c r="B9" i="22"/>
  <c r="B10" i="22"/>
  <c r="B11" i="22"/>
  <c r="B12" i="22"/>
  <c r="D34" i="22" s="1"/>
  <c r="BL179" i="22" s="1"/>
  <c r="B23" i="22"/>
  <c r="C23" i="22"/>
  <c r="G31" i="22"/>
  <c r="G32" i="22"/>
  <c r="B45" i="22"/>
  <c r="B46" i="22"/>
  <c r="AB48" i="22"/>
  <c r="AB49" i="22"/>
  <c r="AB50" i="22"/>
  <c r="AB51" i="22"/>
  <c r="AB52" i="22"/>
  <c r="AB53" i="22"/>
  <c r="AB54" i="22"/>
  <c r="AB55" i="22"/>
  <c r="AB56" i="22"/>
  <c r="AB57" i="22"/>
  <c r="AB58" i="22"/>
  <c r="AB59" i="22"/>
  <c r="AB60" i="22"/>
  <c r="D125" i="22"/>
  <c r="E125" i="22" s="1"/>
  <c r="BO204" i="22" s="1"/>
  <c r="B133" i="22"/>
  <c r="B136" i="22" s="1"/>
  <c r="E149" i="22"/>
  <c r="BJ213" i="22" s="1"/>
  <c r="I149" i="22"/>
  <c r="E150" i="22"/>
  <c r="BJ214" i="22" s="1"/>
  <c r="I150" i="22"/>
  <c r="E151" i="22"/>
  <c r="I151" i="22"/>
  <c r="E152" i="22"/>
  <c r="I152" i="22"/>
  <c r="E153" i="22"/>
  <c r="BJ217" i="22" s="1"/>
  <c r="I153" i="22"/>
  <c r="E154" i="22"/>
  <c r="BJ218" i="22" s="1"/>
  <c r="I154" i="22"/>
  <c r="E155" i="22"/>
  <c r="I155" i="22"/>
  <c r="E156" i="22"/>
  <c r="BJ220" i="22" s="1"/>
  <c r="I156" i="22"/>
  <c r="BJ168" i="22"/>
  <c r="BL176" i="22"/>
  <c r="E2" i="32" s="1"/>
  <c r="BL177" i="22"/>
  <c r="H2" i="32" s="1"/>
  <c r="BL178" i="22"/>
  <c r="K2" i="32" s="1"/>
  <c r="BI199" i="22"/>
  <c r="BJ199" i="22"/>
  <c r="BK199" i="22"/>
  <c r="BL199" i="22"/>
  <c r="BM199" i="22"/>
  <c r="BI202" i="22"/>
  <c r="BI203" i="22"/>
  <c r="BJ203" i="22"/>
  <c r="BK203" i="22"/>
  <c r="BL203" i="22"/>
  <c r="BM203" i="22"/>
  <c r="BN203" i="22"/>
  <c r="BO203" i="22"/>
  <c r="BP203" i="22"/>
  <c r="BQ203" i="22"/>
  <c r="BI204" i="22"/>
  <c r="BJ204" i="22"/>
  <c r="BK204" i="22"/>
  <c r="BL204" i="22"/>
  <c r="BM204" i="22"/>
  <c r="BP204" i="22"/>
  <c r="BQ204" i="22"/>
  <c r="BI206" i="22"/>
  <c r="BI212" i="22"/>
  <c r="BJ212" i="22"/>
  <c r="BK212" i="22"/>
  <c r="BL212" i="22"/>
  <c r="BM212" i="22"/>
  <c r="BN212" i="22"/>
  <c r="BI213" i="22"/>
  <c r="BK213" i="22"/>
  <c r="BN213" i="22"/>
  <c r="BI214" i="22"/>
  <c r="BK214" i="22"/>
  <c r="BN214" i="22"/>
  <c r="BI215" i="22"/>
  <c r="BK215" i="22"/>
  <c r="BN215" i="22"/>
  <c r="BI216" i="22"/>
  <c r="BK216" i="22"/>
  <c r="BN216" i="22"/>
  <c r="BI217" i="22"/>
  <c r="BK217" i="22"/>
  <c r="BN217" i="22"/>
  <c r="BI218" i="22"/>
  <c r="BK218" i="22"/>
  <c r="BN218" i="22"/>
  <c r="BI219" i="22"/>
  <c r="BK219" i="22"/>
  <c r="BN219" i="22"/>
  <c r="BI220" i="22"/>
  <c r="BK220" i="22"/>
  <c r="BN220" i="22"/>
  <c r="P2" i="28"/>
  <c r="P3" i="28"/>
  <c r="B4" i="28"/>
  <c r="P4" i="28"/>
  <c r="B5" i="28"/>
  <c r="P5" i="28"/>
  <c r="B6" i="28"/>
  <c r="P6" i="28"/>
  <c r="P7" i="28"/>
  <c r="P8" i="28"/>
  <c r="P9" i="28"/>
  <c r="P10" i="28"/>
  <c r="P11" i="28"/>
  <c r="P12" i="28"/>
  <c r="P13" i="28"/>
  <c r="D16" i="28"/>
  <c r="B32" i="28" s="1"/>
  <c r="B33" i="28" s="1"/>
  <c r="P37" i="28"/>
  <c r="B38" i="28"/>
  <c r="F59" i="28" s="1"/>
  <c r="P38" i="28"/>
  <c r="P39" i="28"/>
  <c r="P40" i="28"/>
  <c r="P41" i="28"/>
  <c r="P42" i="28"/>
  <c r="P43" i="28"/>
  <c r="P44" i="28"/>
  <c r="P45" i="28"/>
  <c r="P46" i="28"/>
  <c r="P47" i="28"/>
  <c r="P48" i="28"/>
  <c r="D53" i="28"/>
  <c r="B69" i="28" s="1"/>
  <c r="B70" i="28" s="1"/>
  <c r="P98" i="28"/>
  <c r="P99" i="28"/>
  <c r="B100" i="28"/>
  <c r="P100" i="28"/>
  <c r="B101" i="28"/>
  <c r="P101" i="28"/>
  <c r="B102" i="28"/>
  <c r="P102" i="28"/>
  <c r="B103" i="28"/>
  <c r="P103" i="28"/>
  <c r="P104" i="28"/>
  <c r="P105" i="28"/>
  <c r="P106" i="28"/>
  <c r="P107" i="28"/>
  <c r="P108" i="28"/>
  <c r="P109" i="28"/>
  <c r="D112" i="28"/>
  <c r="B128" i="28" s="1"/>
  <c r="P110" i="28" s="1"/>
  <c r="P133" i="28"/>
  <c r="B134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D149" i="28"/>
  <c r="B165" i="28" s="1"/>
  <c r="D152" i="28"/>
  <c r="D153" i="28"/>
  <c r="J153" i="28" s="1"/>
  <c r="E153" i="28" s="1"/>
  <c r="D154" i="28"/>
  <c r="D155" i="28"/>
  <c r="D156" i="28"/>
  <c r="D157" i="28"/>
  <c r="D158" i="28"/>
  <c r="D159" i="28"/>
  <c r="D160" i="28"/>
  <c r="D161" i="28"/>
  <c r="D162" i="28"/>
  <c r="D163" i="28"/>
  <c r="D164" i="28"/>
  <c r="D165" i="28"/>
  <c r="E165" i="28"/>
  <c r="B166" i="28"/>
  <c r="B167" i="28"/>
  <c r="C167" i="28"/>
  <c r="D167" i="28"/>
  <c r="E167" i="28"/>
  <c r="P194" i="28"/>
  <c r="P195" i="28"/>
  <c r="B196" i="28"/>
  <c r="P196" i="28"/>
  <c r="B197" i="28"/>
  <c r="P197" i="28"/>
  <c r="B198" i="28"/>
  <c r="P198" i="28"/>
  <c r="B199" i="28"/>
  <c r="P199" i="28"/>
  <c r="P200" i="28"/>
  <c r="P201" i="28"/>
  <c r="P202" i="28"/>
  <c r="P203" i="28"/>
  <c r="P204" i="28"/>
  <c r="P205" i="28"/>
  <c r="P206" i="28"/>
  <c r="D208" i="28"/>
  <c r="B224" i="28" s="1"/>
  <c r="D211" i="28"/>
  <c r="E211" i="28"/>
  <c r="B268" i="28" s="1"/>
  <c r="C268" i="28" s="1"/>
  <c r="D268" i="28" s="1"/>
  <c r="C103" i="17" s="1"/>
  <c r="F211" i="28"/>
  <c r="D212" i="28"/>
  <c r="E212" i="28"/>
  <c r="B269" i="28" s="1"/>
  <c r="C269" i="28" s="1"/>
  <c r="D269" i="28" s="1"/>
  <c r="D103" i="17" s="1"/>
  <c r="F212" i="28"/>
  <c r="D213" i="28"/>
  <c r="E213" i="28"/>
  <c r="B270" i="28" s="1"/>
  <c r="C270" i="28" s="1"/>
  <c r="D270" i="28" s="1"/>
  <c r="E103" i="17" s="1"/>
  <c r="F213" i="28"/>
  <c r="D214" i="28"/>
  <c r="E214" i="28"/>
  <c r="B271" i="28" s="1"/>
  <c r="C271" i="28" s="1"/>
  <c r="D271" i="28" s="1"/>
  <c r="F103" i="17" s="1"/>
  <c r="F214" i="28"/>
  <c r="D215" i="28"/>
  <c r="E215" i="28"/>
  <c r="B272" i="28" s="1"/>
  <c r="C272" i="28" s="1"/>
  <c r="D272" i="28" s="1"/>
  <c r="G103" i="17" s="1"/>
  <c r="F215" i="28"/>
  <c r="D216" i="28"/>
  <c r="E216" i="28"/>
  <c r="B273" i="28" s="1"/>
  <c r="C273" i="28" s="1"/>
  <c r="D273" i="28" s="1"/>
  <c r="H103" i="17" s="1"/>
  <c r="F216" i="28"/>
  <c r="D217" i="28"/>
  <c r="E217" i="28"/>
  <c r="B274" i="28" s="1"/>
  <c r="C274" i="28" s="1"/>
  <c r="D274" i="28" s="1"/>
  <c r="I103" i="17" s="1"/>
  <c r="F217" i="28"/>
  <c r="D218" i="28"/>
  <c r="E218" i="28"/>
  <c r="B275" i="28" s="1"/>
  <c r="C275" i="28" s="1"/>
  <c r="D275" i="28" s="1"/>
  <c r="J103" i="17" s="1"/>
  <c r="F218" i="28"/>
  <c r="D219" i="28"/>
  <c r="E219" i="28"/>
  <c r="B276" i="28" s="1"/>
  <c r="C276" i="28" s="1"/>
  <c r="D276" i="28" s="1"/>
  <c r="K103" i="17" s="1"/>
  <c r="F219" i="28"/>
  <c r="D220" i="28"/>
  <c r="E220" i="28"/>
  <c r="B277" i="28" s="1"/>
  <c r="C277" i="28" s="1"/>
  <c r="D277" i="28" s="1"/>
  <c r="L103" i="17" s="1"/>
  <c r="F220" i="28"/>
  <c r="D221" i="28"/>
  <c r="E221" i="28"/>
  <c r="B278" i="28" s="1"/>
  <c r="C278" i="28" s="1"/>
  <c r="D278" i="28" s="1"/>
  <c r="M103" i="17" s="1"/>
  <c r="F221" i="28"/>
  <c r="D222" i="28"/>
  <c r="E222" i="28"/>
  <c r="B279" i="28" s="1"/>
  <c r="C279" i="28" s="1"/>
  <c r="D279" i="28" s="1"/>
  <c r="N103" i="17" s="1"/>
  <c r="F222" i="28"/>
  <c r="D223" i="28"/>
  <c r="D224" i="28"/>
  <c r="E224" i="28"/>
  <c r="B225" i="28"/>
  <c r="B226" i="28"/>
  <c r="C226" i="28"/>
  <c r="D226" i="28"/>
  <c r="E226" i="28"/>
  <c r="P229" i="28"/>
  <c r="B230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D245" i="28"/>
  <c r="B261" i="28" s="1"/>
  <c r="D248" i="28"/>
  <c r="D249" i="28"/>
  <c r="J249" i="28" s="1"/>
  <c r="E249" i="28" s="1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E261" i="28"/>
  <c r="B262" i="28"/>
  <c r="B263" i="28"/>
  <c r="C263" i="28"/>
  <c r="D263" i="28"/>
  <c r="E263" i="28"/>
  <c r="P290" i="28"/>
  <c r="P291" i="28"/>
  <c r="B292" i="28"/>
  <c r="P292" i="28"/>
  <c r="B293" i="28"/>
  <c r="P293" i="28"/>
  <c r="B294" i="28"/>
  <c r="P294" i="28"/>
  <c r="B295" i="28"/>
  <c r="P295" i="28"/>
  <c r="P296" i="28"/>
  <c r="P297" i="28"/>
  <c r="P298" i="28"/>
  <c r="P299" i="28"/>
  <c r="P300" i="28"/>
  <c r="P301" i="28"/>
  <c r="P302" i="28"/>
  <c r="D304" i="28"/>
  <c r="B320" i="28" s="1"/>
  <c r="D307" i="28"/>
  <c r="E307" i="28"/>
  <c r="B364" i="28" s="1"/>
  <c r="C364" i="28" s="1"/>
  <c r="D364" i="28" s="1"/>
  <c r="C104" i="17" s="1"/>
  <c r="F307" i="28"/>
  <c r="D308" i="28"/>
  <c r="E308" i="28"/>
  <c r="B365" i="28" s="1"/>
  <c r="C365" i="28" s="1"/>
  <c r="D365" i="28" s="1"/>
  <c r="D104" i="17" s="1"/>
  <c r="F308" i="28"/>
  <c r="D309" i="28"/>
  <c r="E309" i="28"/>
  <c r="B366" i="28" s="1"/>
  <c r="C366" i="28" s="1"/>
  <c r="D366" i="28" s="1"/>
  <c r="E104" i="17" s="1"/>
  <c r="F309" i="28"/>
  <c r="D310" i="28"/>
  <c r="E310" i="28"/>
  <c r="B367" i="28" s="1"/>
  <c r="C367" i="28" s="1"/>
  <c r="D367" i="28" s="1"/>
  <c r="F104" i="17" s="1"/>
  <c r="F310" i="28"/>
  <c r="D311" i="28"/>
  <c r="E311" i="28"/>
  <c r="B368" i="28" s="1"/>
  <c r="C368" i="28" s="1"/>
  <c r="D368" i="28" s="1"/>
  <c r="G104" i="17" s="1"/>
  <c r="F311" i="28"/>
  <c r="D312" i="28"/>
  <c r="E312" i="28"/>
  <c r="B369" i="28" s="1"/>
  <c r="C369" i="28" s="1"/>
  <c r="D369" i="28" s="1"/>
  <c r="H104" i="17" s="1"/>
  <c r="F312" i="28"/>
  <c r="D313" i="28"/>
  <c r="E313" i="28"/>
  <c r="B370" i="28" s="1"/>
  <c r="C370" i="28" s="1"/>
  <c r="D370" i="28" s="1"/>
  <c r="I104" i="17" s="1"/>
  <c r="F313" i="28"/>
  <c r="D314" i="28"/>
  <c r="E314" i="28"/>
  <c r="B371" i="28" s="1"/>
  <c r="C371" i="28" s="1"/>
  <c r="D371" i="28" s="1"/>
  <c r="J104" i="17" s="1"/>
  <c r="F314" i="28"/>
  <c r="D315" i="28"/>
  <c r="E315" i="28"/>
  <c r="B372" i="28" s="1"/>
  <c r="C372" i="28" s="1"/>
  <c r="D372" i="28" s="1"/>
  <c r="K104" i="17" s="1"/>
  <c r="F315" i="28"/>
  <c r="D316" i="28"/>
  <c r="E316" i="28"/>
  <c r="B373" i="28" s="1"/>
  <c r="C373" i="28" s="1"/>
  <c r="D373" i="28" s="1"/>
  <c r="L104" i="17" s="1"/>
  <c r="F316" i="28"/>
  <c r="D317" i="28"/>
  <c r="E317" i="28"/>
  <c r="B374" i="28" s="1"/>
  <c r="C374" i="28" s="1"/>
  <c r="D374" i="28" s="1"/>
  <c r="M104" i="17" s="1"/>
  <c r="F317" i="28"/>
  <c r="D318" i="28"/>
  <c r="E318" i="28"/>
  <c r="B375" i="28" s="1"/>
  <c r="C375" i="28" s="1"/>
  <c r="D375" i="28" s="1"/>
  <c r="N104" i="17" s="1"/>
  <c r="F318" i="28"/>
  <c r="D319" i="28"/>
  <c r="D320" i="28"/>
  <c r="E320" i="28"/>
  <c r="B321" i="28"/>
  <c r="B322" i="28"/>
  <c r="C322" i="28"/>
  <c r="D322" i="28"/>
  <c r="E322" i="28"/>
  <c r="P325" i="28"/>
  <c r="B326" i="28"/>
  <c r="P326" i="28"/>
  <c r="P327" i="28"/>
  <c r="P328" i="28"/>
  <c r="P329" i="28"/>
  <c r="P330" i="28"/>
  <c r="P331" i="28"/>
  <c r="P332" i="28"/>
  <c r="P333" i="28"/>
  <c r="P334" i="28"/>
  <c r="P335" i="28"/>
  <c r="P336" i="28"/>
  <c r="P337" i="28"/>
  <c r="D341" i="28"/>
  <c r="B357" i="28" s="1"/>
  <c r="D344" i="28"/>
  <c r="D345" i="28"/>
  <c r="J345" i="28" s="1"/>
  <c r="E345" i="28" s="1"/>
  <c r="D346" i="28"/>
  <c r="D347" i="28"/>
  <c r="D348" i="28"/>
  <c r="D349" i="28"/>
  <c r="D350" i="28"/>
  <c r="D351" i="28"/>
  <c r="D352" i="28"/>
  <c r="D353" i="28"/>
  <c r="D354" i="28"/>
  <c r="D355" i="28"/>
  <c r="D356" i="28"/>
  <c r="D357" i="28"/>
  <c r="E357" i="28"/>
  <c r="B358" i="28"/>
  <c r="B359" i="28"/>
  <c r="C359" i="28"/>
  <c r="D359" i="28"/>
  <c r="E359" i="28"/>
  <c r="P386" i="28"/>
  <c r="P387" i="28"/>
  <c r="B388" i="28"/>
  <c r="P388" i="28"/>
  <c r="B389" i="28"/>
  <c r="P389" i="28"/>
  <c r="B390" i="28"/>
  <c r="P390" i="28"/>
  <c r="B391" i="28"/>
  <c r="P391" i="28"/>
  <c r="P392" i="28"/>
  <c r="P393" i="28"/>
  <c r="P394" i="28"/>
  <c r="P395" i="28"/>
  <c r="P396" i="28"/>
  <c r="P397" i="28"/>
  <c r="P398" i="28"/>
  <c r="D400" i="28"/>
  <c r="B416" i="28" s="1"/>
  <c r="D403" i="28"/>
  <c r="E403" i="28"/>
  <c r="B460" i="28" s="1"/>
  <c r="C460" i="28" s="1"/>
  <c r="D460" i="28" s="1"/>
  <c r="C105" i="17" s="1"/>
  <c r="F403" i="28"/>
  <c r="D404" i="28"/>
  <c r="E404" i="28"/>
  <c r="B461" i="28" s="1"/>
  <c r="C461" i="28" s="1"/>
  <c r="D461" i="28" s="1"/>
  <c r="D105" i="17" s="1"/>
  <c r="F404" i="28"/>
  <c r="D405" i="28"/>
  <c r="E405" i="28"/>
  <c r="B462" i="28" s="1"/>
  <c r="C462" i="28" s="1"/>
  <c r="D462" i="28" s="1"/>
  <c r="E105" i="17" s="1"/>
  <c r="F405" i="28"/>
  <c r="D406" i="28"/>
  <c r="E406" i="28"/>
  <c r="B463" i="28" s="1"/>
  <c r="C463" i="28" s="1"/>
  <c r="D463" i="28" s="1"/>
  <c r="F105" i="17" s="1"/>
  <c r="F406" i="28"/>
  <c r="D407" i="28"/>
  <c r="E407" i="28"/>
  <c r="B464" i="28" s="1"/>
  <c r="C464" i="28" s="1"/>
  <c r="D464" i="28" s="1"/>
  <c r="G105" i="17" s="1"/>
  <c r="F407" i="28"/>
  <c r="D408" i="28"/>
  <c r="E408" i="28"/>
  <c r="B465" i="28" s="1"/>
  <c r="C465" i="28" s="1"/>
  <c r="D465" i="28" s="1"/>
  <c r="H105" i="17" s="1"/>
  <c r="F408" i="28"/>
  <c r="D409" i="28"/>
  <c r="E409" i="28"/>
  <c r="B466" i="28" s="1"/>
  <c r="C466" i="28" s="1"/>
  <c r="D466" i="28" s="1"/>
  <c r="I105" i="17" s="1"/>
  <c r="F409" i="28"/>
  <c r="D410" i="28"/>
  <c r="E410" i="28"/>
  <c r="B467" i="28" s="1"/>
  <c r="C467" i="28" s="1"/>
  <c r="D467" i="28" s="1"/>
  <c r="J105" i="17" s="1"/>
  <c r="F410" i="28"/>
  <c r="D411" i="28"/>
  <c r="E411" i="28"/>
  <c r="B468" i="28" s="1"/>
  <c r="C468" i="28" s="1"/>
  <c r="D468" i="28" s="1"/>
  <c r="K105" i="17" s="1"/>
  <c r="F411" i="28"/>
  <c r="D412" i="28"/>
  <c r="E412" i="28"/>
  <c r="B469" i="28" s="1"/>
  <c r="C469" i="28" s="1"/>
  <c r="D469" i="28" s="1"/>
  <c r="L105" i="17" s="1"/>
  <c r="F412" i="28"/>
  <c r="D413" i="28"/>
  <c r="E413" i="28"/>
  <c r="B470" i="28" s="1"/>
  <c r="C470" i="28" s="1"/>
  <c r="D470" i="28" s="1"/>
  <c r="M105" i="17" s="1"/>
  <c r="F413" i="28"/>
  <c r="D414" i="28"/>
  <c r="E414" i="28"/>
  <c r="B471" i="28" s="1"/>
  <c r="C471" i="28" s="1"/>
  <c r="D471" i="28" s="1"/>
  <c r="N105" i="17" s="1"/>
  <c r="F414" i="28"/>
  <c r="D415" i="28"/>
  <c r="D416" i="28"/>
  <c r="E416" i="28"/>
  <c r="B417" i="28"/>
  <c r="B418" i="28"/>
  <c r="C418" i="28"/>
  <c r="D418" i="28"/>
  <c r="E418" i="28"/>
  <c r="P421" i="28"/>
  <c r="B422" i="28"/>
  <c r="P422" i="28"/>
  <c r="P423" i="28"/>
  <c r="P424" i="28"/>
  <c r="P425" i="28"/>
  <c r="P426" i="28"/>
  <c r="P427" i="28"/>
  <c r="P428" i="28"/>
  <c r="P429" i="28"/>
  <c r="P430" i="28"/>
  <c r="P431" i="28"/>
  <c r="P432" i="28"/>
  <c r="P433" i="28"/>
  <c r="D437" i="28"/>
  <c r="B453" i="28" s="1"/>
  <c r="D440" i="28"/>
  <c r="D441" i="28"/>
  <c r="J441" i="28" s="1"/>
  <c r="E441" i="28" s="1"/>
  <c r="D442" i="28"/>
  <c r="D443" i="28"/>
  <c r="D444" i="28"/>
  <c r="D445" i="28"/>
  <c r="D446" i="28"/>
  <c r="D447" i="28"/>
  <c r="D448" i="28"/>
  <c r="D449" i="28"/>
  <c r="D450" i="28"/>
  <c r="D451" i="28"/>
  <c r="D452" i="28"/>
  <c r="D453" i="28"/>
  <c r="E453" i="28"/>
  <c r="B454" i="28"/>
  <c r="B455" i="28"/>
  <c r="C455" i="28"/>
  <c r="D455" i="28"/>
  <c r="E455" i="28"/>
  <c r="P482" i="28"/>
  <c r="P483" i="28"/>
  <c r="B484" i="28"/>
  <c r="P484" i="28"/>
  <c r="B485" i="28"/>
  <c r="P485" i="28"/>
  <c r="B486" i="28"/>
  <c r="P486" i="28"/>
  <c r="B487" i="28"/>
  <c r="P487" i="28"/>
  <c r="P488" i="28"/>
  <c r="P489" i="28"/>
  <c r="P490" i="28"/>
  <c r="P491" i="28"/>
  <c r="P492" i="28"/>
  <c r="P493" i="28"/>
  <c r="P494" i="28"/>
  <c r="D496" i="28"/>
  <c r="B512" i="28" s="1"/>
  <c r="D499" i="28"/>
  <c r="E499" i="28"/>
  <c r="B556" i="28" s="1"/>
  <c r="C556" i="28" s="1"/>
  <c r="D556" i="28" s="1"/>
  <c r="C106" i="17" s="1"/>
  <c r="F499" i="28"/>
  <c r="D500" i="28"/>
  <c r="E500" i="28"/>
  <c r="B557" i="28" s="1"/>
  <c r="C557" i="28" s="1"/>
  <c r="D557" i="28" s="1"/>
  <c r="D106" i="17" s="1"/>
  <c r="F500" i="28"/>
  <c r="D501" i="28"/>
  <c r="E501" i="28"/>
  <c r="B558" i="28" s="1"/>
  <c r="C558" i="28" s="1"/>
  <c r="D558" i="28" s="1"/>
  <c r="E106" i="17" s="1"/>
  <c r="F501" i="28"/>
  <c r="D502" i="28"/>
  <c r="E502" i="28"/>
  <c r="B559" i="28" s="1"/>
  <c r="C559" i="28" s="1"/>
  <c r="D559" i="28" s="1"/>
  <c r="F106" i="17" s="1"/>
  <c r="F502" i="28"/>
  <c r="D503" i="28"/>
  <c r="E503" i="28"/>
  <c r="B560" i="28" s="1"/>
  <c r="C560" i="28" s="1"/>
  <c r="D560" i="28" s="1"/>
  <c r="G106" i="17" s="1"/>
  <c r="F503" i="28"/>
  <c r="D504" i="28"/>
  <c r="E504" i="28"/>
  <c r="B561" i="28" s="1"/>
  <c r="C561" i="28" s="1"/>
  <c r="D561" i="28" s="1"/>
  <c r="H106" i="17" s="1"/>
  <c r="F504" i="28"/>
  <c r="D505" i="28"/>
  <c r="E505" i="28"/>
  <c r="B562" i="28" s="1"/>
  <c r="C562" i="28" s="1"/>
  <c r="D562" i="28" s="1"/>
  <c r="I106" i="17" s="1"/>
  <c r="F505" i="28"/>
  <c r="D506" i="28"/>
  <c r="E506" i="28"/>
  <c r="B563" i="28" s="1"/>
  <c r="C563" i="28" s="1"/>
  <c r="D563" i="28" s="1"/>
  <c r="J106" i="17" s="1"/>
  <c r="F506" i="28"/>
  <c r="D507" i="28"/>
  <c r="E507" i="28"/>
  <c r="B564" i="28" s="1"/>
  <c r="C564" i="28" s="1"/>
  <c r="D564" i="28" s="1"/>
  <c r="K106" i="17" s="1"/>
  <c r="F507" i="28"/>
  <c r="D508" i="28"/>
  <c r="E508" i="28"/>
  <c r="B565" i="28" s="1"/>
  <c r="C565" i="28" s="1"/>
  <c r="D565" i="28" s="1"/>
  <c r="L106" i="17" s="1"/>
  <c r="F508" i="28"/>
  <c r="D509" i="28"/>
  <c r="E509" i="28"/>
  <c r="B566" i="28" s="1"/>
  <c r="C566" i="28" s="1"/>
  <c r="D566" i="28" s="1"/>
  <c r="M106" i="17" s="1"/>
  <c r="F509" i="28"/>
  <c r="D510" i="28"/>
  <c r="E510" i="28"/>
  <c r="B567" i="28" s="1"/>
  <c r="C567" i="28" s="1"/>
  <c r="D567" i="28" s="1"/>
  <c r="N106" i="17" s="1"/>
  <c r="F510" i="28"/>
  <c r="D511" i="28"/>
  <c r="D512" i="28"/>
  <c r="E512" i="28"/>
  <c r="B513" i="28"/>
  <c r="B514" i="28"/>
  <c r="C514" i="28"/>
  <c r="D514" i="28"/>
  <c r="E514" i="28"/>
  <c r="P517" i="28"/>
  <c r="B518" i="28"/>
  <c r="P518" i="28"/>
  <c r="P519" i="28"/>
  <c r="P520" i="28"/>
  <c r="P521" i="28"/>
  <c r="P522" i="28"/>
  <c r="P523" i="28"/>
  <c r="P524" i="28"/>
  <c r="P525" i="28"/>
  <c r="P526" i="28"/>
  <c r="P527" i="28"/>
  <c r="P528" i="28"/>
  <c r="P529" i="28"/>
  <c r="D533" i="28"/>
  <c r="B549" i="28" s="1"/>
  <c r="D536" i="28"/>
  <c r="D537" i="28"/>
  <c r="J537" i="28" s="1"/>
  <c r="E537" i="28" s="1"/>
  <c r="D538" i="28"/>
  <c r="D539" i="28"/>
  <c r="D540" i="28"/>
  <c r="D541" i="28"/>
  <c r="D542" i="28"/>
  <c r="D543" i="28"/>
  <c r="D544" i="28"/>
  <c r="D545" i="28"/>
  <c r="D546" i="28"/>
  <c r="D547" i="28"/>
  <c r="D548" i="28"/>
  <c r="D549" i="28"/>
  <c r="E549" i="28"/>
  <c r="B550" i="28"/>
  <c r="B551" i="28"/>
  <c r="C551" i="28"/>
  <c r="D551" i="28"/>
  <c r="E551" i="28"/>
  <c r="P578" i="28"/>
  <c r="P579" i="28"/>
  <c r="B580" i="28"/>
  <c r="P580" i="28"/>
  <c r="B581" i="28"/>
  <c r="P581" i="28"/>
  <c r="B582" i="28"/>
  <c r="P582" i="28"/>
  <c r="B583" i="28"/>
  <c r="P583" i="28"/>
  <c r="P584" i="28"/>
  <c r="P585" i="28"/>
  <c r="P586" i="28"/>
  <c r="P587" i="28"/>
  <c r="P588" i="28"/>
  <c r="P589" i="28"/>
  <c r="P590" i="28"/>
  <c r="D592" i="28"/>
  <c r="B608" i="28" s="1"/>
  <c r="D595" i="28"/>
  <c r="E595" i="28"/>
  <c r="B652" i="28" s="1"/>
  <c r="C652" i="28" s="1"/>
  <c r="D652" i="28" s="1"/>
  <c r="C107" i="17" s="1"/>
  <c r="F595" i="28"/>
  <c r="D596" i="28"/>
  <c r="E596" i="28"/>
  <c r="B653" i="28" s="1"/>
  <c r="C653" i="28" s="1"/>
  <c r="D653" i="28" s="1"/>
  <c r="D107" i="17" s="1"/>
  <c r="F596" i="28"/>
  <c r="D597" i="28"/>
  <c r="E597" i="28"/>
  <c r="B654" i="28" s="1"/>
  <c r="C654" i="28" s="1"/>
  <c r="D654" i="28" s="1"/>
  <c r="E107" i="17" s="1"/>
  <c r="F597" i="28"/>
  <c r="D598" i="28"/>
  <c r="E598" i="28"/>
  <c r="B655" i="28" s="1"/>
  <c r="C655" i="28" s="1"/>
  <c r="D655" i="28" s="1"/>
  <c r="F107" i="17" s="1"/>
  <c r="F598" i="28"/>
  <c r="D599" i="28"/>
  <c r="E599" i="28"/>
  <c r="B656" i="28" s="1"/>
  <c r="C656" i="28" s="1"/>
  <c r="D656" i="28" s="1"/>
  <c r="G107" i="17" s="1"/>
  <c r="F599" i="28"/>
  <c r="D600" i="28"/>
  <c r="E600" i="28"/>
  <c r="B657" i="28" s="1"/>
  <c r="C657" i="28" s="1"/>
  <c r="D657" i="28" s="1"/>
  <c r="H107" i="17" s="1"/>
  <c r="F600" i="28"/>
  <c r="D601" i="28"/>
  <c r="E601" i="28"/>
  <c r="B658" i="28" s="1"/>
  <c r="C658" i="28" s="1"/>
  <c r="D658" i="28" s="1"/>
  <c r="I107" i="17" s="1"/>
  <c r="F601" i="28"/>
  <c r="D602" i="28"/>
  <c r="E602" i="28"/>
  <c r="B659" i="28" s="1"/>
  <c r="C659" i="28" s="1"/>
  <c r="D659" i="28" s="1"/>
  <c r="J107" i="17" s="1"/>
  <c r="F602" i="28"/>
  <c r="D603" i="28"/>
  <c r="E603" i="28"/>
  <c r="B660" i="28" s="1"/>
  <c r="C660" i="28" s="1"/>
  <c r="D660" i="28" s="1"/>
  <c r="K107" i="17" s="1"/>
  <c r="F603" i="28"/>
  <c r="D604" i="28"/>
  <c r="E604" i="28"/>
  <c r="B661" i="28" s="1"/>
  <c r="C661" i="28" s="1"/>
  <c r="D661" i="28" s="1"/>
  <c r="L107" i="17" s="1"/>
  <c r="F604" i="28"/>
  <c r="D605" i="28"/>
  <c r="E605" i="28"/>
  <c r="B662" i="28" s="1"/>
  <c r="C662" i="28" s="1"/>
  <c r="D662" i="28" s="1"/>
  <c r="M107" i="17" s="1"/>
  <c r="F605" i="28"/>
  <c r="D606" i="28"/>
  <c r="E606" i="28"/>
  <c r="B663" i="28" s="1"/>
  <c r="C663" i="28" s="1"/>
  <c r="D663" i="28" s="1"/>
  <c r="N107" i="17" s="1"/>
  <c r="F606" i="28"/>
  <c r="D607" i="28"/>
  <c r="D608" i="28"/>
  <c r="E608" i="28"/>
  <c r="B609" i="28"/>
  <c r="B610" i="28"/>
  <c r="C610" i="28"/>
  <c r="D610" i="28"/>
  <c r="E610" i="28"/>
  <c r="P613" i="28"/>
  <c r="B614" i="28"/>
  <c r="P614" i="28"/>
  <c r="P615" i="28"/>
  <c r="P616" i="28"/>
  <c r="P617" i="28"/>
  <c r="P618" i="28"/>
  <c r="P619" i="28"/>
  <c r="P620" i="28"/>
  <c r="P621" i="28"/>
  <c r="P622" i="28"/>
  <c r="P623" i="28"/>
  <c r="P624" i="28"/>
  <c r="P625" i="28"/>
  <c r="D629" i="28"/>
  <c r="B645" i="28" s="1"/>
  <c r="D632" i="28"/>
  <c r="D633" i="28"/>
  <c r="J633" i="28" s="1"/>
  <c r="E633" i="28" s="1"/>
  <c r="D634" i="28"/>
  <c r="D635" i="28"/>
  <c r="D636" i="28"/>
  <c r="D637" i="28"/>
  <c r="D638" i="28"/>
  <c r="D639" i="28"/>
  <c r="D640" i="28"/>
  <c r="D641" i="28"/>
  <c r="D642" i="28"/>
  <c r="D643" i="28"/>
  <c r="D644" i="28"/>
  <c r="D645" i="28"/>
  <c r="E645" i="28"/>
  <c r="B646" i="28"/>
  <c r="B647" i="28"/>
  <c r="C647" i="28"/>
  <c r="D647" i="28"/>
  <c r="E647" i="28"/>
  <c r="R2" i="17"/>
  <c r="BO166" i="22" s="1"/>
  <c r="R3" i="17"/>
  <c r="R4" i="17"/>
  <c r="R5" i="17"/>
  <c r="R6" i="17"/>
  <c r="R7" i="17"/>
  <c r="R8" i="17"/>
  <c r="A101" i="17"/>
  <c r="A102" i="17"/>
  <c r="B102" i="17"/>
  <c r="A103" i="17"/>
  <c r="A104" i="17"/>
  <c r="A105" i="17"/>
  <c r="A106" i="17"/>
  <c r="A107" i="17"/>
  <c r="B119" i="17"/>
  <c r="B120" i="17"/>
  <c r="B121" i="17"/>
  <c r="B122" i="17"/>
  <c r="B123" i="17"/>
  <c r="D57" i="22" l="1"/>
  <c r="D56" i="22"/>
  <c r="B65" i="22"/>
  <c r="B69" i="22"/>
  <c r="B73" i="22"/>
  <c r="B62" i="22"/>
  <c r="B66" i="22"/>
  <c r="B70" i="22"/>
  <c r="B61" i="22"/>
  <c r="B63" i="22"/>
  <c r="B67" i="22"/>
  <c r="B71" i="22"/>
  <c r="B64" i="22"/>
  <c r="B68" i="22"/>
  <c r="B72" i="22"/>
  <c r="AW1" i="123"/>
  <c r="AV1" i="123" s="1"/>
  <c r="AW1" i="122"/>
  <c r="AV1" i="122" s="1"/>
  <c r="AW1" i="116"/>
  <c r="AV1" i="116" s="1"/>
  <c r="AW1" i="114"/>
  <c r="AV1" i="114" s="1"/>
  <c r="H49" i="113"/>
  <c r="Q63" i="110"/>
  <c r="Q62" i="110"/>
  <c r="AW1" i="110"/>
  <c r="AV1" i="110" s="1"/>
  <c r="AW1" i="109"/>
  <c r="AV1" i="109" s="1"/>
  <c r="Q70" i="121"/>
  <c r="H49" i="119"/>
  <c r="AA62" i="119" s="1"/>
  <c r="AW1" i="119"/>
  <c r="AV1" i="119" s="1"/>
  <c r="AW1" i="117"/>
  <c r="AV1" i="117" s="1"/>
  <c r="AW1" i="115"/>
  <c r="AV1" i="115" s="1"/>
  <c r="Q68" i="110"/>
  <c r="Q65" i="110"/>
  <c r="Q64" i="110"/>
  <c r="Q64" i="109"/>
  <c r="H53" i="109"/>
  <c r="AW1" i="108"/>
  <c r="AV1" i="108" s="1"/>
  <c r="AW1" i="107"/>
  <c r="AV1" i="107" s="1"/>
  <c r="AW1" i="103"/>
  <c r="AV1" i="103" s="1"/>
  <c r="AW1" i="102"/>
  <c r="AV1" i="102" s="1"/>
  <c r="Q61" i="121"/>
  <c r="H49" i="121"/>
  <c r="AW1" i="118"/>
  <c r="AV1" i="118" s="1"/>
  <c r="AW1" i="112"/>
  <c r="AV1" i="112" s="1"/>
  <c r="Q66" i="110"/>
  <c r="H53" i="110"/>
  <c r="Q64" i="104"/>
  <c r="AW1" i="121"/>
  <c r="AV1" i="121" s="1"/>
  <c r="AW1" i="120"/>
  <c r="AV1" i="120" s="1"/>
  <c r="Q61" i="115"/>
  <c r="H49" i="115"/>
  <c r="AW1" i="113"/>
  <c r="AV1" i="113" s="1"/>
  <c r="AW1" i="111"/>
  <c r="AV1" i="111" s="1"/>
  <c r="Q61" i="110"/>
  <c r="AW1" i="106"/>
  <c r="AV1" i="106" s="1"/>
  <c r="AW1" i="105"/>
  <c r="AV1" i="105" s="1"/>
  <c r="AW1" i="104"/>
  <c r="AV1" i="104" s="1"/>
  <c r="AW1" i="98"/>
  <c r="AV1" i="98" s="1"/>
  <c r="AW1" i="97"/>
  <c r="AV1" i="97" s="1"/>
  <c r="Q61" i="95"/>
  <c r="Q72" i="91"/>
  <c r="Q71" i="91"/>
  <c r="H53" i="91"/>
  <c r="AW1" i="91"/>
  <c r="AV1" i="91" s="1"/>
  <c r="AW1" i="87"/>
  <c r="AV1" i="87" s="1"/>
  <c r="Q64" i="83"/>
  <c r="Q62" i="83"/>
  <c r="H49" i="83"/>
  <c r="AA62" i="83" s="1"/>
  <c r="AW1" i="81"/>
  <c r="AV1" i="81" s="1"/>
  <c r="AW1" i="22"/>
  <c r="AV1" i="22" s="1"/>
  <c r="AW1" i="75"/>
  <c r="AV1" i="75" s="1"/>
  <c r="Q65" i="95"/>
  <c r="AW1" i="94"/>
  <c r="AV1" i="94" s="1"/>
  <c r="H49" i="90"/>
  <c r="Q70" i="86"/>
  <c r="Q69" i="86"/>
  <c r="Q65" i="86"/>
  <c r="Q64" i="86"/>
  <c r="Q62" i="86"/>
  <c r="H53" i="86"/>
  <c r="H49" i="85"/>
  <c r="H49" i="77"/>
  <c r="AW1" i="77"/>
  <c r="AV1" i="77" s="1"/>
  <c r="AW1" i="100"/>
  <c r="AV1" i="100" s="1"/>
  <c r="AW1" i="96"/>
  <c r="AV1" i="96" s="1"/>
  <c r="Q70" i="95"/>
  <c r="H53" i="95"/>
  <c r="AW1" i="95"/>
  <c r="AV1" i="95" s="1"/>
  <c r="AW1" i="93"/>
  <c r="AV1" i="93" s="1"/>
  <c r="AW1" i="92"/>
  <c r="AV1" i="92" s="1"/>
  <c r="Q63" i="91"/>
  <c r="Q62" i="91"/>
  <c r="H49" i="91"/>
  <c r="Q69" i="89"/>
  <c r="AW1" i="89"/>
  <c r="AV1" i="89" s="1"/>
  <c r="AW1" i="86"/>
  <c r="AV1" i="86" s="1"/>
  <c r="AW1" i="84"/>
  <c r="AV1" i="84" s="1"/>
  <c r="AW1" i="83"/>
  <c r="AV1" i="83" s="1"/>
  <c r="AW1" i="82"/>
  <c r="AV1" i="82" s="1"/>
  <c r="AW1" i="80"/>
  <c r="AV1" i="80" s="1"/>
  <c r="AW1" i="79"/>
  <c r="AV1" i="79" s="1"/>
  <c r="AW1" i="78"/>
  <c r="AV1" i="78" s="1"/>
  <c r="AW1" i="101"/>
  <c r="AV1" i="101" s="1"/>
  <c r="AW1" i="99"/>
  <c r="AV1" i="99" s="1"/>
  <c r="Q68" i="91"/>
  <c r="Q61" i="91"/>
  <c r="AW1" i="90"/>
  <c r="AV1" i="90" s="1"/>
  <c r="Q71" i="89"/>
  <c r="AW1" i="88"/>
  <c r="AV1" i="88" s="1"/>
  <c r="Q63" i="86"/>
  <c r="AW1" i="85"/>
  <c r="AV1" i="85" s="1"/>
  <c r="AW1" i="76"/>
  <c r="AV1" i="76" s="1"/>
  <c r="Q72" i="76"/>
  <c r="Q71" i="93"/>
  <c r="Q71" i="82"/>
  <c r="Q71" i="112"/>
  <c r="Q69" i="117"/>
  <c r="Q72" i="123"/>
  <c r="Q72" i="77"/>
  <c r="Q66" i="91"/>
  <c r="Q70" i="84"/>
  <c r="Q72" i="87"/>
  <c r="Q61" i="81"/>
  <c r="Q68" i="81"/>
  <c r="Q62" i="84"/>
  <c r="Q66" i="87"/>
  <c r="Q64" i="84"/>
  <c r="H53" i="87"/>
  <c r="Q63" i="104"/>
  <c r="Q62" i="97"/>
  <c r="Q61" i="98"/>
  <c r="Q65" i="104"/>
  <c r="Q61" i="97"/>
  <c r="Q66" i="104"/>
  <c r="H53" i="104"/>
  <c r="Q70" i="110"/>
  <c r="Q67" i="115"/>
  <c r="Q68" i="116"/>
  <c r="H49" i="109"/>
  <c r="Q62" i="112"/>
  <c r="Q68" i="112"/>
  <c r="Q63" i="113"/>
  <c r="Q65" i="121"/>
  <c r="H49" i="122"/>
  <c r="Q71" i="120"/>
  <c r="Q66" i="121"/>
  <c r="H49" i="118"/>
  <c r="AA62" i="118" s="1"/>
  <c r="Q70" i="109"/>
  <c r="Q69" i="111"/>
  <c r="Q64" i="111"/>
  <c r="Q70" i="111"/>
  <c r="Q71" i="114"/>
  <c r="Q63" i="114"/>
  <c r="Q66" i="114"/>
  <c r="Q68" i="114"/>
  <c r="Q61" i="114"/>
  <c r="Q67" i="114"/>
  <c r="Q65" i="115"/>
  <c r="Q70" i="117"/>
  <c r="Q65" i="117"/>
  <c r="Q62" i="117"/>
  <c r="H53" i="116"/>
  <c r="Q67" i="116"/>
  <c r="Q67" i="118"/>
  <c r="Q68" i="119"/>
  <c r="Q61" i="118"/>
  <c r="Q68" i="118"/>
  <c r="Q71" i="119"/>
  <c r="Q65" i="119"/>
  <c r="Q65" i="120"/>
  <c r="Q62" i="120"/>
  <c r="Q69" i="122"/>
  <c r="Q64" i="122"/>
  <c r="Q65" i="122"/>
  <c r="Q72" i="122"/>
  <c r="H49" i="123"/>
  <c r="Q62" i="123"/>
  <c r="Q67" i="123"/>
  <c r="Q61" i="123"/>
  <c r="Q68" i="123"/>
  <c r="Q64" i="92"/>
  <c r="H53" i="93"/>
  <c r="Q63" i="94"/>
  <c r="Q71" i="92"/>
  <c r="Q70" i="93"/>
  <c r="Q70" i="78"/>
  <c r="Q72" i="83"/>
  <c r="Q67" i="89"/>
  <c r="Q67" i="106"/>
  <c r="Q72" i="110"/>
  <c r="Q67" i="91"/>
  <c r="Q65" i="81"/>
  <c r="Q61" i="87"/>
  <c r="Q70" i="87"/>
  <c r="Q63" i="81"/>
  <c r="Q70" i="81"/>
  <c r="Q68" i="87"/>
  <c r="Q68" i="95"/>
  <c r="Q63" i="97"/>
  <c r="Q72" i="95"/>
  <c r="Q65" i="97"/>
  <c r="H49" i="110"/>
  <c r="H49" i="112"/>
  <c r="H53" i="115"/>
  <c r="Q68" i="115"/>
  <c r="Q71" i="115"/>
  <c r="Q72" i="116"/>
  <c r="Q63" i="112"/>
  <c r="Q72" i="112"/>
  <c r="Q63" i="118"/>
  <c r="Q62" i="119"/>
  <c r="Q68" i="121"/>
  <c r="Q67" i="117"/>
  <c r="Q62" i="121"/>
  <c r="Q65" i="118"/>
  <c r="H53" i="118"/>
  <c r="Q72" i="109"/>
  <c r="Q67" i="110"/>
  <c r="Q67" i="109"/>
  <c r="Q71" i="109"/>
  <c r="Q63" i="109"/>
  <c r="Q66" i="111"/>
  <c r="Q67" i="111"/>
  <c r="Q62" i="111"/>
  <c r="Q68" i="111"/>
  <c r="Q61" i="111"/>
  <c r="Q67" i="112"/>
  <c r="Q70" i="113"/>
  <c r="Q62" i="113"/>
  <c r="Q67" i="113"/>
  <c r="H49" i="114"/>
  <c r="Q65" i="113"/>
  <c r="Q64" i="114"/>
  <c r="Q63" i="115"/>
  <c r="Q69" i="115"/>
  <c r="Q68" i="117"/>
  <c r="Q61" i="117"/>
  <c r="Q63" i="117"/>
  <c r="Q63" i="116"/>
  <c r="Q62" i="116"/>
  <c r="Q69" i="116"/>
  <c r="Q69" i="118"/>
  <c r="Q61" i="119"/>
  <c r="Q70" i="119"/>
  <c r="Q70" i="118"/>
  <c r="Q62" i="118"/>
  <c r="Q66" i="119"/>
  <c r="Q72" i="120"/>
  <c r="Q69" i="120"/>
  <c r="Q63" i="120"/>
  <c r="Q61" i="122"/>
  <c r="Q67" i="122"/>
  <c r="Q66" i="122"/>
  <c r="Q64" i="123"/>
  <c r="Q69" i="123"/>
  <c r="Q63" i="123"/>
  <c r="Q66" i="123"/>
  <c r="Q70" i="123"/>
  <c r="Q63" i="93"/>
  <c r="Q66" i="93"/>
  <c r="H53" i="94"/>
  <c r="Q72" i="94"/>
  <c r="Q71" i="94"/>
  <c r="Q72" i="93"/>
  <c r="Q72" i="79"/>
  <c r="Q72" i="101"/>
  <c r="Q72" i="99"/>
  <c r="Q70" i="104"/>
  <c r="H49" i="111"/>
  <c r="Q72" i="102"/>
  <c r="Q72" i="108"/>
  <c r="Q69" i="114"/>
  <c r="Q62" i="77"/>
  <c r="Q64" i="77"/>
  <c r="H49" i="86"/>
  <c r="Q64" i="91"/>
  <c r="Q69" i="91"/>
  <c r="H49" i="81"/>
  <c r="Q68" i="84"/>
  <c r="Q61" i="86"/>
  <c r="Q66" i="97"/>
  <c r="Q61" i="104"/>
  <c r="H49" i="97"/>
  <c r="H53" i="103"/>
  <c r="Q66" i="112"/>
  <c r="Q70" i="112"/>
  <c r="Q72" i="115"/>
  <c r="Q71" i="116"/>
  <c r="Q61" i="116"/>
  <c r="H49" i="108"/>
  <c r="H53" i="112"/>
  <c r="Q64" i="112"/>
  <c r="Q64" i="121"/>
  <c r="Q71" i="117"/>
  <c r="Q64" i="119"/>
  <c r="H53" i="121"/>
  <c r="Q63" i="121"/>
  <c r="Q66" i="118"/>
  <c r="Q69" i="110"/>
  <c r="Q65" i="109"/>
  <c r="Q65" i="111"/>
  <c r="Q63" i="111"/>
  <c r="Q61" i="113"/>
  <c r="Q62" i="114"/>
  <c r="Q64" i="113"/>
  <c r="Q65" i="114"/>
  <c r="Q69" i="113"/>
  <c r="Q66" i="113"/>
  <c r="Q72" i="114"/>
  <c r="H53" i="114"/>
  <c r="Q64" i="115"/>
  <c r="Q70" i="115"/>
  <c r="H53" i="117"/>
  <c r="AB65" i="117" s="1"/>
  <c r="AA65" i="117" s="1"/>
  <c r="H49" i="117"/>
  <c r="Q65" i="116"/>
  <c r="Q64" i="116"/>
  <c r="Q71" i="118"/>
  <c r="Q72" i="119"/>
  <c r="Q61" i="120"/>
  <c r="Q72" i="118"/>
  <c r="Q67" i="119"/>
  <c r="Q64" i="118"/>
  <c r="H53" i="119"/>
  <c r="Q70" i="120"/>
  <c r="H53" i="120"/>
  <c r="Q67" i="120"/>
  <c r="H49" i="120"/>
  <c r="Q67" i="121"/>
  <c r="H53" i="122"/>
  <c r="AB65" i="122" s="1"/>
  <c r="AA65" i="122" s="1"/>
  <c r="Q68" i="122"/>
  <c r="Q71" i="123"/>
  <c r="H49" i="92"/>
  <c r="Q62" i="92"/>
  <c r="Q66" i="94"/>
  <c r="Q64" i="94"/>
  <c r="Q70" i="94"/>
  <c r="Q67" i="92"/>
  <c r="H49" i="94"/>
  <c r="Q63" i="92"/>
  <c r="Q62" i="93"/>
  <c r="Q71" i="80"/>
  <c r="Q64" i="85"/>
  <c r="Q72" i="92"/>
  <c r="H49" i="75"/>
  <c r="Q71" i="98"/>
  <c r="Q71" i="121"/>
  <c r="Q70" i="122"/>
  <c r="Q65" i="91"/>
  <c r="Q70" i="91"/>
  <c r="Q72" i="81"/>
  <c r="Q65" i="87"/>
  <c r="H53" i="81"/>
  <c r="Q66" i="81"/>
  <c r="H49" i="84"/>
  <c r="Q61" i="84"/>
  <c r="Q72" i="84"/>
  <c r="Q63" i="87"/>
  <c r="Q63" i="95"/>
  <c r="Q70" i="97"/>
  <c r="H49" i="103"/>
  <c r="AA62" i="103" s="1"/>
  <c r="Q62" i="103"/>
  <c r="Q62" i="104"/>
  <c r="H53" i="97"/>
  <c r="Q68" i="104"/>
  <c r="Q64" i="103"/>
  <c r="H49" i="104"/>
  <c r="Q62" i="109"/>
  <c r="Q70" i="116"/>
  <c r="Q61" i="112"/>
  <c r="Q65" i="112"/>
  <c r="H53" i="113"/>
  <c r="Q72" i="121"/>
  <c r="Q61" i="109"/>
  <c r="Q68" i="109"/>
  <c r="Q71" i="110"/>
  <c r="Q69" i="109"/>
  <c r="Q66" i="109"/>
  <c r="Q71" i="111"/>
  <c r="Q72" i="111"/>
  <c r="H53" i="111"/>
  <c r="Q69" i="112"/>
  <c r="Q68" i="113"/>
  <c r="Q72" i="113"/>
  <c r="Q71" i="113"/>
  <c r="Q70" i="114"/>
  <c r="Q66" i="115"/>
  <c r="Q62" i="115"/>
  <c r="Q72" i="117"/>
  <c r="Q66" i="117"/>
  <c r="Q64" i="117"/>
  <c r="Q66" i="116"/>
  <c r="H49" i="116"/>
  <c r="Q69" i="119"/>
  <c r="Q63" i="119"/>
  <c r="Q68" i="120"/>
  <c r="Q66" i="120"/>
  <c r="Q64" i="120"/>
  <c r="Q69" i="121"/>
  <c r="Q62" i="122"/>
  <c r="Q71" i="122"/>
  <c r="Q63" i="122"/>
  <c r="H53" i="123"/>
  <c r="Q65" i="123"/>
  <c r="Q65" i="93"/>
  <c r="Q65" i="94"/>
  <c r="Q62" i="94"/>
  <c r="Q68" i="94"/>
  <c r="Q61" i="94"/>
  <c r="Q69" i="92"/>
  <c r="Q61" i="93"/>
  <c r="Q68" i="93"/>
  <c r="Q65" i="92"/>
  <c r="Q64" i="93"/>
  <c r="Q67" i="94"/>
  <c r="Q67" i="93"/>
  <c r="Q69" i="94"/>
  <c r="H53" i="92"/>
  <c r="Q70" i="92"/>
  <c r="Q72" i="96"/>
  <c r="Q68" i="97"/>
  <c r="Q64" i="96"/>
  <c r="Q64" i="95"/>
  <c r="H53" i="96"/>
  <c r="Q67" i="97"/>
  <c r="H53" i="98"/>
  <c r="Q63" i="98"/>
  <c r="H49" i="99"/>
  <c r="Q64" i="99"/>
  <c r="Q61" i="100"/>
  <c r="Q70" i="98"/>
  <c r="Q67" i="99"/>
  <c r="Q61" i="99"/>
  <c r="Q68" i="99"/>
  <c r="Q69" i="100"/>
  <c r="Q65" i="100"/>
  <c r="H49" i="100"/>
  <c r="Q68" i="102"/>
  <c r="Q61" i="102"/>
  <c r="Q61" i="101"/>
  <c r="Q68" i="101"/>
  <c r="Q67" i="102"/>
  <c r="Q69" i="104"/>
  <c r="Q67" i="104"/>
  <c r="Q70" i="105"/>
  <c r="Q62" i="106"/>
  <c r="Q70" i="106"/>
  <c r="Q63" i="106"/>
  <c r="H49" i="105"/>
  <c r="Q67" i="105"/>
  <c r="H53" i="105"/>
  <c r="Q68" i="107"/>
  <c r="Q67" i="107"/>
  <c r="Q71" i="107"/>
  <c r="Q62" i="108"/>
  <c r="Q71" i="108"/>
  <c r="Q63" i="108"/>
  <c r="Q70" i="108"/>
  <c r="Q70" i="85"/>
  <c r="Q67" i="85"/>
  <c r="Q67" i="84"/>
  <c r="Q71" i="84"/>
  <c r="Q64" i="88"/>
  <c r="Q66" i="88"/>
  <c r="Q70" i="88"/>
  <c r="Q72" i="88"/>
  <c r="Q65" i="84"/>
  <c r="Q63" i="85"/>
  <c r="Q72" i="86"/>
  <c r="H49" i="87"/>
  <c r="AA62" i="87" s="1"/>
  <c r="Q67" i="87"/>
  <c r="H49" i="89"/>
  <c r="Q68" i="89"/>
  <c r="Q61" i="89"/>
  <c r="Q63" i="89"/>
  <c r="Q69" i="90"/>
  <c r="Q64" i="90"/>
  <c r="Q70" i="90"/>
  <c r="H53" i="90"/>
  <c r="AB65" i="90" s="1"/>
  <c r="AA65" i="90" s="1"/>
  <c r="Q65" i="90"/>
  <c r="Q65" i="80"/>
  <c r="Q70" i="80"/>
  <c r="Q62" i="80"/>
  <c r="Q67" i="80"/>
  <c r="Q68" i="82"/>
  <c r="Q65" i="82"/>
  <c r="H49" i="82"/>
  <c r="Q67" i="82"/>
  <c r="Q65" i="83"/>
  <c r="Q70" i="83"/>
  <c r="Q71" i="78"/>
  <c r="Q65" i="78"/>
  <c r="Q65" i="79"/>
  <c r="Q65" i="77"/>
  <c r="Q63" i="76"/>
  <c r="Q72" i="75"/>
  <c r="Q68" i="79"/>
  <c r="Q67" i="76"/>
  <c r="Q69" i="75"/>
  <c r="Q64" i="75"/>
  <c r="Q66" i="92"/>
  <c r="H49" i="93"/>
  <c r="AA62" i="93" s="1"/>
  <c r="Q69" i="93"/>
  <c r="Q67" i="95"/>
  <c r="Q66" i="95"/>
  <c r="H49" i="96"/>
  <c r="Q67" i="96"/>
  <c r="H49" i="95"/>
  <c r="AA62" i="95" s="1"/>
  <c r="Q63" i="96"/>
  <c r="Q65" i="98"/>
  <c r="Q72" i="98"/>
  <c r="Q69" i="99"/>
  <c r="Q62" i="98"/>
  <c r="Q63" i="99"/>
  <c r="Q66" i="99"/>
  <c r="Q67" i="98"/>
  <c r="Q70" i="99"/>
  <c r="Q67" i="100"/>
  <c r="Q72" i="100"/>
  <c r="Q63" i="100"/>
  <c r="Q68" i="100"/>
  <c r="Q67" i="101"/>
  <c r="Q70" i="102"/>
  <c r="Q63" i="101"/>
  <c r="Q66" i="101"/>
  <c r="Q62" i="102"/>
  <c r="Q70" i="101"/>
  <c r="Q61" i="103"/>
  <c r="Q68" i="103"/>
  <c r="Q67" i="103"/>
  <c r="Q71" i="103"/>
  <c r="Q63" i="103"/>
  <c r="Q71" i="106"/>
  <c r="Q68" i="106"/>
  <c r="Q61" i="106"/>
  <c r="H53" i="106"/>
  <c r="Q69" i="105"/>
  <c r="Q63" i="105"/>
  <c r="Q66" i="107"/>
  <c r="Q64" i="107"/>
  <c r="Q64" i="108"/>
  <c r="Q65" i="108"/>
  <c r="Q68" i="85"/>
  <c r="Q61" i="85"/>
  <c r="Q71" i="88"/>
  <c r="H49" i="88"/>
  <c r="Q63" i="88"/>
  <c r="Q66" i="84"/>
  <c r="Q66" i="85"/>
  <c r="Q66" i="86"/>
  <c r="Q67" i="86"/>
  <c r="Q69" i="87"/>
  <c r="Q64" i="89"/>
  <c r="H53" i="89"/>
  <c r="Q67" i="90"/>
  <c r="Q62" i="90"/>
  <c r="Q68" i="90"/>
  <c r="Q61" i="90"/>
  <c r="Q66" i="90"/>
  <c r="Q63" i="90"/>
  <c r="Q72" i="80"/>
  <c r="Q64" i="80"/>
  <c r="Q69" i="80"/>
  <c r="Q67" i="81"/>
  <c r="Q62" i="82"/>
  <c r="Q62" i="81"/>
  <c r="Q63" i="82"/>
  <c r="Q69" i="83"/>
  <c r="Q66" i="83"/>
  <c r="Q62" i="78"/>
  <c r="H53" i="78"/>
  <c r="Q66" i="78"/>
  <c r="Q61" i="78"/>
  <c r="Q67" i="79"/>
  <c r="Q61" i="79"/>
  <c r="Q71" i="75"/>
  <c r="Q61" i="75"/>
  <c r="Q62" i="76"/>
  <c r="Q69" i="76"/>
  <c r="Q65" i="76"/>
  <c r="Q68" i="75"/>
  <c r="Q69" i="95"/>
  <c r="Q68" i="96"/>
  <c r="Q69" i="97"/>
  <c r="Q69" i="96"/>
  <c r="Q65" i="96"/>
  <c r="Q71" i="97"/>
  <c r="Q66" i="98"/>
  <c r="Q71" i="99"/>
  <c r="H49" i="98"/>
  <c r="Q69" i="98"/>
  <c r="Q64" i="100"/>
  <c r="Q70" i="100"/>
  <c r="H53" i="100"/>
  <c r="Q62" i="101"/>
  <c r="Q63" i="102"/>
  <c r="Q69" i="101"/>
  <c r="Q64" i="102"/>
  <c r="Q71" i="102"/>
  <c r="Q70" i="103"/>
  <c r="Q65" i="103"/>
  <c r="Q61" i="105"/>
  <c r="Q68" i="105"/>
  <c r="Q72" i="105"/>
  <c r="Q69" i="106"/>
  <c r="H49" i="106"/>
  <c r="Q66" i="106"/>
  <c r="Q62" i="105"/>
  <c r="Q71" i="105"/>
  <c r="Q65" i="105"/>
  <c r="Q72" i="107"/>
  <c r="Q65" i="107"/>
  <c r="H53" i="107"/>
  <c r="Q69" i="107"/>
  <c r="Q67" i="108"/>
  <c r="H53" i="108"/>
  <c r="AB65" i="108" s="1"/>
  <c r="AA65" i="108" s="1"/>
  <c r="Q66" i="108"/>
  <c r="Q65" i="85"/>
  <c r="Q71" i="85"/>
  <c r="Q69" i="84"/>
  <c r="Q62" i="85"/>
  <c r="Q69" i="85"/>
  <c r="Q69" i="88"/>
  <c r="Q65" i="88"/>
  <c r="H53" i="88"/>
  <c r="Q68" i="88"/>
  <c r="H53" i="84"/>
  <c r="AB65" i="84" s="1"/>
  <c r="AA65" i="84" s="1"/>
  <c r="Q62" i="87"/>
  <c r="Q71" i="87"/>
  <c r="Q62" i="89"/>
  <c r="Q72" i="89"/>
  <c r="Q66" i="89"/>
  <c r="Q63" i="80"/>
  <c r="Q66" i="80"/>
  <c r="H49" i="80"/>
  <c r="Q69" i="81"/>
  <c r="Q64" i="81"/>
  <c r="Q72" i="82"/>
  <c r="H53" i="82"/>
  <c r="Q69" i="82"/>
  <c r="H53" i="83"/>
  <c r="H49" i="78"/>
  <c r="Q64" i="78"/>
  <c r="Q67" i="78"/>
  <c r="Q68" i="78"/>
  <c r="Q69" i="78"/>
  <c r="Q62" i="79"/>
  <c r="Q69" i="79"/>
  <c r="Q63" i="79"/>
  <c r="Q66" i="79"/>
  <c r="Q70" i="79"/>
  <c r="Q67" i="77"/>
  <c r="Q71" i="77"/>
  <c r="H53" i="76"/>
  <c r="Q68" i="76"/>
  <c r="Q70" i="75"/>
  <c r="Q61" i="92"/>
  <c r="Q68" i="92"/>
  <c r="Q71" i="95"/>
  <c r="Q61" i="96"/>
  <c r="Q70" i="96"/>
  <c r="Q62" i="96"/>
  <c r="Q71" i="96"/>
  <c r="Q62" i="95"/>
  <c r="Q66" i="96"/>
  <c r="Q64" i="97"/>
  <c r="Q72" i="97"/>
  <c r="Q62" i="99"/>
  <c r="Q68" i="98"/>
  <c r="Q64" i="98"/>
  <c r="H53" i="99"/>
  <c r="Q65" i="99"/>
  <c r="Q71" i="100"/>
  <c r="Q62" i="100"/>
  <c r="Q66" i="100"/>
  <c r="H49" i="101"/>
  <c r="Q64" i="101"/>
  <c r="H53" i="102"/>
  <c r="Q71" i="101"/>
  <c r="Q66" i="102"/>
  <c r="H53" i="101"/>
  <c r="Q65" i="101"/>
  <c r="H49" i="102"/>
  <c r="Q65" i="102"/>
  <c r="Q69" i="102"/>
  <c r="Q72" i="103"/>
  <c r="Q71" i="104"/>
  <c r="Q72" i="104"/>
  <c r="Q69" i="103"/>
  <c r="Q66" i="103"/>
  <c r="Q64" i="106"/>
  <c r="Q72" i="106"/>
  <c r="Q65" i="106"/>
  <c r="Q64" i="105"/>
  <c r="Q66" i="105"/>
  <c r="H49" i="107"/>
  <c r="Q62" i="107"/>
  <c r="Q70" i="107"/>
  <c r="Q63" i="107"/>
  <c r="Q61" i="107"/>
  <c r="Q69" i="108"/>
  <c r="Q61" i="108"/>
  <c r="Q68" i="108"/>
  <c r="Q72" i="85"/>
  <c r="H53" i="85"/>
  <c r="Q67" i="88"/>
  <c r="Q62" i="88"/>
  <c r="Q61" i="88"/>
  <c r="Q63" i="84"/>
  <c r="Q71" i="86"/>
  <c r="Q68" i="86"/>
  <c r="Q64" i="87"/>
  <c r="Q70" i="89"/>
  <c r="Q65" i="89"/>
  <c r="Q71" i="90"/>
  <c r="Q72" i="90"/>
  <c r="H53" i="80"/>
  <c r="Q61" i="80"/>
  <c r="Q68" i="80"/>
  <c r="Q71" i="81"/>
  <c r="Q64" i="82"/>
  <c r="Q70" i="82"/>
  <c r="Q66" i="82"/>
  <c r="Q61" i="82"/>
  <c r="Q67" i="83"/>
  <c r="Q71" i="83"/>
  <c r="Q63" i="83"/>
  <c r="Q61" i="83"/>
  <c r="Q68" i="83"/>
  <c r="Q63" i="78"/>
  <c r="Q72" i="78"/>
  <c r="H49" i="79"/>
  <c r="Q64" i="79"/>
  <c r="Q71" i="79"/>
  <c r="H53" i="77"/>
  <c r="Q63" i="77"/>
  <c r="Q61" i="77"/>
  <c r="Q68" i="77"/>
  <c r="H49" i="76"/>
  <c r="Q64" i="76"/>
  <c r="Q71" i="76"/>
  <c r="Q70" i="76"/>
  <c r="Q67" i="75"/>
  <c r="Q65" i="75"/>
  <c r="Q62" i="75"/>
  <c r="H53" i="79"/>
  <c r="Q69" i="77"/>
  <c r="Q70" i="77"/>
  <c r="Q66" i="76"/>
  <c r="Q66" i="75"/>
  <c r="H53" i="75"/>
  <c r="Q66" i="77"/>
  <c r="Q61" i="76"/>
  <c r="Q63" i="75"/>
  <c r="H156" i="22"/>
  <c r="BM220" i="22" s="1"/>
  <c r="G156" i="22"/>
  <c r="BL220" i="22" s="1"/>
  <c r="H155" i="22"/>
  <c r="BM219" i="22" s="1"/>
  <c r="G155" i="22"/>
  <c r="BL219" i="22" s="1"/>
  <c r="BJ219" i="22"/>
  <c r="H154" i="22"/>
  <c r="BM218" i="22" s="1"/>
  <c r="G154" i="22"/>
  <c r="BL218" i="22" s="1"/>
  <c r="H153" i="22"/>
  <c r="BM217" i="22" s="1"/>
  <c r="G153" i="22"/>
  <c r="BL217" i="22" s="1"/>
  <c r="H152" i="22"/>
  <c r="BM216" i="22" s="1"/>
  <c r="G152" i="22"/>
  <c r="BL216" i="22" s="1"/>
  <c r="BJ216" i="22"/>
  <c r="H151" i="22"/>
  <c r="BM215" i="22" s="1"/>
  <c r="G151" i="22"/>
  <c r="BL215" i="22" s="1"/>
  <c r="BJ215" i="22"/>
  <c r="H150" i="22"/>
  <c r="BM214" i="22" s="1"/>
  <c r="G150" i="22"/>
  <c r="BL214" i="22" s="1"/>
  <c r="H149" i="22"/>
  <c r="BM213" i="22" s="1"/>
  <c r="G149" i="22"/>
  <c r="BL213" i="22"/>
  <c r="G444" i="28"/>
  <c r="G448" i="28"/>
  <c r="G440" i="28"/>
  <c r="G441" i="28"/>
  <c r="G445" i="28"/>
  <c r="G449" i="28"/>
  <c r="G442" i="28"/>
  <c r="G446" i="28"/>
  <c r="G450" i="28"/>
  <c r="G443" i="28"/>
  <c r="G447" i="28"/>
  <c r="G451" i="28"/>
  <c r="B431" i="28"/>
  <c r="P439" i="28" s="1"/>
  <c r="O439" i="28" s="1"/>
  <c r="B428" i="28"/>
  <c r="B527" i="28"/>
  <c r="P535" i="28" s="1"/>
  <c r="O535" i="28" s="1"/>
  <c r="B524" i="28"/>
  <c r="G348" i="28"/>
  <c r="G352" i="28"/>
  <c r="G344" i="28"/>
  <c r="G345" i="28"/>
  <c r="G349" i="28"/>
  <c r="G353" i="28"/>
  <c r="G346" i="28"/>
  <c r="G350" i="28"/>
  <c r="G354" i="28"/>
  <c r="G347" i="28"/>
  <c r="G351" i="28"/>
  <c r="G355" i="28"/>
  <c r="B335" i="28"/>
  <c r="P343" i="28" s="1"/>
  <c r="O343" i="28" s="1"/>
  <c r="B332" i="28"/>
  <c r="B620" i="28"/>
  <c r="B623" i="28"/>
  <c r="P631" i="28" s="1"/>
  <c r="O631" i="28" s="1"/>
  <c r="G252" i="28"/>
  <c r="G256" i="28"/>
  <c r="G248" i="28"/>
  <c r="G249" i="28"/>
  <c r="G253" i="28"/>
  <c r="G257" i="28"/>
  <c r="G250" i="28"/>
  <c r="G254" i="28"/>
  <c r="G258" i="28"/>
  <c r="G251" i="28"/>
  <c r="G255" i="28"/>
  <c r="G259" i="28"/>
  <c r="B239" i="28"/>
  <c r="P247" i="28" s="1"/>
  <c r="O247" i="28" s="1"/>
  <c r="B240" i="28" s="1"/>
  <c r="B236" i="28"/>
  <c r="G156" i="28"/>
  <c r="G160" i="28"/>
  <c r="G152" i="28"/>
  <c r="G153" i="28"/>
  <c r="G157" i="28"/>
  <c r="G161" i="28"/>
  <c r="G154" i="28"/>
  <c r="G158" i="28"/>
  <c r="G162" i="28"/>
  <c r="G155" i="28"/>
  <c r="G159" i="28"/>
  <c r="G163" i="28"/>
  <c r="B143" i="28"/>
  <c r="P151" i="28" s="1"/>
  <c r="O151" i="28" s="1"/>
  <c r="B140" i="28"/>
  <c r="G60" i="28"/>
  <c r="G64" i="28"/>
  <c r="G56" i="28"/>
  <c r="G66" i="28"/>
  <c r="G57" i="28"/>
  <c r="G61" i="28"/>
  <c r="G65" i="28"/>
  <c r="G62" i="28"/>
  <c r="G59" i="28"/>
  <c r="G63" i="28"/>
  <c r="G67" i="28"/>
  <c r="G58" i="28"/>
  <c r="G52" i="22"/>
  <c r="G48" i="22"/>
  <c r="B50" i="22"/>
  <c r="R62" i="22"/>
  <c r="R66" i="22"/>
  <c r="R63" i="22"/>
  <c r="R71" i="22"/>
  <c r="R64" i="22"/>
  <c r="R68" i="22"/>
  <c r="R72" i="22"/>
  <c r="R65" i="22"/>
  <c r="R69" i="22"/>
  <c r="R61" i="22"/>
  <c r="R70" i="22"/>
  <c r="R67" i="22"/>
  <c r="J250" i="28"/>
  <c r="J634" i="28"/>
  <c r="J538" i="28"/>
  <c r="J442" i="28"/>
  <c r="J346" i="28"/>
  <c r="J154" i="28"/>
  <c r="B44" i="28"/>
  <c r="H53" i="22"/>
  <c r="H49" i="22"/>
  <c r="AA62" i="22" s="1"/>
  <c r="B47" i="28"/>
  <c r="P55" i="28" s="1"/>
  <c r="O55" i="28" s="1"/>
  <c r="Q62" i="22"/>
  <c r="Q66" i="22"/>
  <c r="Q70" i="22"/>
  <c r="Q63" i="22"/>
  <c r="Q67" i="22"/>
  <c r="Q71" i="22"/>
  <c r="Q64" i="22"/>
  <c r="Q68" i="22"/>
  <c r="Q72" i="22"/>
  <c r="Q65" i="22"/>
  <c r="Q69" i="22"/>
  <c r="Q61" i="22"/>
  <c r="F65" i="28"/>
  <c r="BJ9" i="34"/>
  <c r="BJ30" i="34" s="1"/>
  <c r="B101" i="17"/>
  <c r="F67" i="28"/>
  <c r="BN8" i="34"/>
  <c r="BN29" i="34" s="1"/>
  <c r="F61" i="28"/>
  <c r="F63" i="28"/>
  <c r="K51" i="8"/>
  <c r="B129" i="28"/>
  <c r="C130" i="28" s="1"/>
  <c r="E130" i="28" s="1"/>
  <c r="P14" i="28"/>
  <c r="N4" i="28" s="1"/>
  <c r="B106" i="17"/>
  <c r="F57" i="28"/>
  <c r="B104" i="17"/>
  <c r="N485" i="28"/>
  <c r="H51" i="8"/>
  <c r="F66" i="28"/>
  <c r="F62" i="28"/>
  <c r="F58" i="28"/>
  <c r="B107" i="17"/>
  <c r="N486" i="28"/>
  <c r="P49" i="28"/>
  <c r="P50" i="28" s="1"/>
  <c r="F64" i="28"/>
  <c r="F60" i="28"/>
  <c r="F56" i="28"/>
  <c r="P530" i="28"/>
  <c r="M51" i="8"/>
  <c r="N580" i="28"/>
  <c r="P495" i="28"/>
  <c r="L51" i="8"/>
  <c r="N615" i="28"/>
  <c r="B26" i="22"/>
  <c r="B105" i="17"/>
  <c r="N582" i="28"/>
  <c r="N579" i="28"/>
  <c r="P591" i="28"/>
  <c r="N521" i="28"/>
  <c r="N519" i="28"/>
  <c r="N520" i="28"/>
  <c r="N517" i="28"/>
  <c r="P399" i="28"/>
  <c r="N389" i="28"/>
  <c r="N388" i="28"/>
  <c r="N291" i="28"/>
  <c r="N292" i="28"/>
  <c r="N578" i="28"/>
  <c r="N422" i="28"/>
  <c r="N613" i="28"/>
  <c r="N617" i="28"/>
  <c r="N197" i="28"/>
  <c r="N98" i="28"/>
  <c r="N99" i="28"/>
  <c r="N518" i="28"/>
  <c r="N233" i="28"/>
  <c r="P146" i="28"/>
  <c r="N424" i="28"/>
  <c r="B103" i="17"/>
  <c r="P626" i="28"/>
  <c r="N614" i="28"/>
  <c r="N581" i="28"/>
  <c r="N230" i="28"/>
  <c r="N134" i="28"/>
  <c r="N101" i="28"/>
  <c r="N482" i="28"/>
  <c r="N329" i="28"/>
  <c r="N616" i="28"/>
  <c r="N483" i="28"/>
  <c r="N484" i="28"/>
  <c r="N387" i="28"/>
  <c r="N326" i="28"/>
  <c r="N328" i="28"/>
  <c r="N327" i="28"/>
  <c r="H52" i="8"/>
  <c r="K52" i="8"/>
  <c r="P434" i="28"/>
  <c r="N425" i="28"/>
  <c r="N423" i="28"/>
  <c r="N325" i="28"/>
  <c r="N421" i="28"/>
  <c r="N133" i="28"/>
  <c r="N390" i="28"/>
  <c r="P338" i="28"/>
  <c r="N294" i="28"/>
  <c r="N293" i="28"/>
  <c r="N290" i="28"/>
  <c r="N231" i="28"/>
  <c r="N232" i="28"/>
  <c r="N386" i="28"/>
  <c r="P303" i="28"/>
  <c r="N229" i="28"/>
  <c r="N198" i="28"/>
  <c r="N194" i="28"/>
  <c r="N196" i="28"/>
  <c r="N195" i="28"/>
  <c r="N137" i="28"/>
  <c r="N136" i="28"/>
  <c r="N135" i="28"/>
  <c r="P207" i="28"/>
  <c r="N102" i="28"/>
  <c r="P242" i="28"/>
  <c r="P111" i="28"/>
  <c r="N100" i="28"/>
  <c r="AJ4" i="34"/>
  <c r="AD4" i="34"/>
  <c r="X4" i="34"/>
  <c r="R4" i="34"/>
  <c r="L4" i="34"/>
  <c r="B109" i="22"/>
  <c r="B111" i="22" s="1"/>
  <c r="B34" i="28"/>
  <c r="D34" i="28" s="1"/>
  <c r="C34" i="28"/>
  <c r="E34" i="28" s="1"/>
  <c r="N3" i="28"/>
  <c r="C71" i="28"/>
  <c r="E71" i="28" s="1"/>
  <c r="B71" i="28"/>
  <c r="D71" i="28" s="1"/>
  <c r="BP6" i="34"/>
  <c r="BP27" i="34" s="1"/>
  <c r="BP20" i="34"/>
  <c r="BP41" i="34" s="1"/>
  <c r="BP5" i="34"/>
  <c r="BP26" i="34" s="1"/>
  <c r="BP15" i="34"/>
  <c r="BP36" i="34" s="1"/>
  <c r="BM10" i="34"/>
  <c r="BM31" i="34" s="1"/>
  <c r="BN11" i="34"/>
  <c r="BN32" i="34" s="1"/>
  <c r="BN20" i="34"/>
  <c r="BN41" i="34" s="1"/>
  <c r="BM21" i="34"/>
  <c r="BM42" i="34" s="1"/>
  <c r="BN14" i="34"/>
  <c r="BN35" i="34" s="1"/>
  <c r="BN18" i="34"/>
  <c r="BN39" i="34" s="1"/>
  <c r="BN12" i="34"/>
  <c r="BN33" i="34" s="1"/>
  <c r="BN13" i="34"/>
  <c r="BN34" i="34" s="1"/>
  <c r="BM17" i="34"/>
  <c r="BM38" i="34" s="1"/>
  <c r="BL19" i="34"/>
  <c r="BL40" i="34" s="1"/>
  <c r="BL7" i="34"/>
  <c r="BL28" i="34" s="1"/>
  <c r="BI12" i="34"/>
  <c r="BI33" i="34" s="1"/>
  <c r="BH10" i="34"/>
  <c r="BH31" i="34" s="1"/>
  <c r="BH11" i="34"/>
  <c r="BH32" i="34" s="1"/>
  <c r="BH13" i="34"/>
  <c r="BH34" i="34" s="1"/>
  <c r="BH21" i="34"/>
  <c r="BH42" i="34" s="1"/>
  <c r="BH14" i="34"/>
  <c r="BH35" i="34" s="1"/>
  <c r="BH17" i="34"/>
  <c r="BH38" i="34" s="1"/>
  <c r="BF6" i="34"/>
  <c r="BF27" i="34" s="1"/>
  <c r="BF17" i="34"/>
  <c r="BF38" i="34" s="1"/>
  <c r="BE18" i="34"/>
  <c r="BE39" i="34" s="1"/>
  <c r="BE20" i="34"/>
  <c r="BE41" i="34" s="1"/>
  <c r="BF14" i="34"/>
  <c r="BF35" i="34" s="1"/>
  <c r="BF11" i="34"/>
  <c r="BF32" i="34" s="1"/>
  <c r="BF12" i="34"/>
  <c r="BF33" i="34" s="1"/>
  <c r="BF21" i="34"/>
  <c r="BF42" i="34" s="1"/>
  <c r="BD7" i="34"/>
  <c r="BD28" i="34" s="1"/>
  <c r="BD16" i="34"/>
  <c r="BD37" i="34" s="1"/>
  <c r="BD12" i="34"/>
  <c r="BD33" i="34" s="1"/>
  <c r="BD19" i="34"/>
  <c r="BD40" i="34" s="1"/>
  <c r="BA7" i="34"/>
  <c r="BA28" i="34" s="1"/>
  <c r="AZ20" i="34"/>
  <c r="AZ41" i="34" s="1"/>
  <c r="AZ14" i="34"/>
  <c r="AZ35" i="34" s="1"/>
  <c r="AX12" i="34"/>
  <c r="AX33" i="34" s="1"/>
  <c r="AX16" i="34"/>
  <c r="AX37" i="34" s="1"/>
  <c r="AX19" i="34"/>
  <c r="AX40" i="34" s="1"/>
  <c r="AV15" i="34"/>
  <c r="AV36" i="34" s="1"/>
  <c r="AV17" i="34"/>
  <c r="AV38" i="34" s="1"/>
  <c r="AV11" i="34"/>
  <c r="AV32" i="34" s="1"/>
  <c r="AV10" i="34"/>
  <c r="AV31" i="34" s="1"/>
  <c r="AV13" i="34"/>
  <c r="AV34" i="34" s="1"/>
  <c r="AV21" i="34"/>
  <c r="AV42" i="34" s="1"/>
  <c r="AZ10" i="34"/>
  <c r="AZ31" i="34" s="1"/>
  <c r="BE10" i="34"/>
  <c r="BE31" i="34" s="1"/>
  <c r="BP11" i="34"/>
  <c r="BP32" i="34" s="1"/>
  <c r="BA12" i="34"/>
  <c r="BA33" i="34" s="1"/>
  <c r="BL12" i="34"/>
  <c r="BL33" i="34" s="1"/>
  <c r="AZ13" i="34"/>
  <c r="AZ34" i="34" s="1"/>
  <c r="BE13" i="34"/>
  <c r="BE34" i="34" s="1"/>
  <c r="BH15" i="34"/>
  <c r="BH36" i="34" s="1"/>
  <c r="BM15" i="34"/>
  <c r="BM36" i="34" s="1"/>
  <c r="BE16" i="34"/>
  <c r="BE37" i="34" s="1"/>
  <c r="BM16" i="34"/>
  <c r="BM37" i="34" s="1"/>
  <c r="BP17" i="34"/>
  <c r="BP38" i="34" s="1"/>
  <c r="BK18" i="34"/>
  <c r="BK39" i="34" s="1"/>
  <c r="AV20" i="34"/>
  <c r="AV41" i="34" s="1"/>
  <c r="BH20" i="34"/>
  <c r="BH41" i="34" s="1"/>
  <c r="BP21" i="34"/>
  <c r="BP42" i="34" s="1"/>
  <c r="AX22" i="34"/>
  <c r="AX43" i="34" s="1"/>
  <c r="BD22" i="34"/>
  <c r="BD43" i="34" s="1"/>
  <c r="BL22" i="34"/>
  <c r="BL43" i="34" s="1"/>
  <c r="BF5" i="34"/>
  <c r="BF26" i="34" s="1"/>
  <c r="BN7" i="34"/>
  <c r="BN28" i="34" s="1"/>
  <c r="BF22" i="34"/>
  <c r="BF43" i="34" s="1"/>
  <c r="BN22" i="34"/>
  <c r="BN43" i="34" s="1"/>
  <c r="AZ5" i="34"/>
  <c r="AZ26" i="34" s="1"/>
  <c r="BN5" i="34"/>
  <c r="BN26" i="34" s="1"/>
  <c r="AZ6" i="34"/>
  <c r="AZ27" i="34" s="1"/>
  <c r="BN6" i="34"/>
  <c r="BN27" i="34" s="1"/>
  <c r="AX7" i="34"/>
  <c r="AX28" i="34" s="1"/>
  <c r="BF7" i="34"/>
  <c r="BF28" i="34" s="1"/>
  <c r="BP10" i="34"/>
  <c r="BP31" i="34" s="1"/>
  <c r="AZ11" i="34"/>
  <c r="AZ32" i="34" s="1"/>
  <c r="BP13" i="34"/>
  <c r="BP34" i="34" s="1"/>
  <c r="AV14" i="34"/>
  <c r="AV35" i="34" s="1"/>
  <c r="BF15" i="34"/>
  <c r="BF36" i="34" s="1"/>
  <c r="BL16" i="34"/>
  <c r="BL37" i="34" s="1"/>
  <c r="AZ17" i="34"/>
  <c r="AZ38" i="34" s="1"/>
  <c r="AW18" i="34"/>
  <c r="AW39" i="34" s="1"/>
  <c r="BF19" i="34"/>
  <c r="BF40" i="34" s="1"/>
  <c r="BN19" i="34"/>
  <c r="BN40" i="34" s="1"/>
  <c r="AZ21" i="34"/>
  <c r="AZ42" i="34" s="1"/>
  <c r="AV5" i="34"/>
  <c r="AV26" i="34" s="1"/>
  <c r="BH5" i="34"/>
  <c r="BH26" i="34" s="1"/>
  <c r="AV6" i="34"/>
  <c r="AV27" i="34" s="1"/>
  <c r="BH6" i="34"/>
  <c r="BH27" i="34" s="1"/>
  <c r="BI7" i="34"/>
  <c r="BI28" i="34" s="1"/>
  <c r="BP14" i="34"/>
  <c r="BP35" i="34" s="1"/>
  <c r="AZ15" i="34"/>
  <c r="AZ36" i="34" s="1"/>
  <c r="BC18" i="34"/>
  <c r="BC39" i="34" s="1"/>
  <c r="BB22" i="34"/>
  <c r="BB43" i="34" s="1"/>
  <c r="BJ22" i="34"/>
  <c r="BJ43" i="34" s="1"/>
  <c r="BR22" i="34"/>
  <c r="BR43" i="34" s="1"/>
  <c r="BB21" i="34"/>
  <c r="BB42" i="34" s="1"/>
  <c r="BJ21" i="34"/>
  <c r="BJ42" i="34" s="1"/>
  <c r="BR21" i="34"/>
  <c r="BR42" i="34" s="1"/>
  <c r="AX21" i="34"/>
  <c r="AX42" i="34" s="1"/>
  <c r="BD21" i="34"/>
  <c r="BD42" i="34" s="1"/>
  <c r="BL21" i="34"/>
  <c r="BL42" i="34" s="1"/>
  <c r="BB20" i="34"/>
  <c r="BB41" i="34" s="1"/>
  <c r="BJ20" i="34"/>
  <c r="BJ41" i="34" s="1"/>
  <c r="BR20" i="34"/>
  <c r="BR41" i="34" s="1"/>
  <c r="AX20" i="34"/>
  <c r="AX41" i="34" s="1"/>
  <c r="BD20" i="34"/>
  <c r="BD41" i="34" s="1"/>
  <c r="BL20" i="34"/>
  <c r="BL41" i="34" s="1"/>
  <c r="AU19" i="34"/>
  <c r="AU40" i="34" s="1"/>
  <c r="AY19" i="34"/>
  <c r="AY40" i="34" s="1"/>
  <c r="BB19" i="34"/>
  <c r="BB40" i="34" s="1"/>
  <c r="BG19" i="34"/>
  <c r="BG40" i="34" s="1"/>
  <c r="BJ19" i="34"/>
  <c r="BJ40" i="34" s="1"/>
  <c r="BO19" i="34"/>
  <c r="BO40" i="34" s="1"/>
  <c r="BR19" i="34"/>
  <c r="BR40" i="34" s="1"/>
  <c r="AU18" i="34"/>
  <c r="AU39" i="34" s="1"/>
  <c r="AY18" i="34"/>
  <c r="AY39" i="34" s="1"/>
  <c r="BB18" i="34"/>
  <c r="BB39" i="34" s="1"/>
  <c r="BG18" i="34"/>
  <c r="BG39" i="34" s="1"/>
  <c r="BJ18" i="34"/>
  <c r="BJ39" i="34" s="1"/>
  <c r="BO18" i="34"/>
  <c r="BO39" i="34" s="1"/>
  <c r="BR18" i="34"/>
  <c r="BR39" i="34" s="1"/>
  <c r="BB17" i="34"/>
  <c r="BB38" i="34" s="1"/>
  <c r="BJ17" i="34"/>
  <c r="BJ38" i="34" s="1"/>
  <c r="BR17" i="34"/>
  <c r="BR38" i="34" s="1"/>
  <c r="AX17" i="34"/>
  <c r="AX38" i="34" s="1"/>
  <c r="BD17" i="34"/>
  <c r="BD38" i="34" s="1"/>
  <c r="BL17" i="34"/>
  <c r="BL38" i="34" s="1"/>
  <c r="AU16" i="34"/>
  <c r="AU37" i="34" s="1"/>
  <c r="AY16" i="34"/>
  <c r="AY37" i="34" s="1"/>
  <c r="BB16" i="34"/>
  <c r="BB37" i="34" s="1"/>
  <c r="BG16" i="34"/>
  <c r="BG37" i="34" s="1"/>
  <c r="BJ16" i="34"/>
  <c r="BJ37" i="34" s="1"/>
  <c r="BO16" i="34"/>
  <c r="BO37" i="34" s="1"/>
  <c r="BR16" i="34"/>
  <c r="BR37" i="34" s="1"/>
  <c r="BB15" i="34"/>
  <c r="BB36" i="34" s="1"/>
  <c r="BJ15" i="34"/>
  <c r="BJ36" i="34" s="1"/>
  <c r="BR15" i="34"/>
  <c r="BR36" i="34" s="1"/>
  <c r="AX15" i="34"/>
  <c r="AX36" i="34" s="1"/>
  <c r="BD15" i="34"/>
  <c r="BD36" i="34" s="1"/>
  <c r="BL15" i="34"/>
  <c r="BL36" i="34" s="1"/>
  <c r="BB14" i="34"/>
  <c r="BB35" i="34" s="1"/>
  <c r="BJ14" i="34"/>
  <c r="BJ35" i="34" s="1"/>
  <c r="BR14" i="34"/>
  <c r="BR35" i="34" s="1"/>
  <c r="AX14" i="34"/>
  <c r="AX35" i="34" s="1"/>
  <c r="BD14" i="34"/>
  <c r="BD35" i="34" s="1"/>
  <c r="BL14" i="34"/>
  <c r="BL35" i="34" s="1"/>
  <c r="BB13" i="34"/>
  <c r="BB34" i="34" s="1"/>
  <c r="BJ13" i="34"/>
  <c r="BJ34" i="34" s="1"/>
  <c r="BR13" i="34"/>
  <c r="BR34" i="34" s="1"/>
  <c r="AX13" i="34"/>
  <c r="AX34" i="34" s="1"/>
  <c r="BD13" i="34"/>
  <c r="BD34" i="34" s="1"/>
  <c r="BL13" i="34"/>
  <c r="BL34" i="34" s="1"/>
  <c r="AU12" i="34"/>
  <c r="AU33" i="34" s="1"/>
  <c r="AY12" i="34"/>
  <c r="AY33" i="34" s="1"/>
  <c r="BG12" i="34"/>
  <c r="BG33" i="34" s="1"/>
  <c r="BO12" i="34"/>
  <c r="BO33" i="34" s="1"/>
  <c r="BR12" i="34"/>
  <c r="BR33" i="34" s="1"/>
  <c r="BB11" i="34"/>
  <c r="BB32" i="34" s="1"/>
  <c r="BJ11" i="34"/>
  <c r="BJ32" i="34" s="1"/>
  <c r="BR11" i="34"/>
  <c r="BR32" i="34" s="1"/>
  <c r="AX11" i="34"/>
  <c r="AX32" i="34" s="1"/>
  <c r="BD11" i="34"/>
  <c r="BD32" i="34" s="1"/>
  <c r="BL11" i="34"/>
  <c r="BL32" i="34" s="1"/>
  <c r="BB10" i="34"/>
  <c r="BB31" i="34" s="1"/>
  <c r="BJ10" i="34"/>
  <c r="BJ31" i="34" s="1"/>
  <c r="BR10" i="34"/>
  <c r="BR31" i="34" s="1"/>
  <c r="AX10" i="34"/>
  <c r="AX31" i="34" s="1"/>
  <c r="BD10" i="34"/>
  <c r="BD31" i="34" s="1"/>
  <c r="BL10" i="34"/>
  <c r="BL31" i="34" s="1"/>
  <c r="AU7" i="34"/>
  <c r="AU28" i="34" s="1"/>
  <c r="AY7" i="34"/>
  <c r="AY28" i="34" s="1"/>
  <c r="BG7" i="34"/>
  <c r="BG28" i="34" s="1"/>
  <c r="BO7" i="34"/>
  <c r="BO28" i="34" s="1"/>
  <c r="BR7" i="34"/>
  <c r="BR28" i="34" s="1"/>
  <c r="I5" i="32"/>
  <c r="BB6" i="34"/>
  <c r="BB27" i="34" s="1"/>
  <c r="BJ6" i="34"/>
  <c r="BJ27" i="34" s="1"/>
  <c r="BR6" i="34"/>
  <c r="BR27" i="34" s="1"/>
  <c r="AX6" i="34"/>
  <c r="AX27" i="34" s="1"/>
  <c r="BD6" i="34"/>
  <c r="BD27" i="34" s="1"/>
  <c r="BL6" i="34"/>
  <c r="BL27" i="34" s="1"/>
  <c r="I4" i="32"/>
  <c r="BB5" i="34"/>
  <c r="BB26" i="34" s="1"/>
  <c r="BJ5" i="34"/>
  <c r="BJ26" i="34" s="1"/>
  <c r="BR5" i="34"/>
  <c r="BR26" i="34" s="1"/>
  <c r="AX5" i="34"/>
  <c r="AX26" i="34" s="1"/>
  <c r="BD5" i="34"/>
  <c r="BD26" i="34" s="1"/>
  <c r="BL5" i="34"/>
  <c r="BL26" i="34" s="1"/>
  <c r="I3" i="32"/>
  <c r="B86" i="22"/>
  <c r="B89" i="22" s="1"/>
  <c r="B48" i="22"/>
  <c r="B49" i="22"/>
  <c r="B47" i="22"/>
  <c r="C32" i="22"/>
  <c r="E32" i="22" s="1"/>
  <c r="BN204" i="22"/>
  <c r="B135" i="22"/>
  <c r="B137" i="22"/>
  <c r="B134" i="22"/>
  <c r="AB65" i="79" l="1"/>
  <c r="AA65" i="79" s="1"/>
  <c r="AB65" i="102"/>
  <c r="AA65" i="102" s="1"/>
  <c r="AB65" i="76"/>
  <c r="AA65" i="76" s="1"/>
  <c r="AA62" i="78"/>
  <c r="AA62" i="106"/>
  <c r="AB65" i="100"/>
  <c r="AA65" i="100" s="1"/>
  <c r="AA62" i="98"/>
  <c r="AB65" i="89"/>
  <c r="AA65" i="89" s="1"/>
  <c r="AA62" i="88"/>
  <c r="AA62" i="96"/>
  <c r="AB65" i="98"/>
  <c r="AA65" i="98" s="1"/>
  <c r="AB65" i="92"/>
  <c r="AA65" i="92" s="1"/>
  <c r="AB65" i="120"/>
  <c r="AA65" i="120" s="1"/>
  <c r="AA62" i="111"/>
  <c r="AB65" i="94"/>
  <c r="AA65" i="94" s="1"/>
  <c r="AA62" i="91"/>
  <c r="AA62" i="85"/>
  <c r="AB65" i="80"/>
  <c r="AA65" i="80" s="1"/>
  <c r="AB65" i="85"/>
  <c r="AA65" i="85" s="1"/>
  <c r="AB65" i="101"/>
  <c r="AA65" i="101" s="1"/>
  <c r="AB65" i="83"/>
  <c r="AA65" i="83" s="1"/>
  <c r="H50" i="83" s="1"/>
  <c r="AB65" i="88"/>
  <c r="AA65" i="88" s="1"/>
  <c r="AB65" i="107"/>
  <c r="AA65" i="107" s="1"/>
  <c r="AA62" i="105"/>
  <c r="AA62" i="100"/>
  <c r="AA62" i="116"/>
  <c r="AB65" i="111"/>
  <c r="AA65" i="111" s="1"/>
  <c r="AB65" i="81"/>
  <c r="AA65" i="81" s="1"/>
  <c r="AA62" i="75"/>
  <c r="AA62" i="92"/>
  <c r="AB65" i="121"/>
  <c r="AA65" i="121" s="1"/>
  <c r="AB65" i="103"/>
  <c r="AA65" i="103" s="1"/>
  <c r="H46" i="103" s="1"/>
  <c r="AB65" i="118"/>
  <c r="AA65" i="118" s="1"/>
  <c r="H50" i="118" s="1"/>
  <c r="AB65" i="115"/>
  <c r="AA65" i="115" s="1"/>
  <c r="AA62" i="123"/>
  <c r="AA62" i="122"/>
  <c r="H46" i="122" s="1"/>
  <c r="AB65" i="87"/>
  <c r="AA65" i="87" s="1"/>
  <c r="H50" i="87" s="1"/>
  <c r="AB65" i="86"/>
  <c r="AA65" i="86" s="1"/>
  <c r="AB65" i="109"/>
  <c r="AA65" i="109" s="1"/>
  <c r="AA62" i="79"/>
  <c r="AA62" i="107"/>
  <c r="AA62" i="101"/>
  <c r="AB65" i="106"/>
  <c r="AA65" i="106" s="1"/>
  <c r="AA62" i="89"/>
  <c r="H46" i="89" s="1"/>
  <c r="AA62" i="99"/>
  <c r="AB65" i="96"/>
  <c r="AA65" i="96" s="1"/>
  <c r="AB65" i="113"/>
  <c r="AA65" i="113" s="1"/>
  <c r="AB65" i="97"/>
  <c r="AA65" i="97" s="1"/>
  <c r="AA62" i="120"/>
  <c r="AB65" i="119"/>
  <c r="AA65" i="119" s="1"/>
  <c r="H50" i="119" s="1"/>
  <c r="AB65" i="112"/>
  <c r="AA65" i="112" s="1"/>
  <c r="AA62" i="97"/>
  <c r="AA62" i="86"/>
  <c r="AA62" i="114"/>
  <c r="AA62" i="112"/>
  <c r="AA62" i="109"/>
  <c r="AB65" i="104"/>
  <c r="AA65" i="104" s="1"/>
  <c r="AB65" i="95"/>
  <c r="AA65" i="95" s="1"/>
  <c r="H50" i="95" s="1"/>
  <c r="AB65" i="91"/>
  <c r="AA65" i="91" s="1"/>
  <c r="AA62" i="115"/>
  <c r="AB65" i="75"/>
  <c r="AA65" i="75" s="1"/>
  <c r="AA62" i="76"/>
  <c r="AB65" i="77"/>
  <c r="AA65" i="77" s="1"/>
  <c r="AA62" i="102"/>
  <c r="AB65" i="99"/>
  <c r="AA65" i="99" s="1"/>
  <c r="AB65" i="82"/>
  <c r="AA65" i="82" s="1"/>
  <c r="AA62" i="80"/>
  <c r="AB65" i="78"/>
  <c r="AA65" i="78" s="1"/>
  <c r="H54" i="78" s="1"/>
  <c r="AA62" i="82"/>
  <c r="AB65" i="105"/>
  <c r="AA65" i="105" s="1"/>
  <c r="AB65" i="123"/>
  <c r="AA65" i="123" s="1"/>
  <c r="H50" i="123" s="1"/>
  <c r="AA62" i="104"/>
  <c r="AA62" i="84"/>
  <c r="H46" i="84" s="1"/>
  <c r="AA62" i="94"/>
  <c r="AA62" i="117"/>
  <c r="H46" i="117" s="1"/>
  <c r="AB65" i="114"/>
  <c r="AA65" i="114" s="1"/>
  <c r="AA62" i="108"/>
  <c r="H46" i="108" s="1"/>
  <c r="AA62" i="81"/>
  <c r="AA62" i="110"/>
  <c r="AB65" i="93"/>
  <c r="AA65" i="93" s="1"/>
  <c r="H50" i="93" s="1"/>
  <c r="AB65" i="116"/>
  <c r="AA65" i="116" s="1"/>
  <c r="AA62" i="77"/>
  <c r="AA62" i="90"/>
  <c r="H46" i="90" s="1"/>
  <c r="AB65" i="110"/>
  <c r="AA65" i="110" s="1"/>
  <c r="AA62" i="121"/>
  <c r="AA62" i="113"/>
  <c r="C31" i="22"/>
  <c r="F31" i="22" s="1"/>
  <c r="BN176" i="22" s="1"/>
  <c r="C33" i="22"/>
  <c r="E33" i="22" s="1"/>
  <c r="J539" i="28"/>
  <c r="E538" i="28"/>
  <c r="J155" i="28"/>
  <c r="E154" i="28"/>
  <c r="J635" i="28"/>
  <c r="E634" i="28"/>
  <c r="J251" i="28"/>
  <c r="E250" i="28"/>
  <c r="J347" i="28"/>
  <c r="E346" i="28"/>
  <c r="J443" i="28"/>
  <c r="E442" i="28"/>
  <c r="BI180" i="22"/>
  <c r="B525" i="28"/>
  <c r="O532" i="28"/>
  <c r="B529" i="28" s="1"/>
  <c r="B621" i="28"/>
  <c r="O628" i="28"/>
  <c r="B625" i="28" s="1"/>
  <c r="B237" i="28"/>
  <c r="O244" i="28"/>
  <c r="B241" i="28" s="1"/>
  <c r="O340" i="28"/>
  <c r="B337" i="28" s="1"/>
  <c r="B333" i="28"/>
  <c r="B429" i="28"/>
  <c r="O436" i="28"/>
  <c r="O148" i="28"/>
  <c r="B145" i="28" s="1"/>
  <c r="B141" i="28"/>
  <c r="BJ8" i="34"/>
  <c r="BJ29" i="34" s="1"/>
  <c r="BP8" i="34"/>
  <c r="BP29" i="34" s="1"/>
  <c r="BP9" i="34"/>
  <c r="BP30" i="34" s="1"/>
  <c r="AB65" i="22"/>
  <c r="AA65" i="22" s="1"/>
  <c r="H54" i="22" s="1"/>
  <c r="BD9" i="34"/>
  <c r="BD30" i="34" s="1"/>
  <c r="N309" i="28"/>
  <c r="N597" i="28"/>
  <c r="N501" i="28"/>
  <c r="N344" i="28"/>
  <c r="N536" i="28"/>
  <c r="N213" i="28"/>
  <c r="N405" i="28"/>
  <c r="N152" i="28"/>
  <c r="N248" i="28"/>
  <c r="N440" i="28"/>
  <c r="N632" i="28"/>
  <c r="O52" i="28"/>
  <c r="B49" i="28" s="1"/>
  <c r="BN9" i="34"/>
  <c r="BN30" i="34" s="1"/>
  <c r="O194" i="28"/>
  <c r="Q199" i="28" s="1"/>
  <c r="R199" i="28" s="1"/>
  <c r="S199" i="28" s="1"/>
  <c r="T199" i="28" s="1"/>
  <c r="U199" i="28" s="1"/>
  <c r="B130" i="28"/>
  <c r="D130" i="28" s="1"/>
  <c r="BL9" i="34"/>
  <c r="BL30" i="34" s="1"/>
  <c r="BB9" i="34"/>
  <c r="BB30" i="34" s="1"/>
  <c r="BF8" i="34"/>
  <c r="BF29" i="34" s="1"/>
  <c r="AZ9" i="34"/>
  <c r="AZ30" i="34" s="1"/>
  <c r="BH9" i="34"/>
  <c r="BH30" i="34" s="1"/>
  <c r="BR9" i="34"/>
  <c r="BR30" i="34" s="1"/>
  <c r="BN4" i="34"/>
  <c r="BN25" i="34" s="1"/>
  <c r="N6" i="28"/>
  <c r="BL8" i="34"/>
  <c r="BL29" i="34" s="1"/>
  <c r="N5" i="28"/>
  <c r="P15" i="28"/>
  <c r="BH8" i="34"/>
  <c r="BH29" i="34" s="1"/>
  <c r="N2" i="28"/>
  <c r="BH4" i="34"/>
  <c r="BH25" i="34" s="1"/>
  <c r="AZ4" i="34"/>
  <c r="AZ25" i="34" s="1"/>
  <c r="N40" i="28"/>
  <c r="BP4" i="34"/>
  <c r="BP25" i="34" s="1"/>
  <c r="L4" i="32"/>
  <c r="BJ4" i="34"/>
  <c r="BJ25" i="34" s="1"/>
  <c r="O325" i="28"/>
  <c r="Q337" i="28" s="1"/>
  <c r="R337" i="28" s="1"/>
  <c r="BB4" i="34"/>
  <c r="BB25" i="34" s="1"/>
  <c r="L3" i="32"/>
  <c r="J3" i="32"/>
  <c r="N38" i="28"/>
  <c r="BR4" i="34"/>
  <c r="BR25" i="34" s="1"/>
  <c r="N41" i="28"/>
  <c r="BD4" i="34"/>
  <c r="BD25" i="34" s="1"/>
  <c r="O613" i="28"/>
  <c r="Q623" i="28" s="1"/>
  <c r="R623" i="28" s="1"/>
  <c r="S623" i="28" s="1"/>
  <c r="T623" i="28" s="1"/>
  <c r="U623" i="28" s="1"/>
  <c r="AX4" i="34"/>
  <c r="AX25" i="34" s="1"/>
  <c r="BF4" i="34"/>
  <c r="BF25" i="34" s="1"/>
  <c r="N39" i="28"/>
  <c r="BL4" i="34"/>
  <c r="BL25" i="34" s="1"/>
  <c r="N37" i="28"/>
  <c r="O37" i="28" s="1"/>
  <c r="O482" i="28"/>
  <c r="Q486" i="28" s="1"/>
  <c r="R486" i="28" s="1"/>
  <c r="S486" i="28" s="1"/>
  <c r="T486" i="28" s="1"/>
  <c r="U486" i="28" s="1"/>
  <c r="O133" i="28"/>
  <c r="Q133" i="28" s="1"/>
  <c r="R133" i="28" s="1"/>
  <c r="S133" i="28" s="1"/>
  <c r="T133" i="28" s="1"/>
  <c r="U133" i="28" s="1"/>
  <c r="O98" i="28"/>
  <c r="Q103" i="28" s="1"/>
  <c r="O386" i="28"/>
  <c r="Q396" i="28" s="1"/>
  <c r="R396" i="28" s="1"/>
  <c r="S396" i="28" s="1"/>
  <c r="T396" i="28" s="1"/>
  <c r="U396" i="28" s="1"/>
  <c r="F4" i="32"/>
  <c r="D4" i="32"/>
  <c r="F5" i="32"/>
  <c r="D5" i="32"/>
  <c r="O290" i="28"/>
  <c r="Q292" i="28" s="1"/>
  <c r="R292" i="28" s="1"/>
  <c r="S292" i="28" s="1"/>
  <c r="T292" i="28" s="1"/>
  <c r="U292" i="28" s="1"/>
  <c r="O578" i="28"/>
  <c r="Q585" i="28" s="1"/>
  <c r="R585" i="28" s="1"/>
  <c r="S585" i="28" s="1"/>
  <c r="T585" i="28" s="1"/>
  <c r="U585" i="28" s="1"/>
  <c r="O517" i="28"/>
  <c r="Q523" i="28" s="1"/>
  <c r="R523" i="28" s="1"/>
  <c r="S523" i="28" s="1"/>
  <c r="T523" i="28" s="1"/>
  <c r="U523" i="28" s="1"/>
  <c r="O421" i="28"/>
  <c r="Q424" i="28" s="1"/>
  <c r="R424" i="28" s="1"/>
  <c r="S424" i="28" s="1"/>
  <c r="T424" i="28" s="1"/>
  <c r="U424" i="28" s="1"/>
  <c r="O229" i="28"/>
  <c r="Q240" i="28" s="1"/>
  <c r="R240" i="28" s="1"/>
  <c r="S240" i="28" s="1"/>
  <c r="T240" i="28" s="1"/>
  <c r="U240" i="28" s="1"/>
  <c r="A101" i="22"/>
  <c r="BI200" i="22" s="1"/>
  <c r="B113" i="22"/>
  <c r="B112" i="22"/>
  <c r="B110" i="22"/>
  <c r="B88" i="22"/>
  <c r="B90" i="22"/>
  <c r="B87" i="22"/>
  <c r="AU22" i="34"/>
  <c r="AU43" i="34" s="1"/>
  <c r="BO22" i="34"/>
  <c r="BO43" i="34" s="1"/>
  <c r="AY22" i="34"/>
  <c r="AY43" i="34" s="1"/>
  <c r="BG22" i="34"/>
  <c r="BG43" i="34" s="1"/>
  <c r="B3" i="34"/>
  <c r="BI183" i="22"/>
  <c r="BN183" i="22"/>
  <c r="BI184" i="22"/>
  <c r="BQ184" i="22"/>
  <c r="BQ185" i="22"/>
  <c r="BQ186" i="22"/>
  <c r="A3" i="34"/>
  <c r="BM183" i="22"/>
  <c r="BQ183" i="22"/>
  <c r="BI188" i="22"/>
  <c r="BI189" i="22"/>
  <c r="BI190" i="22"/>
  <c r="BI191" i="22"/>
  <c r="BI192" i="22"/>
  <c r="BI194" i="22"/>
  <c r="BI195" i="22"/>
  <c r="BQ196" i="22"/>
  <c r="BL183" i="22"/>
  <c r="BP183" i="22"/>
  <c r="BQ187" i="22"/>
  <c r="BQ188" i="22"/>
  <c r="BQ189" i="22"/>
  <c r="BQ190" i="22"/>
  <c r="BQ191" i="22"/>
  <c r="BI193" i="22"/>
  <c r="BQ193" i="22"/>
  <c r="BQ194" i="22"/>
  <c r="BQ195" i="22"/>
  <c r="BK183" i="22"/>
  <c r="C3" i="34"/>
  <c r="D58" i="22"/>
  <c r="B74" i="22" s="1"/>
  <c r="B75" i="22" s="1"/>
  <c r="BJ183" i="22"/>
  <c r="BO183" i="22"/>
  <c r="BI185" i="22"/>
  <c r="BI187" i="22"/>
  <c r="BQ192" i="22"/>
  <c r="K61" i="22"/>
  <c r="J61" i="22"/>
  <c r="BL184" i="22" s="1"/>
  <c r="AN46" i="22"/>
  <c r="I61" i="22"/>
  <c r="F3" i="34" s="1"/>
  <c r="J72" i="22"/>
  <c r="BL195" i="22" s="1"/>
  <c r="K72" i="22"/>
  <c r="BM195" i="22" s="1"/>
  <c r="AN57" i="22"/>
  <c r="I72" i="22"/>
  <c r="AN56" i="22"/>
  <c r="I71" i="22"/>
  <c r="AJ3" i="34" s="1"/>
  <c r="I70" i="22"/>
  <c r="AG3" i="34" s="1"/>
  <c r="AN55" i="22"/>
  <c r="I68" i="22"/>
  <c r="BK191" i="22" s="1"/>
  <c r="AN53" i="22"/>
  <c r="K67" i="22"/>
  <c r="J67" i="22"/>
  <c r="BL190" i="22" s="1"/>
  <c r="I67" i="22"/>
  <c r="X3" i="34" s="1"/>
  <c r="AN52" i="22"/>
  <c r="K66" i="22"/>
  <c r="J66" i="22"/>
  <c r="BL189" i="22" s="1"/>
  <c r="I66" i="22"/>
  <c r="U3" i="34" s="1"/>
  <c r="AN51" i="22"/>
  <c r="K69" i="22"/>
  <c r="J69" i="22"/>
  <c r="BL192" i="22" s="1"/>
  <c r="I69" i="22"/>
  <c r="AN54" i="22"/>
  <c r="K64" i="22"/>
  <c r="BM187" i="22" s="1"/>
  <c r="J64" i="22"/>
  <c r="BL187" i="22" s="1"/>
  <c r="I64" i="22"/>
  <c r="O3" i="34" s="1"/>
  <c r="AN49" i="22"/>
  <c r="K63" i="22"/>
  <c r="BM186" i="22" s="1"/>
  <c r="J63" i="22"/>
  <c r="BL186" i="22" s="1"/>
  <c r="AN48" i="22"/>
  <c r="I63" i="22"/>
  <c r="K62" i="22"/>
  <c r="BM185" i="22" s="1"/>
  <c r="J62" i="22"/>
  <c r="BL185" i="22" s="1"/>
  <c r="I62" i="22"/>
  <c r="AN47" i="22"/>
  <c r="K65" i="22"/>
  <c r="BM188" i="22" s="1"/>
  <c r="J65" i="22"/>
  <c r="BL188" i="22" s="1"/>
  <c r="I65" i="22"/>
  <c r="AN50" i="22"/>
  <c r="G5" i="32"/>
  <c r="G3" i="32"/>
  <c r="G4" i="32"/>
  <c r="BM177" i="22"/>
  <c r="I2" i="32" s="1"/>
  <c r="F32" i="22"/>
  <c r="BN177" i="22" s="1"/>
  <c r="BK177" i="22"/>
  <c r="G2" i="32" s="1"/>
  <c r="H46" i="120" l="1"/>
  <c r="H46" i="112"/>
  <c r="H46" i="81"/>
  <c r="H50" i="105"/>
  <c r="H54" i="98"/>
  <c r="H50" i="91"/>
  <c r="H46" i="92"/>
  <c r="H54" i="113"/>
  <c r="H46" i="76"/>
  <c r="H46" i="94"/>
  <c r="H46" i="77"/>
  <c r="H50" i="121"/>
  <c r="H46" i="107"/>
  <c r="H50" i="85"/>
  <c r="H50" i="117"/>
  <c r="H54" i="114"/>
  <c r="H46" i="102"/>
  <c r="H46" i="80"/>
  <c r="H46" i="118"/>
  <c r="H46" i="79"/>
  <c r="H46" i="104"/>
  <c r="H46" i="86"/>
  <c r="H46" i="100"/>
  <c r="H46" i="97"/>
  <c r="H50" i="116"/>
  <c r="H54" i="106"/>
  <c r="H50" i="99"/>
  <c r="H50" i="75"/>
  <c r="H54" i="96"/>
  <c r="H46" i="111"/>
  <c r="H54" i="87"/>
  <c r="H46" i="82"/>
  <c r="H46" i="85"/>
  <c r="H50" i="109"/>
  <c r="H54" i="88"/>
  <c r="H54" i="82"/>
  <c r="H50" i="76"/>
  <c r="H46" i="101"/>
  <c r="H46" i="121"/>
  <c r="H54" i="116"/>
  <c r="H54" i="123"/>
  <c r="H54" i="118"/>
  <c r="H54" i="85"/>
  <c r="H50" i="110"/>
  <c r="H50" i="115"/>
  <c r="H50" i="86"/>
  <c r="H50" i="101"/>
  <c r="H54" i="109"/>
  <c r="H50" i="90"/>
  <c r="H50" i="108"/>
  <c r="H54" i="90"/>
  <c r="H50" i="102"/>
  <c r="H50" i="114"/>
  <c r="H54" i="97"/>
  <c r="H54" i="108"/>
  <c r="H50" i="79"/>
  <c r="H54" i="86"/>
  <c r="H54" i="81"/>
  <c r="H54" i="83"/>
  <c r="H54" i="120"/>
  <c r="H46" i="87"/>
  <c r="H54" i="89"/>
  <c r="H50" i="78"/>
  <c r="H54" i="95"/>
  <c r="H46" i="95"/>
  <c r="H54" i="115"/>
  <c r="H54" i="107"/>
  <c r="H46" i="98"/>
  <c r="H54" i="76"/>
  <c r="H50" i="84"/>
  <c r="H54" i="77"/>
  <c r="H50" i="120"/>
  <c r="H54" i="101"/>
  <c r="H50" i="96"/>
  <c r="H54" i="100"/>
  <c r="H54" i="102"/>
  <c r="H54" i="104"/>
  <c r="H46" i="88"/>
  <c r="H50" i="106"/>
  <c r="H54" i="79"/>
  <c r="H46" i="110"/>
  <c r="H50" i="82"/>
  <c r="H54" i="84"/>
  <c r="H46" i="115"/>
  <c r="H46" i="109"/>
  <c r="H50" i="97"/>
  <c r="H54" i="119"/>
  <c r="H50" i="89"/>
  <c r="H46" i="83"/>
  <c r="H46" i="123"/>
  <c r="H46" i="75"/>
  <c r="H50" i="103"/>
  <c r="H46" i="116"/>
  <c r="H46" i="105"/>
  <c r="H46" i="91"/>
  <c r="H54" i="122"/>
  <c r="H50" i="113"/>
  <c r="H54" i="110"/>
  <c r="H50" i="77"/>
  <c r="H54" i="93"/>
  <c r="H50" i="81"/>
  <c r="H50" i="94"/>
  <c r="H50" i="104"/>
  <c r="H54" i="105"/>
  <c r="H50" i="80"/>
  <c r="H54" i="99"/>
  <c r="H54" i="75"/>
  <c r="H54" i="91"/>
  <c r="H46" i="114"/>
  <c r="H50" i="107"/>
  <c r="H46" i="119"/>
  <c r="H50" i="122"/>
  <c r="H54" i="103"/>
  <c r="H50" i="92"/>
  <c r="H54" i="111"/>
  <c r="H50" i="100"/>
  <c r="H54" i="94"/>
  <c r="H54" i="117"/>
  <c r="H54" i="92"/>
  <c r="H46" i="96"/>
  <c r="H46" i="78"/>
  <c r="H50" i="112"/>
  <c r="H54" i="112"/>
  <c r="H50" i="88"/>
  <c r="H50" i="98"/>
  <c r="H46" i="113"/>
  <c r="H46" i="99"/>
  <c r="H54" i="121"/>
  <c r="H54" i="80"/>
  <c r="H50" i="111"/>
  <c r="H46" i="93"/>
  <c r="H46" i="106"/>
  <c r="BK176" i="22"/>
  <c r="D2" i="32" s="1"/>
  <c r="E31" i="22"/>
  <c r="BM176" i="22" s="1"/>
  <c r="F2" i="32" s="1"/>
  <c r="J252" i="28"/>
  <c r="E251" i="28"/>
  <c r="J444" i="28"/>
  <c r="E443" i="28"/>
  <c r="J156" i="28"/>
  <c r="E155" i="28"/>
  <c r="J636" i="28"/>
  <c r="E635" i="28"/>
  <c r="J348" i="28"/>
  <c r="E347" i="28"/>
  <c r="J540" i="28"/>
  <c r="E539" i="28"/>
  <c r="H46" i="22"/>
  <c r="B432" i="28"/>
  <c r="B433" i="28"/>
  <c r="B45" i="28"/>
  <c r="J4" i="32"/>
  <c r="Q326" i="28"/>
  <c r="R326" i="28" s="1"/>
  <c r="S326" i="28" s="1"/>
  <c r="T326" i="28" s="1"/>
  <c r="U326" i="28" s="1"/>
  <c r="H50" i="22"/>
  <c r="Q104" i="28"/>
  <c r="Q105" i="28"/>
  <c r="Q101" i="28"/>
  <c r="Q204" i="28"/>
  <c r="R204" i="28" s="1"/>
  <c r="S204" i="28" s="1"/>
  <c r="T204" i="28" s="1"/>
  <c r="U204" i="28" s="1"/>
  <c r="Q201" i="28"/>
  <c r="R201" i="28" s="1"/>
  <c r="S201" i="28" s="1"/>
  <c r="T201" i="28" s="1"/>
  <c r="U201" i="28" s="1"/>
  <c r="Q195" i="28"/>
  <c r="R195" i="28" s="1"/>
  <c r="S195" i="28" s="1"/>
  <c r="T195" i="28" s="1"/>
  <c r="U195" i="28" s="1"/>
  <c r="Q196" i="28"/>
  <c r="R196" i="28" s="1"/>
  <c r="S196" i="28" s="1"/>
  <c r="T196" i="28" s="1"/>
  <c r="U196" i="28" s="1"/>
  <c r="Q197" i="28"/>
  <c r="R197" i="28" s="1"/>
  <c r="S197" i="28" s="1"/>
  <c r="T197" i="28" s="1"/>
  <c r="U197" i="28" s="1"/>
  <c r="Q202" i="28"/>
  <c r="R202" i="28" s="1"/>
  <c r="S202" i="28" s="1"/>
  <c r="T202" i="28" s="1"/>
  <c r="U202" i="28" s="1"/>
  <c r="Q206" i="28"/>
  <c r="R206" i="28" s="1"/>
  <c r="S206" i="28" s="1"/>
  <c r="Q200" i="28"/>
  <c r="R200" i="28" s="1"/>
  <c r="S200" i="28" s="1"/>
  <c r="T200" i="28" s="1"/>
  <c r="U200" i="28" s="1"/>
  <c r="BD8" i="34"/>
  <c r="BD29" i="34" s="1"/>
  <c r="AV8" i="34"/>
  <c r="AV29" i="34" s="1"/>
  <c r="AV9" i="34"/>
  <c r="AV30" i="34" s="1"/>
  <c r="BR8" i="34"/>
  <c r="BR29" i="34" s="1"/>
  <c r="B48" i="28"/>
  <c r="Q194" i="28"/>
  <c r="R194" i="28" s="1"/>
  <c r="S194" i="28" s="1"/>
  <c r="T194" i="28" s="1"/>
  <c r="U194" i="28" s="1"/>
  <c r="Q205" i="28"/>
  <c r="R205" i="28" s="1"/>
  <c r="S205" i="28" s="1"/>
  <c r="T205" i="28" s="1"/>
  <c r="U205" i="28" s="1"/>
  <c r="Q198" i="28"/>
  <c r="R198" i="28" s="1"/>
  <c r="S198" i="28" s="1"/>
  <c r="T198" i="28" s="1"/>
  <c r="U198" i="28" s="1"/>
  <c r="Q203" i="28"/>
  <c r="R203" i="28" s="1"/>
  <c r="S203" i="28" s="1"/>
  <c r="T203" i="28" s="1"/>
  <c r="U203" i="28" s="1"/>
  <c r="AX9" i="34"/>
  <c r="AX30" i="34" s="1"/>
  <c r="Q47" i="28"/>
  <c r="BF9" i="34"/>
  <c r="BF30" i="34" s="1"/>
  <c r="Q143" i="28"/>
  <c r="R143" i="28" s="1"/>
  <c r="S143" i="28" s="1"/>
  <c r="T143" i="28" s="1"/>
  <c r="U143" i="28" s="1"/>
  <c r="O2" i="28"/>
  <c r="Q8" i="28" s="1"/>
  <c r="BB8" i="34"/>
  <c r="BB29" i="34" s="1"/>
  <c r="AV4" i="34"/>
  <c r="AV25" i="34" s="1"/>
  <c r="AX8" i="34"/>
  <c r="AX29" i="34" s="1"/>
  <c r="AZ8" i="34"/>
  <c r="AZ29" i="34" s="1"/>
  <c r="Q139" i="28"/>
  <c r="R139" i="28" s="1"/>
  <c r="S139" i="28" s="1"/>
  <c r="T139" i="28" s="1"/>
  <c r="U139" i="28" s="1"/>
  <c r="Q145" i="28"/>
  <c r="R145" i="28" s="1"/>
  <c r="S145" i="28" s="1"/>
  <c r="Q144" i="28"/>
  <c r="R144" i="28" s="1"/>
  <c r="S144" i="28" s="1"/>
  <c r="T144" i="28" s="1"/>
  <c r="U144" i="28" s="1"/>
  <c r="Q581" i="28"/>
  <c r="R581" i="28" s="1"/>
  <c r="S581" i="28" s="1"/>
  <c r="T581" i="28" s="1"/>
  <c r="U581" i="28" s="1"/>
  <c r="Q136" i="28"/>
  <c r="R136" i="28" s="1"/>
  <c r="S136" i="28" s="1"/>
  <c r="T136" i="28" s="1"/>
  <c r="U136" i="28" s="1"/>
  <c r="Q140" i="28"/>
  <c r="R140" i="28" s="1"/>
  <c r="S140" i="28" s="1"/>
  <c r="T140" i="28" s="1"/>
  <c r="U140" i="28" s="1"/>
  <c r="Q137" i="28"/>
  <c r="R137" i="28" s="1"/>
  <c r="S137" i="28" s="1"/>
  <c r="T137" i="28" s="1"/>
  <c r="U137" i="28" s="1"/>
  <c r="Q142" i="28"/>
  <c r="R142" i="28" s="1"/>
  <c r="S142" i="28" s="1"/>
  <c r="T142" i="28" s="1"/>
  <c r="U142" i="28" s="1"/>
  <c r="Q519" i="28"/>
  <c r="R519" i="28" s="1"/>
  <c r="S519" i="28" s="1"/>
  <c r="T519" i="28" s="1"/>
  <c r="U519" i="28" s="1"/>
  <c r="Q135" i="28"/>
  <c r="R135" i="28" s="1"/>
  <c r="S135" i="28" s="1"/>
  <c r="T135" i="28" s="1"/>
  <c r="U135" i="28" s="1"/>
  <c r="Q524" i="28"/>
  <c r="R524" i="28" s="1"/>
  <c r="S524" i="28" s="1"/>
  <c r="T524" i="28" s="1"/>
  <c r="U524" i="28" s="1"/>
  <c r="Q134" i="28"/>
  <c r="R134" i="28" s="1"/>
  <c r="S134" i="28" s="1"/>
  <c r="T134" i="28" s="1"/>
  <c r="U134" i="28" s="1"/>
  <c r="Q141" i="28"/>
  <c r="R141" i="28" s="1"/>
  <c r="S141" i="28" s="1"/>
  <c r="T141" i="28" s="1"/>
  <c r="U141" i="28" s="1"/>
  <c r="Q328" i="28"/>
  <c r="R328" i="28" s="1"/>
  <c r="S328" i="28" s="1"/>
  <c r="T328" i="28" s="1"/>
  <c r="U328" i="28" s="1"/>
  <c r="Q293" i="28"/>
  <c r="R293" i="28" s="1"/>
  <c r="S293" i="28" s="1"/>
  <c r="T293" i="28" s="1"/>
  <c r="U293" i="28" s="1"/>
  <c r="Q42" i="28"/>
  <c r="Q521" i="28"/>
  <c r="R521" i="28" s="1"/>
  <c r="S521" i="28" s="1"/>
  <c r="T521" i="28" s="1"/>
  <c r="U521" i="28" s="1"/>
  <c r="Q327" i="28"/>
  <c r="R327" i="28" s="1"/>
  <c r="S327" i="28" s="1"/>
  <c r="T327" i="28" s="1"/>
  <c r="U327" i="28" s="1"/>
  <c r="Q615" i="28"/>
  <c r="R615" i="28" s="1"/>
  <c r="S615" i="28" s="1"/>
  <c r="T615" i="28" s="1"/>
  <c r="U615" i="28" s="1"/>
  <c r="Q334" i="28"/>
  <c r="R334" i="28" s="1"/>
  <c r="S334" i="28" s="1"/>
  <c r="T334" i="28" s="1"/>
  <c r="U334" i="28" s="1"/>
  <c r="Q290" i="28"/>
  <c r="R290" i="28" s="1"/>
  <c r="S290" i="28" s="1"/>
  <c r="T290" i="28" s="1"/>
  <c r="U290" i="28" s="1"/>
  <c r="Q325" i="28"/>
  <c r="R325" i="28" s="1"/>
  <c r="S325" i="28" s="1"/>
  <c r="T325" i="28" s="1"/>
  <c r="U325" i="28" s="1"/>
  <c r="Q427" i="28"/>
  <c r="R427" i="28" s="1"/>
  <c r="S427" i="28" s="1"/>
  <c r="T427" i="28" s="1"/>
  <c r="U427" i="28" s="1"/>
  <c r="L5" i="32"/>
  <c r="J5" i="32"/>
  <c r="Q43" i="28"/>
  <c r="Q138" i="28"/>
  <c r="R138" i="28" s="1"/>
  <c r="S138" i="28" s="1"/>
  <c r="T138" i="28" s="1"/>
  <c r="U138" i="28" s="1"/>
  <c r="Q387" i="28"/>
  <c r="R387" i="28" s="1"/>
  <c r="S387" i="28" s="1"/>
  <c r="T387" i="28" s="1"/>
  <c r="U387" i="28" s="1"/>
  <c r="Q336" i="28"/>
  <c r="R336" i="28" s="1"/>
  <c r="S336" i="28" s="1"/>
  <c r="T336" i="28" s="1"/>
  <c r="U336" i="28" s="1"/>
  <c r="Q333" i="28"/>
  <c r="R333" i="28" s="1"/>
  <c r="S333" i="28" s="1"/>
  <c r="T333" i="28" s="1"/>
  <c r="U333" i="28" s="1"/>
  <c r="Q45" i="28"/>
  <c r="Q40" i="28"/>
  <c r="Q330" i="28"/>
  <c r="R330" i="28" s="1"/>
  <c r="S330" i="28" s="1"/>
  <c r="T330" i="28" s="1"/>
  <c r="U330" i="28" s="1"/>
  <c r="Q493" i="28"/>
  <c r="R493" i="28" s="1"/>
  <c r="S493" i="28" s="1"/>
  <c r="T493" i="28" s="1"/>
  <c r="U493" i="28" s="1"/>
  <c r="Q46" i="28"/>
  <c r="Q331" i="28"/>
  <c r="R331" i="28" s="1"/>
  <c r="S331" i="28" s="1"/>
  <c r="T331" i="28" s="1"/>
  <c r="U331" i="28" s="1"/>
  <c r="Q332" i="28"/>
  <c r="R332" i="28" s="1"/>
  <c r="S332" i="28" s="1"/>
  <c r="T332" i="28" s="1"/>
  <c r="U332" i="28" s="1"/>
  <c r="Q483" i="28"/>
  <c r="R483" i="28" s="1"/>
  <c r="S483" i="28" s="1"/>
  <c r="T483" i="28" s="1"/>
  <c r="U483" i="28" s="1"/>
  <c r="Q44" i="28"/>
  <c r="Q329" i="28"/>
  <c r="R329" i="28" s="1"/>
  <c r="S329" i="28" s="1"/>
  <c r="T329" i="28" s="1"/>
  <c r="U329" i="28" s="1"/>
  <c r="Q335" i="28"/>
  <c r="R335" i="28" s="1"/>
  <c r="S335" i="28" s="1"/>
  <c r="T335" i="28" s="1"/>
  <c r="U335" i="28" s="1"/>
  <c r="Q391" i="28"/>
  <c r="R391" i="28" s="1"/>
  <c r="S391" i="28" s="1"/>
  <c r="T391" i="28" s="1"/>
  <c r="U391" i="28" s="1"/>
  <c r="Q613" i="28"/>
  <c r="R613" i="28" s="1"/>
  <c r="S613" i="28" s="1"/>
  <c r="T613" i="28" s="1"/>
  <c r="U613" i="28" s="1"/>
  <c r="Q620" i="28"/>
  <c r="R620" i="28" s="1"/>
  <c r="S620" i="28" s="1"/>
  <c r="T620" i="28" s="1"/>
  <c r="U620" i="28" s="1"/>
  <c r="F3" i="32"/>
  <c r="D3" i="32"/>
  <c r="Q41" i="28"/>
  <c r="Q37" i="28"/>
  <c r="Q624" i="28"/>
  <c r="R624" i="28" s="1"/>
  <c r="S624" i="28" s="1"/>
  <c r="T624" i="28" s="1"/>
  <c r="U624" i="28" s="1"/>
  <c r="Q395" i="28"/>
  <c r="R395" i="28" s="1"/>
  <c r="S395" i="28" s="1"/>
  <c r="T395" i="28" s="1"/>
  <c r="U395" i="28" s="1"/>
  <c r="Q526" i="28"/>
  <c r="R526" i="28" s="1"/>
  <c r="S526" i="28" s="1"/>
  <c r="T526" i="28" s="1"/>
  <c r="U526" i="28" s="1"/>
  <c r="Q625" i="28"/>
  <c r="R625" i="28" s="1"/>
  <c r="Q390" i="28"/>
  <c r="R390" i="28" s="1"/>
  <c r="S390" i="28" s="1"/>
  <c r="T390" i="28" s="1"/>
  <c r="U390" i="28" s="1"/>
  <c r="Q622" i="28"/>
  <c r="R622" i="28" s="1"/>
  <c r="S622" i="28" s="1"/>
  <c r="T622" i="28" s="1"/>
  <c r="U622" i="28" s="1"/>
  <c r="Q39" i="28"/>
  <c r="Q488" i="28"/>
  <c r="R488" i="28" s="1"/>
  <c r="S488" i="28" s="1"/>
  <c r="T488" i="28" s="1"/>
  <c r="U488" i="28" s="1"/>
  <c r="Q617" i="28"/>
  <c r="R617" i="28" s="1"/>
  <c r="S617" i="28" s="1"/>
  <c r="T617" i="28" s="1"/>
  <c r="U617" i="28" s="1"/>
  <c r="Q485" i="28"/>
  <c r="R485" i="28" s="1"/>
  <c r="S485" i="28" s="1"/>
  <c r="T485" i="28" s="1"/>
  <c r="U485" i="28" s="1"/>
  <c r="Q398" i="28"/>
  <c r="R398" i="28" s="1"/>
  <c r="S398" i="28" s="1"/>
  <c r="Q616" i="28"/>
  <c r="R616" i="28" s="1"/>
  <c r="S616" i="28" s="1"/>
  <c r="T616" i="28" s="1"/>
  <c r="U616" i="28" s="1"/>
  <c r="Q393" i="28"/>
  <c r="R393" i="28" s="1"/>
  <c r="S393" i="28" s="1"/>
  <c r="T393" i="28" s="1"/>
  <c r="U393" i="28" s="1"/>
  <c r="Q386" i="28"/>
  <c r="R386" i="28" s="1"/>
  <c r="S386" i="28" s="1"/>
  <c r="T386" i="28" s="1"/>
  <c r="U386" i="28" s="1"/>
  <c r="Q38" i="28"/>
  <c r="Q492" i="28"/>
  <c r="R492" i="28" s="1"/>
  <c r="S492" i="28" s="1"/>
  <c r="T492" i="28" s="1"/>
  <c r="U492" i="28" s="1"/>
  <c r="Q619" i="28"/>
  <c r="R619" i="28" s="1"/>
  <c r="S619" i="28" s="1"/>
  <c r="T619" i="28" s="1"/>
  <c r="U619" i="28" s="1"/>
  <c r="Q487" i="28"/>
  <c r="R487" i="28" s="1"/>
  <c r="S487" i="28" s="1"/>
  <c r="T487" i="28" s="1"/>
  <c r="U487" i="28" s="1"/>
  <c r="Q621" i="28"/>
  <c r="R621" i="28" s="1"/>
  <c r="S621" i="28" s="1"/>
  <c r="T621" i="28" s="1"/>
  <c r="U621" i="28" s="1"/>
  <c r="Q48" i="28"/>
  <c r="Q49" i="28"/>
  <c r="Q618" i="28"/>
  <c r="R618" i="28" s="1"/>
  <c r="S618" i="28" s="1"/>
  <c r="T618" i="28" s="1"/>
  <c r="U618" i="28" s="1"/>
  <c r="Q614" i="28"/>
  <c r="R614" i="28" s="1"/>
  <c r="S614" i="28" s="1"/>
  <c r="T614" i="28" s="1"/>
  <c r="U614" i="28" s="1"/>
  <c r="Q100" i="28"/>
  <c r="Q108" i="28"/>
  <c r="Q109" i="28"/>
  <c r="Q106" i="28"/>
  <c r="Q107" i="28"/>
  <c r="Q99" i="28"/>
  <c r="Q98" i="28"/>
  <c r="Q421" i="28"/>
  <c r="R421" i="28" s="1"/>
  <c r="S421" i="28" s="1"/>
  <c r="T421" i="28" s="1"/>
  <c r="U421" i="28" s="1"/>
  <c r="Q484" i="28"/>
  <c r="R484" i="28" s="1"/>
  <c r="S484" i="28" s="1"/>
  <c r="T484" i="28" s="1"/>
  <c r="U484" i="28" s="1"/>
  <c r="Q494" i="28"/>
  <c r="Q397" i="28"/>
  <c r="R397" i="28" s="1"/>
  <c r="S397" i="28" s="1"/>
  <c r="T397" i="28" s="1"/>
  <c r="U397" i="28" s="1"/>
  <c r="Q388" i="28"/>
  <c r="R388" i="28" s="1"/>
  <c r="S388" i="28" s="1"/>
  <c r="T388" i="28" s="1"/>
  <c r="U388" i="28" s="1"/>
  <c r="Q491" i="28"/>
  <c r="R491" i="28" s="1"/>
  <c r="S491" i="28" s="1"/>
  <c r="T491" i="28" s="1"/>
  <c r="U491" i="28" s="1"/>
  <c r="Q489" i="28"/>
  <c r="R489" i="28" s="1"/>
  <c r="S489" i="28" s="1"/>
  <c r="T489" i="28" s="1"/>
  <c r="U489" i="28" s="1"/>
  <c r="Q422" i="28"/>
  <c r="R422" i="28" s="1"/>
  <c r="S422" i="28" s="1"/>
  <c r="T422" i="28" s="1"/>
  <c r="U422" i="28" s="1"/>
  <c r="Q580" i="28"/>
  <c r="R580" i="28" s="1"/>
  <c r="S580" i="28" s="1"/>
  <c r="T580" i="28" s="1"/>
  <c r="U580" i="28" s="1"/>
  <c r="Q490" i="28"/>
  <c r="R490" i="28" s="1"/>
  <c r="S490" i="28" s="1"/>
  <c r="T490" i="28" s="1"/>
  <c r="U490" i="28" s="1"/>
  <c r="Q392" i="28"/>
  <c r="R392" i="28" s="1"/>
  <c r="S392" i="28" s="1"/>
  <c r="T392" i="28" s="1"/>
  <c r="U392" i="28" s="1"/>
  <c r="Q584" i="28"/>
  <c r="R584" i="28" s="1"/>
  <c r="S584" i="28" s="1"/>
  <c r="T584" i="28" s="1"/>
  <c r="U584" i="28" s="1"/>
  <c r="Q482" i="28"/>
  <c r="R482" i="28" s="1"/>
  <c r="S482" i="28" s="1"/>
  <c r="T482" i="28" s="1"/>
  <c r="U482" i="28" s="1"/>
  <c r="Q394" i="28"/>
  <c r="R394" i="28" s="1"/>
  <c r="S394" i="28" s="1"/>
  <c r="T394" i="28" s="1"/>
  <c r="U394" i="28" s="1"/>
  <c r="Q110" i="28"/>
  <c r="Q102" i="28"/>
  <c r="Q389" i="28"/>
  <c r="R389" i="28" s="1"/>
  <c r="S389" i="28" s="1"/>
  <c r="T389" i="28" s="1"/>
  <c r="U389" i="28" s="1"/>
  <c r="Q237" i="28"/>
  <c r="R237" i="28" s="1"/>
  <c r="S237" i="28" s="1"/>
  <c r="T237" i="28" s="1"/>
  <c r="U237" i="28" s="1"/>
  <c r="Q433" i="28"/>
  <c r="Q232" i="28"/>
  <c r="R232" i="28" s="1"/>
  <c r="S232" i="28" s="1"/>
  <c r="T232" i="28" s="1"/>
  <c r="U232" i="28" s="1"/>
  <c r="S337" i="28"/>
  <c r="Q423" i="28"/>
  <c r="R423" i="28" s="1"/>
  <c r="S423" i="28" s="1"/>
  <c r="T423" i="28" s="1"/>
  <c r="U423" i="28" s="1"/>
  <c r="Q299" i="28"/>
  <c r="R299" i="28" s="1"/>
  <c r="S299" i="28" s="1"/>
  <c r="T299" i="28" s="1"/>
  <c r="U299" i="28" s="1"/>
  <c r="Q231" i="28"/>
  <c r="R231" i="28" s="1"/>
  <c r="S231" i="28" s="1"/>
  <c r="T231" i="28" s="1"/>
  <c r="U231" i="28" s="1"/>
  <c r="Q230" i="28"/>
  <c r="R230" i="28" s="1"/>
  <c r="S230" i="28" s="1"/>
  <c r="T230" i="28" s="1"/>
  <c r="U230" i="28" s="1"/>
  <c r="Q431" i="28"/>
  <c r="R431" i="28" s="1"/>
  <c r="S431" i="28" s="1"/>
  <c r="T431" i="28" s="1"/>
  <c r="U431" i="28" s="1"/>
  <c r="Q432" i="28"/>
  <c r="R432" i="28" s="1"/>
  <c r="S432" i="28" s="1"/>
  <c r="T432" i="28" s="1"/>
  <c r="U432" i="28" s="1"/>
  <c r="Q238" i="28"/>
  <c r="R238" i="28" s="1"/>
  <c r="S238" i="28" s="1"/>
  <c r="T238" i="28" s="1"/>
  <c r="U238" i="28" s="1"/>
  <c r="Q297" i="28"/>
  <c r="R297" i="28" s="1"/>
  <c r="S297" i="28" s="1"/>
  <c r="T297" i="28" s="1"/>
  <c r="U297" i="28" s="1"/>
  <c r="Q241" i="28"/>
  <c r="Q529" i="28"/>
  <c r="Q527" i="28"/>
  <c r="R527" i="28" s="1"/>
  <c r="S527" i="28" s="1"/>
  <c r="T527" i="28" s="1"/>
  <c r="U527" i="28" s="1"/>
  <c r="Q518" i="28"/>
  <c r="R518" i="28" s="1"/>
  <c r="S518" i="28" s="1"/>
  <c r="T518" i="28" s="1"/>
  <c r="U518" i="28" s="1"/>
  <c r="Q525" i="28"/>
  <c r="R525" i="28" s="1"/>
  <c r="S525" i="28" s="1"/>
  <c r="T525" i="28" s="1"/>
  <c r="U525" i="28" s="1"/>
  <c r="Q517" i="28"/>
  <c r="R517" i="28" s="1"/>
  <c r="S517" i="28" s="1"/>
  <c r="T517" i="28" s="1"/>
  <c r="U517" i="28" s="1"/>
  <c r="Q429" i="28"/>
  <c r="R429" i="28" s="1"/>
  <c r="S429" i="28" s="1"/>
  <c r="T429" i="28" s="1"/>
  <c r="U429" i="28" s="1"/>
  <c r="Q234" i="28"/>
  <c r="R234" i="28" s="1"/>
  <c r="S234" i="28" s="1"/>
  <c r="T234" i="28" s="1"/>
  <c r="U234" i="28" s="1"/>
  <c r="Q578" i="28"/>
  <c r="R578" i="28" s="1"/>
  <c r="S578" i="28" s="1"/>
  <c r="T578" i="28" s="1"/>
  <c r="U578" i="28" s="1"/>
  <c r="Q589" i="28"/>
  <c r="R589" i="28" s="1"/>
  <c r="S589" i="28" s="1"/>
  <c r="T589" i="28" s="1"/>
  <c r="U589" i="28" s="1"/>
  <c r="Q586" i="28"/>
  <c r="R586" i="28" s="1"/>
  <c r="S586" i="28" s="1"/>
  <c r="T586" i="28" s="1"/>
  <c r="U586" i="28" s="1"/>
  <c r="Q588" i="28"/>
  <c r="R588" i="28" s="1"/>
  <c r="S588" i="28" s="1"/>
  <c r="T588" i="28" s="1"/>
  <c r="U588" i="28" s="1"/>
  <c r="Q579" i="28"/>
  <c r="R579" i="28" s="1"/>
  <c r="S579" i="28" s="1"/>
  <c r="T579" i="28" s="1"/>
  <c r="U579" i="28" s="1"/>
  <c r="Q587" i="28"/>
  <c r="R587" i="28" s="1"/>
  <c r="S587" i="28" s="1"/>
  <c r="T587" i="28" s="1"/>
  <c r="U587" i="28" s="1"/>
  <c r="Q590" i="28"/>
  <c r="Q583" i="28"/>
  <c r="R583" i="28" s="1"/>
  <c r="S583" i="28" s="1"/>
  <c r="T583" i="28" s="1"/>
  <c r="U583" i="28" s="1"/>
  <c r="Q294" i="28"/>
  <c r="R294" i="28" s="1"/>
  <c r="S294" i="28" s="1"/>
  <c r="T294" i="28" s="1"/>
  <c r="U294" i="28" s="1"/>
  <c r="Q233" i="28"/>
  <c r="R233" i="28" s="1"/>
  <c r="S233" i="28" s="1"/>
  <c r="T233" i="28" s="1"/>
  <c r="U233" i="28" s="1"/>
  <c r="Q426" i="28"/>
  <c r="R426" i="28" s="1"/>
  <c r="S426" i="28" s="1"/>
  <c r="T426" i="28" s="1"/>
  <c r="U426" i="28" s="1"/>
  <c r="Q425" i="28"/>
  <c r="R425" i="28" s="1"/>
  <c r="S425" i="28" s="1"/>
  <c r="T425" i="28" s="1"/>
  <c r="U425" i="28" s="1"/>
  <c r="Q291" i="28"/>
  <c r="R291" i="28" s="1"/>
  <c r="S291" i="28" s="1"/>
  <c r="T291" i="28" s="1"/>
  <c r="U291" i="28" s="1"/>
  <c r="Q236" i="28"/>
  <c r="R236" i="28" s="1"/>
  <c r="S236" i="28" s="1"/>
  <c r="T236" i="28" s="1"/>
  <c r="U236" i="28" s="1"/>
  <c r="Q430" i="28"/>
  <c r="R430" i="28" s="1"/>
  <c r="S430" i="28" s="1"/>
  <c r="T430" i="28" s="1"/>
  <c r="U430" i="28" s="1"/>
  <c r="Q229" i="28"/>
  <c r="R229" i="28" s="1"/>
  <c r="S229" i="28" s="1"/>
  <c r="T229" i="28" s="1"/>
  <c r="U229" i="28" s="1"/>
  <c r="Q302" i="28"/>
  <c r="Q235" i="28"/>
  <c r="R235" i="28" s="1"/>
  <c r="S235" i="28" s="1"/>
  <c r="T235" i="28" s="1"/>
  <c r="U235" i="28" s="1"/>
  <c r="Q522" i="28"/>
  <c r="R522" i="28" s="1"/>
  <c r="S522" i="28" s="1"/>
  <c r="T522" i="28" s="1"/>
  <c r="U522" i="28" s="1"/>
  <c r="Q528" i="28"/>
  <c r="R528" i="28" s="1"/>
  <c r="S528" i="28" s="1"/>
  <c r="T528" i="28" s="1"/>
  <c r="U528" i="28" s="1"/>
  <c r="Q296" i="28"/>
  <c r="R296" i="28" s="1"/>
  <c r="S296" i="28" s="1"/>
  <c r="T296" i="28" s="1"/>
  <c r="U296" i="28" s="1"/>
  <c r="Q301" i="28"/>
  <c r="R301" i="28" s="1"/>
  <c r="S301" i="28" s="1"/>
  <c r="T301" i="28" s="1"/>
  <c r="U301" i="28" s="1"/>
  <c r="Q300" i="28"/>
  <c r="R300" i="28" s="1"/>
  <c r="S300" i="28" s="1"/>
  <c r="T300" i="28" s="1"/>
  <c r="U300" i="28" s="1"/>
  <c r="Q298" i="28"/>
  <c r="R298" i="28" s="1"/>
  <c r="S298" i="28" s="1"/>
  <c r="T298" i="28" s="1"/>
  <c r="U298" i="28" s="1"/>
  <c r="Q428" i="28"/>
  <c r="R428" i="28" s="1"/>
  <c r="S428" i="28" s="1"/>
  <c r="T428" i="28" s="1"/>
  <c r="U428" i="28" s="1"/>
  <c r="Q295" i="28"/>
  <c r="R295" i="28" s="1"/>
  <c r="S295" i="28" s="1"/>
  <c r="T295" i="28" s="1"/>
  <c r="U295" i="28" s="1"/>
  <c r="Q520" i="28"/>
  <c r="R520" i="28" s="1"/>
  <c r="S520" i="28" s="1"/>
  <c r="T520" i="28" s="1"/>
  <c r="U520" i="28" s="1"/>
  <c r="Q239" i="28"/>
  <c r="R239" i="28" s="1"/>
  <c r="S239" i="28" s="1"/>
  <c r="T239" i="28" s="1"/>
  <c r="U239" i="28" s="1"/>
  <c r="Q582" i="28"/>
  <c r="R582" i="28" s="1"/>
  <c r="S582" i="28" s="1"/>
  <c r="T582" i="28" s="1"/>
  <c r="U582" i="28" s="1"/>
  <c r="C34" i="22"/>
  <c r="BK179" i="22" s="1"/>
  <c r="BM178" i="22"/>
  <c r="L2" i="32" s="1"/>
  <c r="BK178" i="22"/>
  <c r="J2" i="32" s="1"/>
  <c r="AN58" i="22"/>
  <c r="AL49" i="22" s="1"/>
  <c r="AA3" i="34"/>
  <c r="BK193" i="22"/>
  <c r="R3" i="34"/>
  <c r="BK188" i="22"/>
  <c r="I3" i="34"/>
  <c r="BK185" i="22"/>
  <c r="AD3" i="34"/>
  <c r="BK192" i="22"/>
  <c r="AM3" i="34"/>
  <c r="BK195" i="22"/>
  <c r="BK184" i="22"/>
  <c r="L3" i="34"/>
  <c r="BK186" i="22"/>
  <c r="C76" i="22"/>
  <c r="E76" i="22" s="1"/>
  <c r="B76" i="22"/>
  <c r="D76" i="22" s="1"/>
  <c r="M61" i="22"/>
  <c r="BK187" i="22"/>
  <c r="BK189" i="22"/>
  <c r="M69" i="22"/>
  <c r="BM192" i="22"/>
  <c r="M67" i="22"/>
  <c r="BM190" i="22"/>
  <c r="M65" i="22"/>
  <c r="M62" i="22"/>
  <c r="M63" i="22"/>
  <c r="M64" i="22"/>
  <c r="M66" i="22"/>
  <c r="M72" i="22"/>
  <c r="BM189" i="22"/>
  <c r="BM184" i="22"/>
  <c r="BK194" i="22"/>
  <c r="BK190" i="22"/>
  <c r="J637" i="28" l="1"/>
  <c r="E636" i="28"/>
  <c r="J157" i="28"/>
  <c r="E156" i="28"/>
  <c r="H156" i="28" s="1"/>
  <c r="I156" i="28" s="1"/>
  <c r="J541" i="28"/>
  <c r="E540" i="28"/>
  <c r="H540" i="28" s="1"/>
  <c r="I540" i="28" s="1"/>
  <c r="J445" i="28"/>
  <c r="E444" i="28"/>
  <c r="H444" i="28" s="1"/>
  <c r="I444" i="28" s="1"/>
  <c r="J349" i="28"/>
  <c r="E348" i="28"/>
  <c r="H348" i="28" s="1"/>
  <c r="I348" i="28" s="1"/>
  <c r="J253" i="28"/>
  <c r="E252" i="28"/>
  <c r="H252" i="28" s="1"/>
  <c r="I252" i="28" s="1"/>
  <c r="H251" i="28"/>
  <c r="I251" i="28" s="1"/>
  <c r="Q7" i="28"/>
  <c r="Q11" i="28"/>
  <c r="Q6" i="28"/>
  <c r="Q12" i="28"/>
  <c r="Q9" i="28"/>
  <c r="Q10" i="28"/>
  <c r="Q4" i="28"/>
  <c r="Q5" i="28"/>
  <c r="Q13" i="28"/>
  <c r="Q3" i="28"/>
  <c r="Q2" i="28"/>
  <c r="Q14" i="28"/>
  <c r="H635" i="28"/>
  <c r="I635" i="28" s="1"/>
  <c r="H249" i="28"/>
  <c r="I249" i="28" s="1"/>
  <c r="H537" i="28"/>
  <c r="I537" i="28" s="1"/>
  <c r="H152" i="28"/>
  <c r="I152" i="28" s="1"/>
  <c r="H442" i="28"/>
  <c r="I442" i="28" s="1"/>
  <c r="H347" i="28"/>
  <c r="I347" i="28" s="1"/>
  <c r="H345" i="28"/>
  <c r="I345" i="28" s="1"/>
  <c r="H153" i="28"/>
  <c r="I153" i="28" s="1"/>
  <c r="H539" i="28"/>
  <c r="I539" i="28" s="1"/>
  <c r="H155" i="28"/>
  <c r="I155" i="28" s="1"/>
  <c r="H536" i="28"/>
  <c r="I536" i="28" s="1"/>
  <c r="H634" i="28"/>
  <c r="I634" i="28" s="1"/>
  <c r="H344" i="28"/>
  <c r="I344" i="28" s="1"/>
  <c r="H443" i="28"/>
  <c r="I443" i="28" s="1"/>
  <c r="H154" i="28"/>
  <c r="I154" i="28" s="1"/>
  <c r="H440" i="28"/>
  <c r="I440" i="28" s="1"/>
  <c r="H346" i="28"/>
  <c r="I346" i="28" s="1"/>
  <c r="H538" i="28"/>
  <c r="I538" i="28" s="1"/>
  <c r="H636" i="28"/>
  <c r="I636" i="28" s="1"/>
  <c r="H250" i="28"/>
  <c r="I250" i="28" s="1"/>
  <c r="H632" i="28"/>
  <c r="I632" i="28" s="1"/>
  <c r="H441" i="28"/>
  <c r="I441" i="28" s="1"/>
  <c r="H633" i="28"/>
  <c r="I633" i="28" s="1"/>
  <c r="H248" i="28"/>
  <c r="I248" i="28" s="1"/>
  <c r="Q207" i="28"/>
  <c r="O195" i="28" s="1"/>
  <c r="R207" i="28"/>
  <c r="O196" i="28" s="1"/>
  <c r="Q146" i="28"/>
  <c r="O134" i="28" s="1"/>
  <c r="R146" i="28"/>
  <c r="O135" i="28" s="1"/>
  <c r="Q50" i="28"/>
  <c r="O38" i="28" s="1"/>
  <c r="R338" i="28"/>
  <c r="O327" i="28" s="1"/>
  <c r="R626" i="28"/>
  <c r="O615" i="28" s="1"/>
  <c r="Q338" i="28"/>
  <c r="O326" i="28" s="1"/>
  <c r="Q626" i="28"/>
  <c r="O614" i="28" s="1"/>
  <c r="Q495" i="28"/>
  <c r="O483" i="28" s="1"/>
  <c r="R399" i="28"/>
  <c r="O388" i="28" s="1"/>
  <c r="S625" i="28"/>
  <c r="S626" i="28" s="1"/>
  <c r="O616" i="28" s="1"/>
  <c r="R494" i="28"/>
  <c r="R495" i="28" s="1"/>
  <c r="O484" i="28" s="1"/>
  <c r="Q399" i="28"/>
  <c r="O387" i="28" s="1"/>
  <c r="Q111" i="28"/>
  <c r="D127" i="28" s="1"/>
  <c r="Q303" i="28"/>
  <c r="O291" i="28" s="1"/>
  <c r="R302" i="28"/>
  <c r="S146" i="28"/>
  <c r="O136" i="28" s="1"/>
  <c r="T145" i="28"/>
  <c r="Q530" i="28"/>
  <c r="O518" i="28" s="1"/>
  <c r="R529" i="28"/>
  <c r="Q434" i="28"/>
  <c r="O422" i="28" s="1"/>
  <c r="R433" i="28"/>
  <c r="Q591" i="28"/>
  <c r="O579" i="28" s="1"/>
  <c r="R590" i="28"/>
  <c r="Q242" i="28"/>
  <c r="O230" i="28" s="1"/>
  <c r="R241" i="28"/>
  <c r="S207" i="28"/>
  <c r="O197" i="28" s="1"/>
  <c r="T206" i="28"/>
  <c r="S399" i="28"/>
  <c r="O389" i="28" s="1"/>
  <c r="T398" i="28"/>
  <c r="S338" i="28"/>
  <c r="O328" i="28" s="1"/>
  <c r="T337" i="28"/>
  <c r="AN59" i="22"/>
  <c r="AL47" i="22"/>
  <c r="AL48" i="22"/>
  <c r="AL46" i="22"/>
  <c r="AL50" i="22"/>
  <c r="BO195" i="22"/>
  <c r="BR3" i="34"/>
  <c r="BR24" i="34" s="1"/>
  <c r="BO185" i="22"/>
  <c r="AX3" i="34"/>
  <c r="AX24" i="34" s="1"/>
  <c r="BO184" i="22"/>
  <c r="AV3" i="34"/>
  <c r="AV24" i="34" s="1"/>
  <c r="BO186" i="22"/>
  <c r="AZ3" i="34"/>
  <c r="AZ24" i="34" s="1"/>
  <c r="BO190" i="22"/>
  <c r="BH3" i="34"/>
  <c r="BH24" i="34" s="1"/>
  <c r="BJ3" i="34"/>
  <c r="BJ24" i="34" s="1"/>
  <c r="BO187" i="22"/>
  <c r="BB3" i="34"/>
  <c r="BB24" i="34" s="1"/>
  <c r="BN3" i="34"/>
  <c r="BN24" i="34" s="1"/>
  <c r="BO189" i="22"/>
  <c r="BF3" i="34"/>
  <c r="BF24" i="34" s="1"/>
  <c r="BO188" i="22"/>
  <c r="BD3" i="34"/>
  <c r="BD24" i="34" s="1"/>
  <c r="BO192" i="22"/>
  <c r="BL3" i="34"/>
  <c r="BL24" i="34" s="1"/>
  <c r="BP3" i="34"/>
  <c r="BP24" i="34" s="1"/>
  <c r="J446" i="28" l="1"/>
  <c r="E445" i="28"/>
  <c r="H445" i="28" s="1"/>
  <c r="I445" i="28" s="1"/>
  <c r="J254" i="28"/>
  <c r="E253" i="28"/>
  <c r="H253" i="28" s="1"/>
  <c r="I253" i="28" s="1"/>
  <c r="J158" i="28"/>
  <c r="E157" i="28"/>
  <c r="H157" i="28" s="1"/>
  <c r="I157" i="28" s="1"/>
  <c r="J542" i="28"/>
  <c r="E541" i="28"/>
  <c r="H541" i="28" s="1"/>
  <c r="I541" i="28" s="1"/>
  <c r="J350" i="28"/>
  <c r="E349" i="28"/>
  <c r="H349" i="28" s="1"/>
  <c r="I349" i="28" s="1"/>
  <c r="J638" i="28"/>
  <c r="E637" i="28"/>
  <c r="H637" i="28" s="1"/>
  <c r="I637" i="28" s="1"/>
  <c r="Q15" i="28"/>
  <c r="O3" i="28" s="1"/>
  <c r="R2" i="28" s="1"/>
  <c r="S494" i="28"/>
  <c r="T494" i="28" s="1"/>
  <c r="T625" i="28"/>
  <c r="U625" i="28" s="1"/>
  <c r="U626" i="28" s="1"/>
  <c r="O99" i="28"/>
  <c r="R101" i="28" s="1"/>
  <c r="AM46" i="22"/>
  <c r="AO50" i="22" s="1"/>
  <c r="R46" i="28"/>
  <c r="R47" i="28"/>
  <c r="R49" i="28"/>
  <c r="R37" i="28"/>
  <c r="R48" i="28"/>
  <c r="U206" i="28"/>
  <c r="U207" i="28" s="1"/>
  <c r="T207" i="28"/>
  <c r="O198" i="28" s="1"/>
  <c r="U337" i="28"/>
  <c r="U338" i="28" s="1"/>
  <c r="T338" i="28"/>
  <c r="O329" i="28" s="1"/>
  <c r="U398" i="28"/>
  <c r="U399" i="28" s="1"/>
  <c r="T399" i="28"/>
  <c r="O390" i="28" s="1"/>
  <c r="R591" i="28"/>
  <c r="O580" i="28" s="1"/>
  <c r="S590" i="28"/>
  <c r="S529" i="28"/>
  <c r="R530" i="28"/>
  <c r="O519" i="28" s="1"/>
  <c r="R434" i="28"/>
  <c r="O423" i="28" s="1"/>
  <c r="S433" i="28"/>
  <c r="R242" i="28"/>
  <c r="O231" i="28" s="1"/>
  <c r="S241" i="28"/>
  <c r="S302" i="28"/>
  <c r="R303" i="28"/>
  <c r="O292" i="28" s="1"/>
  <c r="U145" i="28"/>
  <c r="U146" i="28" s="1"/>
  <c r="T146" i="28"/>
  <c r="O137" i="28" s="1"/>
  <c r="R13" i="28"/>
  <c r="R4" i="28"/>
  <c r="R10" i="28"/>
  <c r="R7" i="28"/>
  <c r="R41" i="28"/>
  <c r="R45" i="28"/>
  <c r="R42" i="28"/>
  <c r="R40" i="28"/>
  <c r="R38" i="28"/>
  <c r="R44" i="28"/>
  <c r="R43" i="28"/>
  <c r="R39" i="28"/>
  <c r="R5" i="28" l="1"/>
  <c r="R3" i="28"/>
  <c r="R8" i="28"/>
  <c r="R6" i="28"/>
  <c r="R12" i="28"/>
  <c r="R14" i="28"/>
  <c r="R11" i="28"/>
  <c r="AO47" i="22"/>
  <c r="R9" i="28"/>
  <c r="J543" i="28"/>
  <c r="E542" i="28"/>
  <c r="H542" i="28" s="1"/>
  <c r="I542" i="28" s="1"/>
  <c r="J159" i="28"/>
  <c r="E158" i="28"/>
  <c r="H158" i="28" s="1"/>
  <c r="I158" i="28" s="1"/>
  <c r="J639" i="28"/>
  <c r="E638" i="28"/>
  <c r="H638" i="28" s="1"/>
  <c r="I638" i="28" s="1"/>
  <c r="J255" i="28"/>
  <c r="E254" i="28"/>
  <c r="H254" i="28" s="1"/>
  <c r="I254" i="28" s="1"/>
  <c r="J351" i="28"/>
  <c r="E350" i="28"/>
  <c r="H350" i="28" s="1"/>
  <c r="I350" i="28" s="1"/>
  <c r="J447" i="28"/>
  <c r="E446" i="28"/>
  <c r="H446" i="28" s="1"/>
  <c r="I446" i="28" s="1"/>
  <c r="AO58" i="22"/>
  <c r="AO57" i="22"/>
  <c r="AO46" i="22"/>
  <c r="AO48" i="22"/>
  <c r="AO54" i="22"/>
  <c r="AO55" i="22"/>
  <c r="AO53" i="22"/>
  <c r="AO56" i="22"/>
  <c r="AO49" i="22"/>
  <c r="AO52" i="22"/>
  <c r="T626" i="28"/>
  <c r="O617" i="28" s="1"/>
  <c r="S495" i="28"/>
  <c r="O485" i="28" s="1"/>
  <c r="AO51" i="22"/>
  <c r="R105" i="28"/>
  <c r="R103" i="28"/>
  <c r="R104" i="28"/>
  <c r="R106" i="28"/>
  <c r="R98" i="28"/>
  <c r="R110" i="28"/>
  <c r="R102" i="28"/>
  <c r="R100" i="28"/>
  <c r="R108" i="28"/>
  <c r="R107" i="28"/>
  <c r="R99" i="28"/>
  <c r="R109" i="28"/>
  <c r="S591" i="28"/>
  <c r="O581" i="28" s="1"/>
  <c r="T590" i="28"/>
  <c r="S434" i="28"/>
  <c r="O424" i="28" s="1"/>
  <c r="T433" i="28"/>
  <c r="S303" i="28"/>
  <c r="O293" i="28" s="1"/>
  <c r="T302" i="28"/>
  <c r="T495" i="28"/>
  <c r="O486" i="28" s="1"/>
  <c r="U494" i="28"/>
  <c r="U495" i="28" s="1"/>
  <c r="S530" i="28"/>
  <c r="O520" i="28" s="1"/>
  <c r="T529" i="28"/>
  <c r="S242" i="28"/>
  <c r="O232" i="28" s="1"/>
  <c r="T241" i="28"/>
  <c r="R50" i="28"/>
  <c r="R15" i="28" l="1"/>
  <c r="D31" i="28" s="1"/>
  <c r="J640" i="28"/>
  <c r="E639" i="28"/>
  <c r="H639" i="28" s="1"/>
  <c r="I639" i="28" s="1"/>
  <c r="J448" i="28"/>
  <c r="E447" i="28"/>
  <c r="H447" i="28" s="1"/>
  <c r="I447" i="28" s="1"/>
  <c r="J160" i="28"/>
  <c r="E159" i="28"/>
  <c r="H159" i="28" s="1"/>
  <c r="I159" i="28" s="1"/>
  <c r="J256" i="28"/>
  <c r="E255" i="28"/>
  <c r="H255" i="28" s="1"/>
  <c r="I255" i="28" s="1"/>
  <c r="J352" i="28"/>
  <c r="E351" i="28"/>
  <c r="H351" i="28" s="1"/>
  <c r="I351" i="28" s="1"/>
  <c r="J544" i="28"/>
  <c r="E543" i="28"/>
  <c r="H543" i="28" s="1"/>
  <c r="I543" i="28" s="1"/>
  <c r="AO59" i="22"/>
  <c r="R111" i="28"/>
  <c r="U241" i="28"/>
  <c r="U242" i="28" s="1"/>
  <c r="T242" i="28"/>
  <c r="O233" i="28" s="1"/>
  <c r="U529" i="28"/>
  <c r="U530" i="28" s="1"/>
  <c r="T530" i="28"/>
  <c r="O521" i="28" s="1"/>
  <c r="U302" i="28"/>
  <c r="U303" i="28" s="1"/>
  <c r="T303" i="28"/>
  <c r="O294" i="28" s="1"/>
  <c r="T434" i="28"/>
  <c r="O425" i="28" s="1"/>
  <c r="U433" i="28"/>
  <c r="U434" i="28" s="1"/>
  <c r="U590" i="28"/>
  <c r="U591" i="28" s="1"/>
  <c r="T591" i="28"/>
  <c r="O582" i="28" s="1"/>
  <c r="AP51" i="22"/>
  <c r="AP50" i="22"/>
  <c r="O39" i="28"/>
  <c r="AM47" i="22" l="1"/>
  <c r="AP46" i="22" s="1"/>
  <c r="O4" i="28"/>
  <c r="S7" i="28" s="1"/>
  <c r="AP58" i="22"/>
  <c r="AP53" i="22"/>
  <c r="J257" i="28"/>
  <c r="E256" i="28"/>
  <c r="H256" i="28" s="1"/>
  <c r="I256" i="28" s="1"/>
  <c r="J161" i="28"/>
  <c r="E160" i="28"/>
  <c r="H160" i="28" s="1"/>
  <c r="I160" i="28" s="1"/>
  <c r="AP48" i="22"/>
  <c r="J545" i="28"/>
  <c r="E544" i="28"/>
  <c r="H544" i="28" s="1"/>
  <c r="I544" i="28" s="1"/>
  <c r="J449" i="28"/>
  <c r="E448" i="28"/>
  <c r="H448" i="28" s="1"/>
  <c r="I448" i="28" s="1"/>
  <c r="AP47" i="22"/>
  <c r="AP55" i="22"/>
  <c r="AP56" i="22"/>
  <c r="AP49" i="22"/>
  <c r="AP54" i="22"/>
  <c r="AP57" i="22"/>
  <c r="J353" i="28"/>
  <c r="E352" i="28"/>
  <c r="H352" i="28" s="1"/>
  <c r="I352" i="28" s="1"/>
  <c r="J641" i="28"/>
  <c r="E640" i="28"/>
  <c r="H640" i="28" s="1"/>
  <c r="I640" i="28" s="1"/>
  <c r="O100" i="28"/>
  <c r="S5" i="28"/>
  <c r="S6" i="28"/>
  <c r="S2" i="28"/>
  <c r="S11" i="28"/>
  <c r="S12" i="28"/>
  <c r="S13" i="28"/>
  <c r="S4" i="28"/>
  <c r="S9" i="28"/>
  <c r="S8" i="28"/>
  <c r="S3" i="28"/>
  <c r="S14" i="28"/>
  <c r="S40" i="28"/>
  <c r="S41" i="28"/>
  <c r="S44" i="28"/>
  <c r="S49" i="28"/>
  <c r="S46" i="28"/>
  <c r="S42" i="28"/>
  <c r="S48" i="28"/>
  <c r="S38" i="28"/>
  <c r="S43" i="28"/>
  <c r="S37" i="28"/>
  <c r="S45" i="28"/>
  <c r="S39" i="28"/>
  <c r="S47" i="28"/>
  <c r="AP52" i="22" l="1"/>
  <c r="AP59" i="22" s="1"/>
  <c r="S10" i="28"/>
  <c r="S15" i="28" s="1"/>
  <c r="J546" i="28"/>
  <c r="E545" i="28"/>
  <c r="H545" i="28" s="1"/>
  <c r="I545" i="28" s="1"/>
  <c r="J162" i="28"/>
  <c r="E161" i="28"/>
  <c r="H161" i="28" s="1"/>
  <c r="I161" i="28" s="1"/>
  <c r="J354" i="28"/>
  <c r="E353" i="28"/>
  <c r="H353" i="28" s="1"/>
  <c r="I353" i="28" s="1"/>
  <c r="J258" i="28"/>
  <c r="E257" i="28"/>
  <c r="H257" i="28" s="1"/>
  <c r="I257" i="28" s="1"/>
  <c r="J642" i="28"/>
  <c r="E641" i="28"/>
  <c r="H641" i="28" s="1"/>
  <c r="I641" i="28" s="1"/>
  <c r="J450" i="28"/>
  <c r="E449" i="28"/>
  <c r="H449" i="28" s="1"/>
  <c r="I449" i="28" s="1"/>
  <c r="S101" i="28"/>
  <c r="S102" i="28"/>
  <c r="S104" i="28"/>
  <c r="S99" i="28"/>
  <c r="S106" i="28"/>
  <c r="S103" i="28"/>
  <c r="T103" i="28" s="1"/>
  <c r="U103" i="28" s="1"/>
  <c r="S100" i="28"/>
  <c r="S105" i="28"/>
  <c r="S109" i="28"/>
  <c r="S98" i="28"/>
  <c r="S110" i="28"/>
  <c r="S108" i="28"/>
  <c r="S107" i="28"/>
  <c r="S50" i="28"/>
  <c r="O40" i="28" s="1"/>
  <c r="T39" i="28" s="1"/>
  <c r="AQ46" i="22"/>
  <c r="AQ47" i="22"/>
  <c r="AQ53" i="22"/>
  <c r="AQ48" i="22"/>
  <c r="AQ56" i="22"/>
  <c r="AQ55" i="22"/>
  <c r="AQ57" i="22"/>
  <c r="AQ50" i="22"/>
  <c r="AQ58" i="22"/>
  <c r="AM48" i="22" l="1"/>
  <c r="AQ49" i="22" s="1"/>
  <c r="T38" i="28"/>
  <c r="T42" i="28"/>
  <c r="T37" i="28"/>
  <c r="T49" i="28"/>
  <c r="AQ54" i="22"/>
  <c r="J355" i="28"/>
  <c r="E355" i="28" s="1"/>
  <c r="H355" i="28" s="1"/>
  <c r="I355" i="28" s="1"/>
  <c r="E354" i="28"/>
  <c r="H354" i="28" s="1"/>
  <c r="I354" i="28" s="1"/>
  <c r="J259" i="28"/>
  <c r="E259" i="28" s="1"/>
  <c r="H259" i="28" s="1"/>
  <c r="I259" i="28" s="1"/>
  <c r="E258" i="28"/>
  <c r="H258" i="28" s="1"/>
  <c r="I258" i="28" s="1"/>
  <c r="J451" i="28"/>
  <c r="E451" i="28" s="1"/>
  <c r="H451" i="28" s="1"/>
  <c r="I451" i="28" s="1"/>
  <c r="E450" i="28"/>
  <c r="H450" i="28" s="1"/>
  <c r="I450" i="28" s="1"/>
  <c r="J163" i="28"/>
  <c r="E163" i="28" s="1"/>
  <c r="H163" i="28" s="1"/>
  <c r="I163" i="28" s="1"/>
  <c r="E162" i="28"/>
  <c r="H162" i="28" s="1"/>
  <c r="I162" i="28" s="1"/>
  <c r="J643" i="28"/>
  <c r="E643" i="28" s="1"/>
  <c r="H643" i="28" s="1"/>
  <c r="I643" i="28" s="1"/>
  <c r="E642" i="28"/>
  <c r="H642" i="28" s="1"/>
  <c r="I642" i="28" s="1"/>
  <c r="J547" i="28"/>
  <c r="E547" i="28" s="1"/>
  <c r="H547" i="28" s="1"/>
  <c r="I547" i="28" s="1"/>
  <c r="E546" i="28"/>
  <c r="H546" i="28" s="1"/>
  <c r="I546" i="28" s="1"/>
  <c r="S111" i="28"/>
  <c r="O5" i="28"/>
  <c r="T7" i="28" s="1"/>
  <c r="U7" i="28" s="1"/>
  <c r="T41" i="28"/>
  <c r="T40" i="28"/>
  <c r="T45" i="28"/>
  <c r="T47" i="28"/>
  <c r="T48" i="28"/>
  <c r="T43" i="28"/>
  <c r="T44" i="28"/>
  <c r="T46" i="28"/>
  <c r="AQ51" i="22" l="1"/>
  <c r="AQ52" i="22"/>
  <c r="O101" i="28"/>
  <c r="T5" i="28"/>
  <c r="T6" i="28"/>
  <c r="T13" i="28"/>
  <c r="T9" i="28"/>
  <c r="T8" i="28"/>
  <c r="T11" i="28"/>
  <c r="T14" i="28"/>
  <c r="T2" i="28"/>
  <c r="T10" i="28"/>
  <c r="T4" i="28"/>
  <c r="T3" i="28"/>
  <c r="T12" i="28"/>
  <c r="T50" i="28"/>
  <c r="AQ59" i="22" l="1"/>
  <c r="AM49" i="22" s="1"/>
  <c r="T101" i="28"/>
  <c r="T102" i="28"/>
  <c r="T106" i="28"/>
  <c r="T99" i="28"/>
  <c r="T107" i="28"/>
  <c r="T100" i="28"/>
  <c r="T109" i="28"/>
  <c r="T104" i="28"/>
  <c r="U104" i="28" s="1"/>
  <c r="T110" i="28"/>
  <c r="T105" i="28"/>
  <c r="T98" i="28"/>
  <c r="T108" i="28"/>
  <c r="T15" i="28"/>
  <c r="O41" i="28"/>
  <c r="AR46" i="22"/>
  <c r="AR47" i="22"/>
  <c r="AR56" i="22"/>
  <c r="AR54" i="22"/>
  <c r="AR57" i="22"/>
  <c r="AR50" i="22"/>
  <c r="AR53" i="22"/>
  <c r="AR58" i="22"/>
  <c r="AR49" i="22"/>
  <c r="AR51" i="22"/>
  <c r="AR52" i="22"/>
  <c r="AR48" i="22" l="1"/>
  <c r="AR55" i="22"/>
  <c r="U43" i="28"/>
  <c r="U42" i="28"/>
  <c r="U40" i="28"/>
  <c r="U41" i="28"/>
  <c r="T111" i="28"/>
  <c r="O6" i="28"/>
  <c r="U8" i="28" s="1"/>
  <c r="U38" i="28"/>
  <c r="U39" i="28"/>
  <c r="U49" i="28"/>
  <c r="U37" i="28"/>
  <c r="U44" i="28"/>
  <c r="U48" i="28"/>
  <c r="U47" i="28"/>
  <c r="U46" i="28"/>
  <c r="U45" i="28"/>
  <c r="AR59" i="22"/>
  <c r="O102" i="28" l="1"/>
  <c r="U5" i="28"/>
  <c r="U6" i="28"/>
  <c r="U10" i="28"/>
  <c r="U11" i="28"/>
  <c r="U13" i="28"/>
  <c r="U14" i="28"/>
  <c r="U2" i="28"/>
  <c r="U4" i="28"/>
  <c r="U9" i="28"/>
  <c r="U3" i="28"/>
  <c r="U12" i="28"/>
  <c r="U50" i="28"/>
  <c r="AM50" i="22"/>
  <c r="U101" i="28" l="1"/>
  <c r="U102" i="28"/>
  <c r="U98" i="28"/>
  <c r="U100" i="28"/>
  <c r="U99" i="28"/>
  <c r="U105" i="28"/>
  <c r="U108" i="28"/>
  <c r="U107" i="28"/>
  <c r="U106" i="28"/>
  <c r="U109" i="28"/>
  <c r="U110" i="28"/>
  <c r="U15" i="28"/>
  <c r="D30" i="28" s="1"/>
  <c r="D60" i="28"/>
  <c r="BI184" i="28" s="1"/>
  <c r="D61" i="28"/>
  <c r="D67" i="28"/>
  <c r="D58" i="28"/>
  <c r="D57" i="28"/>
  <c r="D59" i="28"/>
  <c r="D62" i="28"/>
  <c r="D63" i="28"/>
  <c r="D64" i="28"/>
  <c r="D66" i="28"/>
  <c r="D65" i="28"/>
  <c r="D56" i="28"/>
  <c r="D68" i="28"/>
  <c r="AS48" i="22"/>
  <c r="D63" i="22" s="1"/>
  <c r="AS49" i="22"/>
  <c r="D64" i="22" s="1"/>
  <c r="AS46" i="22"/>
  <c r="AS47" i="22"/>
  <c r="D62" i="22" s="1"/>
  <c r="AS57" i="22"/>
  <c r="D72" i="22" s="1"/>
  <c r="AS50" i="22"/>
  <c r="D65" i="22" s="1"/>
  <c r="AS54" i="22"/>
  <c r="D69" i="22" s="1"/>
  <c r="AS56" i="22"/>
  <c r="D71" i="22" s="1"/>
  <c r="AS51" i="22"/>
  <c r="D66" i="22" s="1"/>
  <c r="AS55" i="22"/>
  <c r="D70" i="22" s="1"/>
  <c r="AS52" i="22"/>
  <c r="D67" i="22" s="1"/>
  <c r="AS53" i="22"/>
  <c r="D68" i="22" s="1"/>
  <c r="AS58" i="22"/>
  <c r="D73" i="22" s="1"/>
  <c r="U111" i="28" l="1"/>
  <c r="D126" i="28" s="1"/>
  <c r="D28" i="28"/>
  <c r="D29" i="28"/>
  <c r="D26" i="28"/>
  <c r="D27" i="28"/>
  <c r="D21" i="28"/>
  <c r="D19" i="28"/>
  <c r="D23" i="28"/>
  <c r="D20" i="28"/>
  <c r="D22" i="28"/>
  <c r="D25" i="28"/>
  <c r="D24" i="28"/>
  <c r="E56" i="28"/>
  <c r="H56" i="28" s="1"/>
  <c r="D69" i="28"/>
  <c r="E69" i="28" s="1"/>
  <c r="AS59" i="22"/>
  <c r="D61" i="22" s="1"/>
  <c r="I56" i="28" l="1"/>
  <c r="J56" i="28"/>
  <c r="J57" i="28" s="1"/>
  <c r="D124" i="28"/>
  <c r="D125" i="28"/>
  <c r="D120" i="28"/>
  <c r="D122" i="28"/>
  <c r="D123" i="28"/>
  <c r="D116" i="28"/>
  <c r="D117" i="28"/>
  <c r="D115" i="28"/>
  <c r="D118" i="28"/>
  <c r="D121" i="28"/>
  <c r="D119" i="28"/>
  <c r="D32" i="28"/>
  <c r="E32" i="28" s="1"/>
  <c r="E19" i="28"/>
  <c r="E57" i="28" l="1"/>
  <c r="J58" i="28"/>
  <c r="J59" i="28" s="1"/>
  <c r="J60" i="28" s="1"/>
  <c r="J61" i="28" s="1"/>
  <c r="E61" i="22"/>
  <c r="D128" i="28"/>
  <c r="E128" i="28" s="1"/>
  <c r="E115" i="28"/>
  <c r="B76" i="28"/>
  <c r="C76" i="28" s="1"/>
  <c r="D76" i="28" s="1"/>
  <c r="C101" i="17" s="1"/>
  <c r="E20" i="28"/>
  <c r="F19" i="28"/>
  <c r="D74" i="22"/>
  <c r="E74" i="22" s="1"/>
  <c r="T63" i="123" l="1"/>
  <c r="T63" i="121"/>
  <c r="T63" i="122"/>
  <c r="T63" i="120"/>
  <c r="T63" i="118"/>
  <c r="T63" i="119"/>
  <c r="T63" i="116"/>
  <c r="T63" i="117"/>
  <c r="T63" i="115"/>
  <c r="T63" i="114"/>
  <c r="T63" i="112"/>
  <c r="T63" i="113"/>
  <c r="T63" i="111"/>
  <c r="T63" i="110"/>
  <c r="T63" i="109"/>
  <c r="T63" i="108"/>
  <c r="T63" i="106"/>
  <c r="T63" i="107"/>
  <c r="T63" i="105"/>
  <c r="T63" i="104"/>
  <c r="T63" i="103"/>
  <c r="T63" i="102"/>
  <c r="T63" i="100"/>
  <c r="T63" i="101"/>
  <c r="T63" i="98"/>
  <c r="T63" i="99"/>
  <c r="T63" i="97"/>
  <c r="T63" i="95"/>
  <c r="T63" i="96"/>
  <c r="T63" i="94"/>
  <c r="T63" i="93"/>
  <c r="T63" i="92"/>
  <c r="T63" i="90"/>
  <c r="T63" i="89"/>
  <c r="T63" i="91"/>
  <c r="T63" i="88"/>
  <c r="T63" i="87"/>
  <c r="T63" i="86"/>
  <c r="T63" i="85"/>
  <c r="T63" i="84"/>
  <c r="T63" i="83"/>
  <c r="T63" i="81"/>
  <c r="T63" i="82"/>
  <c r="T63" i="80"/>
  <c r="T63" i="77"/>
  <c r="T63" i="79"/>
  <c r="T63" i="78"/>
  <c r="T63" i="75"/>
  <c r="T63" i="76"/>
  <c r="E58" i="28"/>
  <c r="H57" i="28"/>
  <c r="I57" i="28" s="1"/>
  <c r="J62" i="28"/>
  <c r="E61" i="28"/>
  <c r="H61" i="28" s="1"/>
  <c r="E62" i="22"/>
  <c r="E63" i="22" s="1"/>
  <c r="E64" i="22" s="1"/>
  <c r="E65" i="22" s="1"/>
  <c r="E66" i="22" s="1"/>
  <c r="E67" i="22" s="1"/>
  <c r="E68" i="22" s="1"/>
  <c r="E69" i="22" s="1"/>
  <c r="E70" i="22" s="1"/>
  <c r="E71" i="22" s="1"/>
  <c r="E72" i="22" s="1"/>
  <c r="B172" i="28"/>
  <c r="C172" i="28" s="1"/>
  <c r="D172" i="28" s="1"/>
  <c r="C102" i="17" s="1"/>
  <c r="C108" i="17" s="1"/>
  <c r="T63" i="22" s="1"/>
  <c r="F61" i="22" s="1"/>
  <c r="E116" i="28"/>
  <c r="F115" i="28"/>
  <c r="B77" i="28"/>
  <c r="E21" i="28"/>
  <c r="F20" i="28"/>
  <c r="C77" i="28" l="1"/>
  <c r="D77" i="28" s="1"/>
  <c r="D101" i="17" s="1"/>
  <c r="E59" i="28"/>
  <c r="H58" i="28"/>
  <c r="I58" i="28" s="1"/>
  <c r="J63" i="28"/>
  <c r="E62" i="28"/>
  <c r="H62" i="28" s="1"/>
  <c r="F116" i="28"/>
  <c r="E117" i="28"/>
  <c r="B173" i="28"/>
  <c r="C173" i="28" s="1"/>
  <c r="D173" i="28" s="1"/>
  <c r="D102" i="17" s="1"/>
  <c r="F21" i="28"/>
  <c r="E22" i="28"/>
  <c r="B78" i="28"/>
  <c r="E4" i="34"/>
  <c r="T64" i="123" l="1"/>
  <c r="T64" i="122"/>
  <c r="T64" i="121"/>
  <c r="T64" i="120"/>
  <c r="T64" i="119"/>
  <c r="T64" i="118"/>
  <c r="T64" i="117"/>
  <c r="T64" i="115"/>
  <c r="T64" i="116"/>
  <c r="T64" i="113"/>
  <c r="T64" i="111"/>
  <c r="T64" i="114"/>
  <c r="T64" i="112"/>
  <c r="T64" i="109"/>
  <c r="T64" i="110"/>
  <c r="T64" i="108"/>
  <c r="T64" i="107"/>
  <c r="T64" i="106"/>
  <c r="T64" i="105"/>
  <c r="T64" i="103"/>
  <c r="T64" i="104"/>
  <c r="T64" i="102"/>
  <c r="T64" i="101"/>
  <c r="T64" i="100"/>
  <c r="T64" i="99"/>
  <c r="T64" i="98"/>
  <c r="T64" i="96"/>
  <c r="T64" i="94"/>
  <c r="T64" i="97"/>
  <c r="T64" i="95"/>
  <c r="T64" i="92"/>
  <c r="T64" i="93"/>
  <c r="T64" i="91"/>
  <c r="T64" i="90"/>
  <c r="T64" i="89"/>
  <c r="T64" i="88"/>
  <c r="T64" i="87"/>
  <c r="T64" i="86"/>
  <c r="T64" i="84"/>
  <c r="T64" i="85"/>
  <c r="T64" i="83"/>
  <c r="T64" i="82"/>
  <c r="T64" i="81"/>
  <c r="T64" i="80"/>
  <c r="T64" i="77"/>
  <c r="T64" i="79"/>
  <c r="T64" i="78"/>
  <c r="T64" i="75"/>
  <c r="T64" i="76"/>
  <c r="AU4" i="34"/>
  <c r="AU25" i="34" s="1"/>
  <c r="C78" i="28"/>
  <c r="D78" i="28" s="1"/>
  <c r="E101" i="17" s="1"/>
  <c r="D108" i="17"/>
  <c r="T64" i="22" s="1"/>
  <c r="E60" i="28"/>
  <c r="H60" i="28" s="1"/>
  <c r="I60" i="28" s="1"/>
  <c r="H59" i="28"/>
  <c r="I59" i="28" s="1"/>
  <c r="J64" i="28"/>
  <c r="E63" i="28"/>
  <c r="H63" i="28" s="1"/>
  <c r="AU9" i="34"/>
  <c r="AU30" i="34" s="1"/>
  <c r="AU8" i="34"/>
  <c r="AU29" i="34" s="1"/>
  <c r="F117" i="28"/>
  <c r="N117" i="28" s="1"/>
  <c r="B174" i="28"/>
  <c r="C174" i="28" s="1"/>
  <c r="D174" i="28" s="1"/>
  <c r="E102" i="17" s="1"/>
  <c r="E118" i="28"/>
  <c r="E23" i="28"/>
  <c r="F22" i="28"/>
  <c r="B79" i="28"/>
  <c r="I61" i="28"/>
  <c r="T65" i="123" l="1"/>
  <c r="T65" i="121"/>
  <c r="T65" i="122"/>
  <c r="T65" i="120"/>
  <c r="T65" i="118"/>
  <c r="T65" i="116"/>
  <c r="T65" i="119"/>
  <c r="T65" i="117"/>
  <c r="T65" i="115"/>
  <c r="T65" i="114"/>
  <c r="T65" i="112"/>
  <c r="T65" i="113"/>
  <c r="T65" i="111"/>
  <c r="T65" i="110"/>
  <c r="T65" i="109"/>
  <c r="T65" i="108"/>
  <c r="T65" i="107"/>
  <c r="T65" i="106"/>
  <c r="T65" i="105"/>
  <c r="T65" i="104"/>
  <c r="T65" i="103"/>
  <c r="T65" i="100"/>
  <c r="T65" i="102"/>
  <c r="T65" i="101"/>
  <c r="T65" i="98"/>
  <c r="T65" i="99"/>
  <c r="T65" i="97"/>
  <c r="T65" i="95"/>
  <c r="T65" i="96"/>
  <c r="T65" i="94"/>
  <c r="T65" i="93"/>
  <c r="T65" i="92"/>
  <c r="T65" i="90"/>
  <c r="T65" i="89"/>
  <c r="T65" i="91"/>
  <c r="T65" i="88"/>
  <c r="T65" i="87"/>
  <c r="T65" i="86"/>
  <c r="T65" i="85"/>
  <c r="T65" i="84"/>
  <c r="T65" i="83"/>
  <c r="T65" i="81"/>
  <c r="T65" i="82"/>
  <c r="T65" i="80"/>
  <c r="T65" i="77"/>
  <c r="T65" i="79"/>
  <c r="T65" i="78"/>
  <c r="T65" i="75"/>
  <c r="T65" i="76"/>
  <c r="D4" i="34"/>
  <c r="C79" i="28"/>
  <c r="D79" i="28" s="1"/>
  <c r="F101" i="17" s="1"/>
  <c r="E108" i="17"/>
  <c r="T65" i="22" s="1"/>
  <c r="J65" i="28"/>
  <c r="E64" i="28"/>
  <c r="H64" i="28" s="1"/>
  <c r="AW9" i="34"/>
  <c r="AW30" i="34" s="1"/>
  <c r="AW8" i="34"/>
  <c r="AW29" i="34" s="1"/>
  <c r="E119" i="28"/>
  <c r="B175" i="28"/>
  <c r="C175" i="28" s="1"/>
  <c r="D175" i="28" s="1"/>
  <c r="F102" i="17" s="1"/>
  <c r="F118" i="28"/>
  <c r="F23" i="28"/>
  <c r="E24" i="28"/>
  <c r="B80" i="28"/>
  <c r="C80" i="28" s="1"/>
  <c r="D80" i="28" s="1"/>
  <c r="G101" i="17" s="1"/>
  <c r="I62" i="28"/>
  <c r="T66" i="123" l="1"/>
  <c r="T66" i="121"/>
  <c r="T66" i="122"/>
  <c r="T66" i="120"/>
  <c r="T66" i="118"/>
  <c r="T66" i="119"/>
  <c r="T66" i="116"/>
  <c r="T66" i="117"/>
  <c r="T66" i="115"/>
  <c r="T66" i="114"/>
  <c r="T66" i="112"/>
  <c r="T66" i="113"/>
  <c r="T66" i="111"/>
  <c r="T66" i="110"/>
  <c r="T66" i="109"/>
  <c r="T67" i="123"/>
  <c r="T67" i="122"/>
  <c r="T67" i="121"/>
  <c r="T67" i="120"/>
  <c r="T67" i="118"/>
  <c r="T67" i="119"/>
  <c r="T67" i="117"/>
  <c r="T67" i="116"/>
  <c r="T67" i="115"/>
  <c r="T67" i="114"/>
  <c r="T67" i="112"/>
  <c r="T67" i="113"/>
  <c r="T67" i="111"/>
  <c r="T67" i="110"/>
  <c r="T67" i="109"/>
  <c r="T67" i="108"/>
  <c r="T67" i="107"/>
  <c r="T67" i="106"/>
  <c r="T67" i="105"/>
  <c r="T67" i="104"/>
  <c r="T67" i="103"/>
  <c r="T67" i="101"/>
  <c r="T67" i="102"/>
  <c r="T67" i="100"/>
  <c r="T67" i="99"/>
  <c r="T67" i="98"/>
  <c r="T67" i="95"/>
  <c r="T67" i="97"/>
  <c r="T67" i="96"/>
  <c r="T67" i="94"/>
  <c r="T67" i="92"/>
  <c r="T67" i="93"/>
  <c r="T66" i="108"/>
  <c r="T66" i="107"/>
  <c r="T66" i="106"/>
  <c r="T66" i="105"/>
  <c r="T66" i="104"/>
  <c r="T66" i="103"/>
  <c r="T66" i="102"/>
  <c r="T66" i="100"/>
  <c r="T66" i="101"/>
  <c r="T66" i="98"/>
  <c r="T66" i="99"/>
  <c r="T66" i="97"/>
  <c r="T66" i="95"/>
  <c r="T66" i="96"/>
  <c r="T66" i="94"/>
  <c r="T66" i="93"/>
  <c r="T66" i="92"/>
  <c r="T66" i="90"/>
  <c r="T66" i="91"/>
  <c r="T66" i="89"/>
  <c r="T66" i="88"/>
  <c r="T66" i="87"/>
  <c r="T66" i="86"/>
  <c r="T66" i="85"/>
  <c r="T66" i="84"/>
  <c r="T67" i="91"/>
  <c r="T67" i="90"/>
  <c r="T67" i="89"/>
  <c r="T67" i="88"/>
  <c r="T67" i="87"/>
  <c r="T67" i="86"/>
  <c r="T67" i="85"/>
  <c r="T67" i="84"/>
  <c r="T67" i="83"/>
  <c r="T67" i="82"/>
  <c r="T67" i="81"/>
  <c r="T67" i="80"/>
  <c r="T66" i="83"/>
  <c r="T66" i="82"/>
  <c r="T66" i="81"/>
  <c r="T66" i="80"/>
  <c r="T66" i="77"/>
  <c r="T66" i="79"/>
  <c r="T66" i="78"/>
  <c r="T67" i="77"/>
  <c r="T67" i="79"/>
  <c r="T67" i="78"/>
  <c r="T66" i="75"/>
  <c r="T66" i="76"/>
  <c r="T67" i="75"/>
  <c r="T67" i="76"/>
  <c r="H4" i="34"/>
  <c r="K4" i="34"/>
  <c r="F108" i="17"/>
  <c r="T66" i="22" s="1"/>
  <c r="J66" i="28"/>
  <c r="E65" i="28"/>
  <c r="H65" i="28" s="1"/>
  <c r="AY8" i="34"/>
  <c r="AY29" i="34" s="1"/>
  <c r="AY9" i="34"/>
  <c r="AY30" i="34" s="1"/>
  <c r="B176" i="28"/>
  <c r="C176" i="28" s="1"/>
  <c r="D176" i="28" s="1"/>
  <c r="G102" i="17" s="1"/>
  <c r="G108" i="17" s="1"/>
  <c r="T67" i="22" s="1"/>
  <c r="E120" i="28"/>
  <c r="F119" i="28"/>
  <c r="F24" i="28"/>
  <c r="E25" i="28"/>
  <c r="B81" i="28"/>
  <c r="C81" i="28" s="1"/>
  <c r="D81" i="28" s="1"/>
  <c r="H101" i="17" s="1"/>
  <c r="I63" i="28"/>
  <c r="T68" i="123" l="1"/>
  <c r="T68" i="122"/>
  <c r="T68" i="121"/>
  <c r="T68" i="120"/>
  <c r="T68" i="119"/>
  <c r="T68" i="118"/>
  <c r="T68" i="116"/>
  <c r="T68" i="117"/>
  <c r="T68" i="115"/>
  <c r="T68" i="114"/>
  <c r="T68" i="113"/>
  <c r="T68" i="111"/>
  <c r="T68" i="112"/>
  <c r="T68" i="109"/>
  <c r="T68" i="110"/>
  <c r="T68" i="108"/>
  <c r="T68" i="106"/>
  <c r="T68" i="107"/>
  <c r="T68" i="105"/>
  <c r="T68" i="104"/>
  <c r="T68" i="103"/>
  <c r="T68" i="102"/>
  <c r="T68" i="100"/>
  <c r="T68" i="101"/>
  <c r="T68" i="98"/>
  <c r="T68" i="99"/>
  <c r="T68" i="96"/>
  <c r="T68" i="97"/>
  <c r="T68" i="95"/>
  <c r="T68" i="93"/>
  <c r="T68" i="94"/>
  <c r="T68" i="92"/>
  <c r="T68" i="90"/>
  <c r="T68" i="91"/>
  <c r="T68" i="88"/>
  <c r="T68" i="87"/>
  <c r="T68" i="89"/>
  <c r="T68" i="86"/>
  <c r="T68" i="85"/>
  <c r="T68" i="84"/>
  <c r="T68" i="83"/>
  <c r="T68" i="82"/>
  <c r="T68" i="81"/>
  <c r="T68" i="80"/>
  <c r="T68" i="77"/>
  <c r="T68" i="79"/>
  <c r="T68" i="78"/>
  <c r="T68" i="75"/>
  <c r="T68" i="76"/>
  <c r="G4" i="34"/>
  <c r="AW4" i="34"/>
  <c r="AW25" i="34" s="1"/>
  <c r="N4" i="34"/>
  <c r="J67" i="28"/>
  <c r="E67" i="28" s="1"/>
  <c r="H67" i="28" s="1"/>
  <c r="E66" i="28"/>
  <c r="H66" i="28" s="1"/>
  <c r="BA8" i="34"/>
  <c r="BA29" i="34" s="1"/>
  <c r="Q4" i="34"/>
  <c r="B177" i="28"/>
  <c r="C177" i="28" s="1"/>
  <c r="D177" i="28" s="1"/>
  <c r="H102" i="17" s="1"/>
  <c r="H108" i="17" s="1"/>
  <c r="T68" i="22" s="1"/>
  <c r="E121" i="28"/>
  <c r="F120" i="28"/>
  <c r="F25" i="28"/>
  <c r="B82" i="28"/>
  <c r="C82" i="28" s="1"/>
  <c r="D82" i="28" s="1"/>
  <c r="I101" i="17" s="1"/>
  <c r="E26" i="28"/>
  <c r="F26" i="28" s="1"/>
  <c r="I64" i="28"/>
  <c r="T69" i="123" l="1"/>
  <c r="T69" i="121"/>
  <c r="T69" i="122"/>
  <c r="T69" i="120"/>
  <c r="T69" i="118"/>
  <c r="T69" i="119"/>
  <c r="T69" i="117"/>
  <c r="T69" i="116"/>
  <c r="T69" i="115"/>
  <c r="T69" i="114"/>
  <c r="T69" i="112"/>
  <c r="T69" i="113"/>
  <c r="T69" i="111"/>
  <c r="T69" i="110"/>
  <c r="T69" i="109"/>
  <c r="T69" i="108"/>
  <c r="T69" i="107"/>
  <c r="T69" i="106"/>
  <c r="T69" i="105"/>
  <c r="T69" i="104"/>
  <c r="T69" i="103"/>
  <c r="T69" i="101"/>
  <c r="T69" i="102"/>
  <c r="T69" i="99"/>
  <c r="T69" i="100"/>
  <c r="T69" i="98"/>
  <c r="T69" i="97"/>
  <c r="T69" i="95"/>
  <c r="T69" i="96"/>
  <c r="T69" i="94"/>
  <c r="T69" i="92"/>
  <c r="T69" i="93"/>
  <c r="T69" i="91"/>
  <c r="T69" i="90"/>
  <c r="T69" i="89"/>
  <c r="T69" i="88"/>
  <c r="T69" i="87"/>
  <c r="T69" i="85"/>
  <c r="T69" i="86"/>
  <c r="T69" i="84"/>
  <c r="T69" i="83"/>
  <c r="T69" i="82"/>
  <c r="T69" i="80"/>
  <c r="T69" i="81"/>
  <c r="T69" i="77"/>
  <c r="T69" i="79"/>
  <c r="T69" i="78"/>
  <c r="T69" i="75"/>
  <c r="T69" i="76"/>
  <c r="J4" i="34"/>
  <c r="AY4" i="34"/>
  <c r="AY25" i="34" s="1"/>
  <c r="BC8" i="34"/>
  <c r="BC29" i="34" s="1"/>
  <c r="BA9" i="34"/>
  <c r="BA30" i="34" s="1"/>
  <c r="BC9" i="34"/>
  <c r="BC30" i="34" s="1"/>
  <c r="BC4" i="34"/>
  <c r="BC25" i="34" s="1"/>
  <c r="F121" i="28"/>
  <c r="E122" i="28"/>
  <c r="B178" i="28"/>
  <c r="C178" i="28" s="1"/>
  <c r="D178" i="28" s="1"/>
  <c r="I102" i="17" s="1"/>
  <c r="I108" i="17" s="1"/>
  <c r="T69" i="22" s="1"/>
  <c r="B83" i="28"/>
  <c r="C83" i="28" s="1"/>
  <c r="D83" i="28" s="1"/>
  <c r="J101" i="17" s="1"/>
  <c r="E27" i="28"/>
  <c r="F27" i="28" s="1"/>
  <c r="I65" i="28"/>
  <c r="T70" i="123" l="1"/>
  <c r="T70" i="122"/>
  <c r="T70" i="121"/>
  <c r="T70" i="120"/>
  <c r="T70" i="119"/>
  <c r="T70" i="118"/>
  <c r="T70" i="116"/>
  <c r="T70" i="117"/>
  <c r="T70" i="115"/>
  <c r="T70" i="113"/>
  <c r="T70" i="111"/>
  <c r="T70" i="114"/>
  <c r="T70" i="112"/>
  <c r="T70" i="109"/>
  <c r="T70" i="110"/>
  <c r="T70" i="108"/>
  <c r="T70" i="106"/>
  <c r="T70" i="107"/>
  <c r="T70" i="105"/>
  <c r="T70" i="104"/>
  <c r="T70" i="103"/>
  <c r="T70" i="102"/>
  <c r="T70" i="100"/>
  <c r="T70" i="101"/>
  <c r="T70" i="98"/>
  <c r="T70" i="99"/>
  <c r="T70" i="97"/>
  <c r="T70" i="96"/>
  <c r="T70" i="95"/>
  <c r="T70" i="93"/>
  <c r="T70" i="94"/>
  <c r="T70" i="92"/>
  <c r="T70" i="90"/>
  <c r="T70" i="91"/>
  <c r="T70" i="88"/>
  <c r="T70" i="87"/>
  <c r="T70" i="86"/>
  <c r="T70" i="89"/>
  <c r="T70" i="84"/>
  <c r="T70" i="85"/>
  <c r="T70" i="83"/>
  <c r="T70" i="82"/>
  <c r="T70" i="81"/>
  <c r="T70" i="80"/>
  <c r="T70" i="77"/>
  <c r="T70" i="79"/>
  <c r="T70" i="78"/>
  <c r="T70" i="75"/>
  <c r="T70" i="76"/>
  <c r="BA4" i="34"/>
  <c r="BA25" i="34" s="1"/>
  <c r="BE8" i="34"/>
  <c r="BE29" i="34" s="1"/>
  <c r="BE9" i="34"/>
  <c r="BE30" i="34" s="1"/>
  <c r="W4" i="34"/>
  <c r="M4" i="34"/>
  <c r="T4" i="34"/>
  <c r="F122" i="28"/>
  <c r="B179" i="28"/>
  <c r="C179" i="28" s="1"/>
  <c r="D179" i="28" s="1"/>
  <c r="J102" i="17" s="1"/>
  <c r="J108" i="17" s="1"/>
  <c r="T70" i="22" s="1"/>
  <c r="E123" i="28"/>
  <c r="B84" i="28"/>
  <c r="C84" i="28" s="1"/>
  <c r="D84" i="28" s="1"/>
  <c r="K101" i="17" s="1"/>
  <c r="E28" i="28"/>
  <c r="F28" i="28" s="1"/>
  <c r="I66" i="28"/>
  <c r="T71" i="123" l="1"/>
  <c r="T71" i="122"/>
  <c r="T71" i="121"/>
  <c r="T71" i="120"/>
  <c r="T71" i="118"/>
  <c r="T71" i="119"/>
  <c r="T71" i="117"/>
  <c r="T71" i="115"/>
  <c r="T71" i="116"/>
  <c r="T71" i="114"/>
  <c r="T71" i="112"/>
  <c r="T71" i="113"/>
  <c r="T71" i="111"/>
  <c r="T71" i="110"/>
  <c r="T71" i="109"/>
  <c r="T71" i="108"/>
  <c r="T71" i="107"/>
  <c r="T71" i="106"/>
  <c r="T71" i="105"/>
  <c r="T71" i="104"/>
  <c r="T71" i="103"/>
  <c r="T71" i="101"/>
  <c r="T71" i="102"/>
  <c r="T71" i="100"/>
  <c r="T71" i="99"/>
  <c r="T71" i="98"/>
  <c r="T71" i="95"/>
  <c r="T71" i="97"/>
  <c r="T71" i="96"/>
  <c r="T71" i="94"/>
  <c r="T71" i="92"/>
  <c r="T71" i="93"/>
  <c r="T71" i="91"/>
  <c r="T71" i="90"/>
  <c r="T71" i="89"/>
  <c r="T71" i="88"/>
  <c r="T71" i="87"/>
  <c r="T71" i="86"/>
  <c r="T71" i="85"/>
  <c r="T71" i="84"/>
  <c r="T71" i="83"/>
  <c r="T71" i="82"/>
  <c r="T71" i="81"/>
  <c r="T71" i="80"/>
  <c r="T71" i="77"/>
  <c r="T71" i="79"/>
  <c r="T71" i="78"/>
  <c r="T71" i="75"/>
  <c r="T71" i="76"/>
  <c r="BG4" i="34"/>
  <c r="BG25" i="34" s="1"/>
  <c r="BG8" i="34"/>
  <c r="BG29" i="34" s="1"/>
  <c r="I67" i="28"/>
  <c r="BG9" i="34"/>
  <c r="BG30" i="34" s="1"/>
  <c r="BI8" i="34"/>
  <c r="BI29" i="34" s="1"/>
  <c r="P4" i="34"/>
  <c r="BE4" i="34"/>
  <c r="BE25" i="34" s="1"/>
  <c r="F123" i="28"/>
  <c r="B180" i="28"/>
  <c r="C180" i="28" s="1"/>
  <c r="D180" i="28" s="1"/>
  <c r="K102" i="17" s="1"/>
  <c r="K108" i="17" s="1"/>
  <c r="T71" i="22" s="1"/>
  <c r="E124" i="28"/>
  <c r="F124" i="28" s="1"/>
  <c r="E29" i="28"/>
  <c r="F29" i="28" s="1"/>
  <c r="B85" i="28"/>
  <c r="C85" i="28" s="1"/>
  <c r="D85" i="28" s="1"/>
  <c r="L101" i="17" s="1"/>
  <c r="T72" i="123" l="1"/>
  <c r="T72" i="122"/>
  <c r="T72" i="121"/>
  <c r="T72" i="120"/>
  <c r="T72" i="119"/>
  <c r="T72" i="118"/>
  <c r="T72" i="116"/>
  <c r="T72" i="115"/>
  <c r="T72" i="117"/>
  <c r="T72" i="114"/>
  <c r="T72" i="113"/>
  <c r="T72" i="111"/>
  <c r="T72" i="112"/>
  <c r="T72" i="109"/>
  <c r="T72" i="110"/>
  <c r="T72" i="108"/>
  <c r="T72" i="106"/>
  <c r="T72" i="107"/>
  <c r="T72" i="105"/>
  <c r="T72" i="104"/>
  <c r="T72" i="103"/>
  <c r="T72" i="102"/>
  <c r="T72" i="100"/>
  <c r="T72" i="101"/>
  <c r="T72" i="98"/>
  <c r="T72" i="99"/>
  <c r="T72" i="96"/>
  <c r="T72" i="97"/>
  <c r="T72" i="95"/>
  <c r="T72" i="93"/>
  <c r="T72" i="92"/>
  <c r="T72" i="94"/>
  <c r="T72" i="90"/>
  <c r="T72" i="91"/>
  <c r="T72" i="88"/>
  <c r="T72" i="89"/>
  <c r="T72" i="87"/>
  <c r="T72" i="86"/>
  <c r="T72" i="84"/>
  <c r="T72" i="85"/>
  <c r="T72" i="83"/>
  <c r="T72" i="82"/>
  <c r="T72" i="81"/>
  <c r="T72" i="80"/>
  <c r="T72" i="77"/>
  <c r="T72" i="79"/>
  <c r="T72" i="78"/>
  <c r="T72" i="75"/>
  <c r="T72" i="76"/>
  <c r="V4" i="34"/>
  <c r="BI9" i="34"/>
  <c r="BI30" i="34" s="1"/>
  <c r="S4" i="34"/>
  <c r="BI4" i="34"/>
  <c r="BI25" i="34" s="1"/>
  <c r="Z4" i="34"/>
  <c r="E125" i="28"/>
  <c r="F125" i="28" s="1"/>
  <c r="B181" i="28"/>
  <c r="C181" i="28" s="1"/>
  <c r="D181" i="28" s="1"/>
  <c r="L102" i="17" s="1"/>
  <c r="L108" i="17" s="1"/>
  <c r="T72" i="22" s="1"/>
  <c r="E30" i="28"/>
  <c r="B86" i="28"/>
  <c r="C86" i="28" s="1"/>
  <c r="D86" i="28" s="1"/>
  <c r="M101" i="17" s="1"/>
  <c r="T73" i="123" l="1"/>
  <c r="T73" i="121"/>
  <c r="T73" i="122"/>
  <c r="T73" i="118"/>
  <c r="T73" i="120"/>
  <c r="T73" i="119"/>
  <c r="T73" i="116"/>
  <c r="T73" i="117"/>
  <c r="T73" i="115"/>
  <c r="T73" i="114"/>
  <c r="T73" i="112"/>
  <c r="T73" i="113"/>
  <c r="T73" i="111"/>
  <c r="T73" i="110"/>
  <c r="T73" i="109"/>
  <c r="T73" i="108"/>
  <c r="T73" i="107"/>
  <c r="T73" i="106"/>
  <c r="T73" i="105"/>
  <c r="T73" i="103"/>
  <c r="T73" i="104"/>
  <c r="T73" i="102"/>
  <c r="T73" i="100"/>
  <c r="T73" i="101"/>
  <c r="T73" i="98"/>
  <c r="T73" i="99"/>
  <c r="T73" i="97"/>
  <c r="T73" i="95"/>
  <c r="T73" i="96"/>
  <c r="T73" i="94"/>
  <c r="T73" i="93"/>
  <c r="T73" i="92"/>
  <c r="T73" i="90"/>
  <c r="T73" i="91"/>
  <c r="T73" i="89"/>
  <c r="T73" i="88"/>
  <c r="T73" i="87"/>
  <c r="T73" i="85"/>
  <c r="T73" i="86"/>
  <c r="T73" i="84"/>
  <c r="T73" i="83"/>
  <c r="T73" i="82"/>
  <c r="T73" i="81"/>
  <c r="T73" i="80"/>
  <c r="T73" i="77"/>
  <c r="T73" i="79"/>
  <c r="T73" i="78"/>
  <c r="T73" i="75"/>
  <c r="T73" i="76"/>
  <c r="BK8" i="34"/>
  <c r="BK29" i="34" s="1"/>
  <c r="BM8" i="34"/>
  <c r="BM29" i="34" s="1"/>
  <c r="BM9" i="34"/>
  <c r="BM30" i="34" s="1"/>
  <c r="AF4" i="34"/>
  <c r="Y4" i="34"/>
  <c r="AC4" i="34"/>
  <c r="E126" i="28"/>
  <c r="B182" i="28"/>
  <c r="C182" i="28" s="1"/>
  <c r="D182" i="28" s="1"/>
  <c r="M102" i="17" s="1"/>
  <c r="M108" i="17" s="1"/>
  <c r="T73" i="22" s="1"/>
  <c r="B87" i="28"/>
  <c r="C87" i="28" s="1"/>
  <c r="D87" i="28" s="1"/>
  <c r="N101" i="17" s="1"/>
  <c r="F30" i="28"/>
  <c r="BM4" i="34"/>
  <c r="BM25" i="34" s="1"/>
  <c r="T74" i="123" l="1"/>
  <c r="T74" i="121"/>
  <c r="T74" i="122"/>
  <c r="T74" i="118"/>
  <c r="T74" i="120"/>
  <c r="T74" i="116"/>
  <c r="T74" i="117"/>
  <c r="T74" i="115"/>
  <c r="T74" i="119"/>
  <c r="T74" i="114"/>
  <c r="T74" i="112"/>
  <c r="T74" i="113"/>
  <c r="T74" i="111"/>
  <c r="T74" i="110"/>
  <c r="T74" i="109"/>
  <c r="T74" i="107"/>
  <c r="T74" i="108"/>
  <c r="T74" i="106"/>
  <c r="T74" i="105"/>
  <c r="T74" i="104"/>
  <c r="T74" i="103"/>
  <c r="T74" i="100"/>
  <c r="T74" i="102"/>
  <c r="T74" i="101"/>
  <c r="T74" i="98"/>
  <c r="T74" i="99"/>
  <c r="T74" i="97"/>
  <c r="T74" i="95"/>
  <c r="T74" i="96"/>
  <c r="T74" i="94"/>
  <c r="T74" i="93"/>
  <c r="T74" i="92"/>
  <c r="T74" i="90"/>
  <c r="T74" i="91"/>
  <c r="T74" i="89"/>
  <c r="T74" i="88"/>
  <c r="T74" i="87"/>
  <c r="T74" i="85"/>
  <c r="T74" i="86"/>
  <c r="T74" i="84"/>
  <c r="T74" i="83"/>
  <c r="T74" i="82"/>
  <c r="T74" i="81"/>
  <c r="T74" i="80"/>
  <c r="T74" i="77"/>
  <c r="T74" i="79"/>
  <c r="T74" i="78"/>
  <c r="T74" i="75"/>
  <c r="T74" i="76"/>
  <c r="BK9" i="34"/>
  <c r="BK30" i="34" s="1"/>
  <c r="BO8" i="34"/>
  <c r="BO29" i="34" s="1"/>
  <c r="BO9" i="34"/>
  <c r="BO30" i="34" s="1"/>
  <c r="BK4" i="34"/>
  <c r="BK25" i="34" s="1"/>
  <c r="B183" i="28"/>
  <c r="C183" i="28" s="1"/>
  <c r="D183" i="28" s="1"/>
  <c r="N102" i="17" s="1"/>
  <c r="N108" i="17" s="1"/>
  <c r="T74" i="22" s="1"/>
  <c r="F126" i="28"/>
  <c r="AI4" i="34" l="1"/>
  <c r="BO4" i="34"/>
  <c r="BO25" i="34" s="1"/>
  <c r="AB4" i="34"/>
  <c r="AE4" i="34"/>
  <c r="BQ8" i="34" l="1"/>
  <c r="BQ29" i="34" s="1"/>
  <c r="AL4" i="34"/>
  <c r="BQ9" i="34" l="1"/>
  <c r="BQ30" i="34" s="1"/>
  <c r="AN4" i="34"/>
  <c r="AK4" i="34"/>
  <c r="BQ4" i="34"/>
  <c r="BQ25" i="34" s="1"/>
  <c r="AH4" i="34"/>
  <c r="P61" i="22" l="1"/>
  <c r="P62" i="22" s="1"/>
  <c r="F62" i="22" s="1"/>
  <c r="G61" i="22"/>
  <c r="P63" i="22" l="1"/>
  <c r="F63" i="22" s="1"/>
  <c r="BJ184" i="22"/>
  <c r="L61" i="22"/>
  <c r="E3" i="34"/>
  <c r="AA48" i="22"/>
  <c r="P64" i="22" l="1"/>
  <c r="F64" i="22" s="1"/>
  <c r="AA51" i="22" s="1"/>
  <c r="AU3" i="34"/>
  <c r="AU24" i="34" s="1"/>
  <c r="BN184" i="22"/>
  <c r="G63" i="22"/>
  <c r="G62" i="22"/>
  <c r="AA50" i="22"/>
  <c r="AC48" i="22"/>
  <c r="AD48" i="22"/>
  <c r="AA49" i="22"/>
  <c r="P65" i="22" l="1"/>
  <c r="F65" i="22" s="1"/>
  <c r="AA52" i="22" s="1"/>
  <c r="AC51" i="22"/>
  <c r="AD51" i="22"/>
  <c r="N61" i="22"/>
  <c r="BJ186" i="22"/>
  <c r="K3" i="34"/>
  <c r="L63" i="22"/>
  <c r="AD50" i="22"/>
  <c r="AC50" i="22"/>
  <c r="G64" i="22"/>
  <c r="AD49" i="22"/>
  <c r="AC49" i="22"/>
  <c r="L62" i="22"/>
  <c r="BJ185" i="22"/>
  <c r="H3" i="34"/>
  <c r="C1" i="34" s="1"/>
  <c r="P66" i="22" l="1"/>
  <c r="F66" i="22" s="1"/>
  <c r="AA53" i="22" s="1"/>
  <c r="N63" i="22"/>
  <c r="J3" i="34" s="1"/>
  <c r="N62" i="22"/>
  <c r="BP185" i="22" s="1"/>
  <c r="AC52" i="22"/>
  <c r="AD52" i="22"/>
  <c r="BN186" i="22"/>
  <c r="AY3" i="34"/>
  <c r="AY24" i="34" s="1"/>
  <c r="G65" i="22"/>
  <c r="BN185" i="22"/>
  <c r="AW3" i="34"/>
  <c r="AW24" i="34" s="1"/>
  <c r="BJ187" i="22"/>
  <c r="N3" i="34"/>
  <c r="L64" i="22"/>
  <c r="D3" i="34"/>
  <c r="BP184" i="22"/>
  <c r="N64" i="22"/>
  <c r="P67" i="22" l="1"/>
  <c r="F67" i="22" s="1"/>
  <c r="AA54" i="22" s="1"/>
  <c r="BP186" i="22"/>
  <c r="G3" i="34"/>
  <c r="AC53" i="22"/>
  <c r="AD53" i="22"/>
  <c r="Q3" i="34"/>
  <c r="BJ188" i="22"/>
  <c r="L65" i="22"/>
  <c r="G66" i="22"/>
  <c r="BP187" i="22"/>
  <c r="M3" i="34"/>
  <c r="BA3" i="34"/>
  <c r="BA24" i="34" s="1"/>
  <c r="BN187" i="22"/>
  <c r="P68" i="22"/>
  <c r="F68" i="22" s="1"/>
  <c r="N65" i="22"/>
  <c r="AD54" i="22" l="1"/>
  <c r="AC54" i="22"/>
  <c r="BP188" i="22"/>
  <c r="P3" i="34"/>
  <c r="P69" i="22"/>
  <c r="F69" i="22" s="1"/>
  <c r="BJ189" i="22"/>
  <c r="L66" i="22"/>
  <c r="T3" i="34"/>
  <c r="G67" i="22"/>
  <c r="AA55" i="22"/>
  <c r="BC3" i="34"/>
  <c r="BC24" i="34" s="1"/>
  <c r="BN188" i="22"/>
  <c r="N66" i="22"/>
  <c r="N67" i="22" l="1"/>
  <c r="V3" i="34" s="1"/>
  <c r="BE3" i="34"/>
  <c r="BE24" i="34" s="1"/>
  <c r="BN189" i="22"/>
  <c r="L67" i="22"/>
  <c r="BJ190" i="22"/>
  <c r="W3" i="34"/>
  <c r="AD55" i="22"/>
  <c r="AC55" i="22"/>
  <c r="S3" i="34"/>
  <c r="BP189" i="22"/>
  <c r="P70" i="22"/>
  <c r="F70" i="22" s="1"/>
  <c r="G68" i="22"/>
  <c r="BP190" i="22" l="1"/>
  <c r="G69" i="22"/>
  <c r="N68" i="22"/>
  <c r="BN190" i="22"/>
  <c r="BG3" i="34"/>
  <c r="BG24" i="34" s="1"/>
  <c r="BI3" i="34"/>
  <c r="BI24" i="34" s="1"/>
  <c r="Z3" i="34"/>
  <c r="BJ191" i="22"/>
  <c r="AA56" i="22"/>
  <c r="P71" i="22"/>
  <c r="F71" i="22" s="1"/>
  <c r="AA57" i="22"/>
  <c r="P72" i="22" l="1"/>
  <c r="F72" i="22" s="1"/>
  <c r="AD57" i="22"/>
  <c r="AC57" i="22"/>
  <c r="AD56" i="22"/>
  <c r="AC56" i="22"/>
  <c r="AC3" i="34"/>
  <c r="L69" i="22"/>
  <c r="BJ192" i="22"/>
  <c r="G70" i="22"/>
  <c r="AA58" i="22"/>
  <c r="BP191" i="22"/>
  <c r="Y3" i="34"/>
  <c r="N69" i="22" l="1"/>
  <c r="BP192" i="22" s="1"/>
  <c r="AC58" i="22"/>
  <c r="AD58" i="22"/>
  <c r="AA60" i="22"/>
  <c r="G72" i="22"/>
  <c r="G71" i="22"/>
  <c r="AA59" i="22"/>
  <c r="BN192" i="22"/>
  <c r="BK3" i="34"/>
  <c r="BK24" i="34" s="1"/>
  <c r="N70" i="22"/>
  <c r="BJ193" i="22"/>
  <c r="AF3" i="34"/>
  <c r="BM3" i="34"/>
  <c r="BM24" i="34" s="1"/>
  <c r="AB3" i="34" l="1"/>
  <c r="AD60" i="22"/>
  <c r="AC60" i="22"/>
  <c r="AD59" i="22"/>
  <c r="AC59" i="22"/>
  <c r="BP193" i="22"/>
  <c r="AE3" i="34"/>
  <c r="BO3" i="34"/>
  <c r="BO24" i="34" s="1"/>
  <c r="BJ194" i="22"/>
  <c r="AI3" i="34"/>
  <c r="N71" i="22"/>
  <c r="BJ195" i="22"/>
  <c r="L72" i="22"/>
  <c r="AL3" i="34"/>
  <c r="N73" i="22" l="1"/>
  <c r="BP196" i="22" s="1"/>
  <c r="AH3" i="34"/>
  <c r="BP194" i="22"/>
  <c r="BQ3" i="34"/>
  <c r="BQ24" i="34" s="1"/>
  <c r="BN195" i="22"/>
  <c r="N72" i="22"/>
  <c r="AN3" i="34" l="1"/>
  <c r="AK3" i="34"/>
  <c r="BP195" i="22"/>
</calcChain>
</file>

<file path=xl/sharedStrings.xml><?xml version="1.0" encoding="utf-8"?>
<sst xmlns="http://schemas.openxmlformats.org/spreadsheetml/2006/main" count="14663" uniqueCount="404">
  <si>
    <t>CONTRACTOR:</t>
  </si>
  <si>
    <t>PROJECT NUMBER:</t>
  </si>
  <si>
    <t>COUNTY:</t>
  </si>
  <si>
    <t>County</t>
  </si>
  <si>
    <t># 1</t>
  </si>
  <si>
    <t>ESALs</t>
  </si>
  <si>
    <t>Actual Wt. In Air</t>
  </si>
  <si>
    <t>Wt. In Water</t>
  </si>
  <si>
    <t>N design</t>
  </si>
  <si>
    <t>Comments:</t>
  </si>
  <si>
    <t>MARSHALL</t>
  </si>
  <si>
    <t>Contractor</t>
  </si>
  <si>
    <t>CENTRAL IOWA TRANSPORTATION CENTER</t>
  </si>
  <si>
    <t>MATERIAL:</t>
  </si>
  <si>
    <t>CONTRACT NUMBER:</t>
  </si>
  <si>
    <t>PRODUCER:</t>
  </si>
  <si>
    <t>SOURCE:</t>
  </si>
  <si>
    <t>Lab. #</t>
  </si>
  <si>
    <t>Senders</t>
  </si>
  <si>
    <t>Sampled</t>
  </si>
  <si>
    <t>Date</t>
  </si>
  <si>
    <t>#</t>
  </si>
  <si>
    <t>By</t>
  </si>
  <si>
    <t>Received</t>
  </si>
  <si>
    <t>Reported</t>
  </si>
  <si>
    <t>Disposition</t>
  </si>
  <si>
    <t>Remarks</t>
  </si>
  <si>
    <t xml:space="preserve">cc:  </t>
  </si>
  <si>
    <t xml:space="preserve">DIST 1- Materials, </t>
  </si>
  <si>
    <t>DISTRICT 1 MATERIALS LAB - AMES</t>
  </si>
  <si>
    <t xml:space="preserve">County:    </t>
  </si>
  <si>
    <t xml:space="preserve">Plant Phone: </t>
  </si>
  <si>
    <t>PROJECT NO.:</t>
  </si>
  <si>
    <t xml:space="preserve">A =  </t>
  </si>
  <si>
    <t xml:space="preserve">E =  </t>
  </si>
  <si>
    <t>Contractor:</t>
  </si>
  <si>
    <t xml:space="preserve">B =  </t>
  </si>
  <si>
    <t xml:space="preserve">F =  </t>
  </si>
  <si>
    <t xml:space="preserve">C =  </t>
  </si>
  <si>
    <t xml:space="preserve">G =  </t>
  </si>
  <si>
    <t>Type Mix:</t>
  </si>
  <si>
    <t xml:space="preserve">D =  </t>
  </si>
  <si>
    <t xml:space="preserve">H =  </t>
  </si>
  <si>
    <t>Mix Design:</t>
  </si>
  <si>
    <t xml:space="preserve">#1 </t>
  </si>
  <si>
    <t xml:space="preserve">#3 </t>
  </si>
  <si>
    <t xml:space="preserve">#2 </t>
  </si>
  <si>
    <t xml:space="preserve">#4 </t>
  </si>
  <si>
    <t>GYRATORY</t>
  </si>
  <si>
    <t>BLOWS/GYRO</t>
  </si>
  <si>
    <t>Lab #</t>
  </si>
  <si>
    <t>Code #</t>
  </si>
  <si>
    <t>Plant - Mix Results</t>
  </si>
  <si>
    <t>Lab - Mix Results</t>
  </si>
  <si>
    <t>Correlation Results</t>
  </si>
  <si>
    <t>1BC4-</t>
  </si>
  <si>
    <t>Proj ID</t>
  </si>
  <si>
    <t>Mix ID</t>
  </si>
  <si>
    <t>Tested</t>
  </si>
  <si>
    <t>Gmb</t>
  </si>
  <si>
    <t>Gmm</t>
  </si>
  <si>
    <t>Pa</t>
  </si>
  <si>
    <t>Average</t>
  </si>
  <si>
    <t># of tests</t>
  </si>
  <si>
    <t>GRADATION REPORT</t>
  </si>
  <si>
    <t>DESIGN</t>
  </si>
  <si>
    <t>Sieve Sizes</t>
  </si>
  <si>
    <t>1"</t>
  </si>
  <si>
    <t>3/4"</t>
  </si>
  <si>
    <t>1/2"</t>
  </si>
  <si>
    <t>3/8"</t>
  </si>
  <si>
    <t>#4</t>
  </si>
  <si>
    <t>#8</t>
  </si>
  <si>
    <t>#16</t>
  </si>
  <si>
    <t>#30</t>
  </si>
  <si>
    <t>#50</t>
  </si>
  <si>
    <t>#100</t>
  </si>
  <si>
    <t>#200</t>
  </si>
  <si>
    <t>25mm</t>
  </si>
  <si>
    <t>19mm</t>
  </si>
  <si>
    <t>12.5mm</t>
  </si>
  <si>
    <t>9.5mm</t>
  </si>
  <si>
    <t>4.75mm</t>
  </si>
  <si>
    <t>2.36mm</t>
  </si>
  <si>
    <t>1.18mm</t>
  </si>
  <si>
    <t>600um</t>
  </si>
  <si>
    <t>300um</t>
  </si>
  <si>
    <t>150um</t>
  </si>
  <si>
    <t>75um</t>
  </si>
  <si>
    <t>Max.</t>
  </si>
  <si>
    <t>1AA4 -</t>
  </si>
  <si>
    <t>Min.</t>
  </si>
  <si>
    <t>Comments</t>
  </si>
  <si>
    <t>D.O.T.</t>
  </si>
  <si>
    <t>Field</t>
  </si>
  <si>
    <t xml:space="preserve">     Original Dry Mass:</t>
  </si>
  <si>
    <t>Sieve Size</t>
  </si>
  <si>
    <t>25mm (1)</t>
  </si>
  <si>
    <t>19mm (¾)</t>
  </si>
  <si>
    <t>12.5mm (½)</t>
  </si>
  <si>
    <t>9.5mm (3/8)</t>
  </si>
  <si>
    <t>4.75mm (4)</t>
  </si>
  <si>
    <t>2.36mm (8)</t>
  </si>
  <si>
    <t>1.18mm (16)</t>
  </si>
  <si>
    <t>600µm (30)</t>
  </si>
  <si>
    <t>300µm (50)</t>
  </si>
  <si>
    <t>150µm (100)</t>
  </si>
  <si>
    <t>75µm (200)</t>
  </si>
  <si>
    <t>Pan</t>
  </si>
  <si>
    <t>Wash</t>
  </si>
  <si>
    <t>Tolerance</t>
  </si>
  <si>
    <t>Lab #:</t>
  </si>
  <si>
    <t>Mix Design #:</t>
  </si>
  <si>
    <t>County:</t>
  </si>
  <si>
    <t>Prod. / C.P.I.</t>
  </si>
  <si>
    <t>Sieve Fraction Between</t>
  </si>
  <si>
    <t>Sieves</t>
  </si>
  <si>
    <t>% Retained</t>
  </si>
  <si>
    <t>Consecutive Sieves,  %</t>
  </si>
  <si>
    <t>Tolerance,  %</t>
  </si>
  <si>
    <t>1 - 3/4</t>
  </si>
  <si>
    <t>3/4 - 1/2</t>
  </si>
  <si>
    <t>To</t>
  </si>
  <si>
    <t>1/2 - 3/8</t>
  </si>
  <si>
    <t>3/8 - 4</t>
  </si>
  <si>
    <t>4 - 8</t>
  </si>
  <si>
    <t>8 - 16</t>
  </si>
  <si>
    <t>16 - 30</t>
  </si>
  <si>
    <t>30 - 50</t>
  </si>
  <si>
    <t>50 - 100</t>
  </si>
  <si>
    <t>Sampled By:</t>
  </si>
  <si>
    <t>Sender #:</t>
  </si>
  <si>
    <t xml:space="preserve"> Dry  Mass  Washed:</t>
  </si>
  <si>
    <t xml:space="preserve">            Washing Loss:</t>
  </si>
  <si>
    <t>Agg. Type (AorB)</t>
  </si>
  <si>
    <t>Project</t>
  </si>
  <si>
    <t>Mix Type</t>
  </si>
  <si>
    <t>Date Reported</t>
  </si>
  <si>
    <t>AC Source</t>
  </si>
  <si>
    <t>Contract Mix Tonnage</t>
  </si>
  <si>
    <t>Friction Type</t>
  </si>
  <si>
    <t>AC Grade</t>
  </si>
  <si>
    <t>Mix Designers Name</t>
  </si>
  <si>
    <t>Target Voids</t>
  </si>
  <si>
    <t>AC Sp.Gr.</t>
  </si>
  <si>
    <t>% RAP AC</t>
  </si>
  <si>
    <t>Mix Designers Cert. #</t>
  </si>
  <si>
    <t>Course</t>
  </si>
  <si>
    <t>Project Location</t>
  </si>
  <si>
    <t>Mix Size mm/in.</t>
  </si>
  <si>
    <t>Mix Design #</t>
  </si>
  <si>
    <t>Contract #</t>
  </si>
  <si>
    <t>Course:</t>
  </si>
  <si>
    <t>% RAP</t>
  </si>
  <si>
    <t>RAP</t>
  </si>
  <si>
    <t>PG Binder</t>
  </si>
  <si>
    <t>37.5mm (1½)</t>
  </si>
  <si>
    <t>Total or Calculated Weight Retained</t>
  </si>
  <si>
    <t>Difference</t>
  </si>
  <si>
    <t>Tolerance %</t>
  </si>
  <si>
    <t>D.O.T. % Retained</t>
  </si>
  <si>
    <t>Phase Angle</t>
  </si>
  <si>
    <t>G*/Sin Delta (DEG. C)</t>
  </si>
  <si>
    <t>% Residue</t>
  </si>
  <si>
    <t>Limits</t>
  </si>
  <si>
    <t>ESALs:</t>
  </si>
  <si>
    <t># 2</t>
  </si>
  <si>
    <t>SSD Weight</t>
  </si>
  <si>
    <t>Sample Wt.</t>
  </si>
  <si>
    <t>Pyc Sample H2o</t>
  </si>
  <si>
    <t>Test Temp. F</t>
  </si>
  <si>
    <t>Pyc+H2o @ temp.</t>
  </si>
  <si>
    <t>N Ini.</t>
  </si>
  <si>
    <t>N Des.</t>
  </si>
  <si>
    <t>N Max</t>
  </si>
  <si>
    <t>% RAP Aggregate</t>
  </si>
  <si>
    <t>% Virgin Aggregate</t>
  </si>
  <si>
    <t>Project #:</t>
  </si>
  <si>
    <t>Date Sampled:</t>
  </si>
  <si>
    <t>Date Received:</t>
  </si>
  <si>
    <t>Tested By DOT Tech:</t>
  </si>
  <si>
    <t>Date Reported:</t>
  </si>
  <si>
    <t>Mix Size mm/in.:</t>
  </si>
  <si>
    <t>Friction Type:</t>
  </si>
  <si>
    <t>Target Voids:</t>
  </si>
  <si>
    <t>Source:</t>
  </si>
  <si>
    <t>Tested By DOT Tech.:</t>
  </si>
  <si>
    <t>Date Placed:</t>
  </si>
  <si>
    <t>Tol % Retnd</t>
  </si>
  <si>
    <r>
      <t>Tolerance</t>
    </r>
    <r>
      <rPr>
        <sz val="10"/>
        <rFont val="Arial"/>
        <family val="2"/>
      </rPr>
      <t xml:space="preserve"> </t>
    </r>
    <r>
      <rPr>
        <sz val="8"/>
        <rFont val="Arial"/>
        <family val="2"/>
      </rPr>
      <t xml:space="preserve"> Wash Wt / Total Wt</t>
    </r>
  </si>
  <si>
    <t xml:space="preserve">Total </t>
  </si>
  <si>
    <t>38.1mm      (1 1/2)</t>
  </si>
  <si>
    <t>1 1/2 - 1</t>
  </si>
  <si>
    <t xml:space="preserve">Gyratory Specimen </t>
  </si>
  <si>
    <t># of Gyrations</t>
  </si>
  <si>
    <t xml:space="preserve"> Aggregate Limits &amp; RAP Gradation % Passing</t>
  </si>
  <si>
    <t>100 - 200</t>
  </si>
  <si>
    <t>1 1/2" -1"</t>
  </si>
  <si>
    <t>1" - 3/4"</t>
  </si>
  <si>
    <t>3/4" - 1/2"</t>
  </si>
  <si>
    <t>1/2" - 3/8"</t>
  </si>
  <si>
    <t>3/8" - #4</t>
  </si>
  <si>
    <t>#4 - #8</t>
  </si>
  <si>
    <t>#8 - #16</t>
  </si>
  <si>
    <t>#16 - #30</t>
  </si>
  <si>
    <t>#30 - #50</t>
  </si>
  <si>
    <t>#50 - #100</t>
  </si>
  <si>
    <t>#100 -#200</t>
  </si>
  <si>
    <t>1 1/2"</t>
  </si>
  <si>
    <t>1 1/2</t>
  </si>
  <si>
    <t>Voids Specification Compliance</t>
  </si>
  <si>
    <t>W3               Wet</t>
  </si>
  <si>
    <t>Core Thickness</t>
  </si>
  <si>
    <t>Gmm, Gmb, and Laboratory Air Voids</t>
  </si>
  <si>
    <t>DOT</t>
  </si>
  <si>
    <t>CPI</t>
  </si>
  <si>
    <t>DOT Comp.</t>
  </si>
  <si>
    <t>CPI Comp.</t>
  </si>
  <si>
    <t>IM 216 Comp.</t>
  </si>
  <si>
    <t>Correlation and Laboratory Air Voids</t>
  </si>
  <si>
    <t>Average Laboratory Voids (Pa)</t>
  </si>
  <si>
    <t>Height (mm)</t>
  </si>
  <si>
    <t>DOT % Retained</t>
  </si>
  <si>
    <t>DOT  % Passing</t>
  </si>
  <si>
    <t>% RAS Aggregate</t>
  </si>
  <si>
    <t>% RAS AC</t>
  </si>
  <si>
    <t>Muffle Furnace Gradation Analysis</t>
  </si>
  <si>
    <t>DOT Final Rounded</t>
  </si>
  <si>
    <t>CPI Final</t>
  </si>
  <si>
    <t>Cold Feed Gradation Analysis</t>
  </si>
  <si>
    <t>% RAS</t>
  </si>
  <si>
    <t>DOT  % Retained</t>
  </si>
  <si>
    <t>DOT   % Passing</t>
  </si>
  <si>
    <t>DOT Final</t>
  </si>
  <si>
    <t>RAP Gradation</t>
  </si>
  <si>
    <t>RAS Gradation</t>
  </si>
  <si>
    <t>Gyrations</t>
  </si>
  <si>
    <t>Muffle Furnace Correction Factor</t>
  </si>
  <si>
    <t>Correction Factor</t>
  </si>
  <si>
    <t>Muffle Furnace</t>
  </si>
  <si>
    <t>Cold Feed</t>
  </si>
  <si>
    <t>Correction Factor:</t>
  </si>
  <si>
    <t>Correction Factors</t>
  </si>
  <si>
    <t>Core #</t>
  </si>
  <si>
    <t>W1            Dry</t>
  </si>
  <si>
    <t>W2          Water</t>
  </si>
  <si>
    <t>Emulsion</t>
  </si>
  <si>
    <t>Performance Graded Binder</t>
  </si>
  <si>
    <t>Pan Weight</t>
  </si>
  <si>
    <t>Sample Weight</t>
  </si>
  <si>
    <t>Pan and Sample Weight After Boil Off</t>
  </si>
  <si>
    <t>Sample Weight After Boil Off</t>
  </si>
  <si>
    <t xml:space="preserve">Comments: </t>
  </si>
  <si>
    <t>AASHTO Comp.</t>
  </si>
  <si>
    <t>+/-0.020</t>
  </si>
  <si>
    <t>+/-0.010</t>
  </si>
  <si>
    <t>Gmm and Gmb Correlation; Laboratory Air Voids</t>
  </si>
  <si>
    <t>CPI Final Rounded</t>
  </si>
  <si>
    <t>Core Density</t>
  </si>
  <si>
    <t>Project:</t>
  </si>
  <si>
    <t>Date Sampled</t>
  </si>
  <si>
    <t>DOT Gmm</t>
  </si>
  <si>
    <t>DOT Gmb</t>
  </si>
  <si>
    <t>CPI Gmb</t>
  </si>
  <si>
    <t>CPI Gmm</t>
  </si>
  <si>
    <t>Diff.</t>
  </si>
  <si>
    <t>DOT Technician</t>
  </si>
  <si>
    <t>DOT Air Voids</t>
  </si>
  <si>
    <t>CPI Air Voids</t>
  </si>
  <si>
    <t>Percent of Testing =</t>
  </si>
  <si>
    <t>Type:</t>
  </si>
  <si>
    <t>Dilution:</t>
  </si>
  <si>
    <t>Upper Limit</t>
  </si>
  <si>
    <t>Lower Limit</t>
  </si>
  <si>
    <t/>
  </si>
  <si>
    <t>216            (1½)</t>
  </si>
  <si>
    <t>DOT          (1)</t>
  </si>
  <si>
    <t>CPI              (1)</t>
  </si>
  <si>
    <t>DOT                      (3/4)</t>
  </si>
  <si>
    <t>CPI                            (3/4)</t>
  </si>
  <si>
    <t>DOT                 (1/2)</t>
  </si>
  <si>
    <t>CPI                  (1/2)</t>
  </si>
  <si>
    <t>DOT                 (3/8)</t>
  </si>
  <si>
    <t>CPI                  (3/8)</t>
  </si>
  <si>
    <t>DOT                (#4)</t>
  </si>
  <si>
    <t>CPI                     (#4)</t>
  </si>
  <si>
    <t>DOT                       (#8)</t>
  </si>
  <si>
    <t>CPI                       (#8)</t>
  </si>
  <si>
    <t>DOT                   (#16)</t>
  </si>
  <si>
    <t>CPI                        (#16)</t>
  </si>
  <si>
    <t>DOT                          (#30)</t>
  </si>
  <si>
    <t>CPI                 (#30)</t>
  </si>
  <si>
    <t>DOT                              (#50)</t>
  </si>
  <si>
    <t>CPI                         (#50)</t>
  </si>
  <si>
    <t>DOT                   (#100)</t>
  </si>
  <si>
    <t>CPI                            (#100)</t>
  </si>
  <si>
    <t>DOT                             (#200)</t>
  </si>
  <si>
    <t>CPI                                 (#200)</t>
  </si>
  <si>
    <t>216          (3/4 - 1/2)</t>
  </si>
  <si>
    <t>216                      (1/2 - 3/8)</t>
  </si>
  <si>
    <t>216                    (3/8 - #4)</t>
  </si>
  <si>
    <t>216                         (#4 - #8)</t>
  </si>
  <si>
    <t>216                      (#8 - #16)</t>
  </si>
  <si>
    <t>216                         (#16 - #30)</t>
  </si>
  <si>
    <t>216                               (#30 - #50)</t>
  </si>
  <si>
    <t>216                                         (#50 - #100)</t>
  </si>
  <si>
    <t>216                          (#100 -#200)</t>
  </si>
  <si>
    <t>216                          Pan</t>
  </si>
  <si>
    <t>216                            (1 - 3/4)</t>
  </si>
  <si>
    <t>216                                (1 1/2 - 1)</t>
  </si>
  <si>
    <t xml:space="preserve"> CPI                     (1½)</t>
  </si>
  <si>
    <t>DOT                        (1½)</t>
  </si>
  <si>
    <t>Avg. Gmb N-Design</t>
  </si>
  <si>
    <t>Average Gmb @ N-Design</t>
  </si>
  <si>
    <t>Asphalt</t>
  </si>
  <si>
    <t>Fibers</t>
  </si>
  <si>
    <t>Filler</t>
  </si>
  <si>
    <t>RAP Gradation (adjusted)</t>
  </si>
  <si>
    <t>Gradation</t>
  </si>
  <si>
    <t>Gradation Type:</t>
  </si>
  <si>
    <t>RAS</t>
  </si>
  <si>
    <t>RAP %AC:</t>
  </si>
  <si>
    <t>RAP %Agg:</t>
  </si>
  <si>
    <t>RAS %AC:</t>
  </si>
  <si>
    <t>RAS %Agg:</t>
  </si>
  <si>
    <t>% Virgin Aggregate:</t>
  </si>
  <si>
    <t>RAP AC</t>
  </si>
  <si>
    <t>RAS AC</t>
  </si>
  <si>
    <t>SE-126</t>
  </si>
  <si>
    <t>Difference (CPI-DOT)</t>
  </si>
  <si>
    <t>Email Addresses</t>
  </si>
  <si>
    <t>Enter "X" to Ignore</t>
  </si>
  <si>
    <t>1BD14-020</t>
  </si>
  <si>
    <t>HMA 1M</t>
  </si>
  <si>
    <t>Base</t>
  </si>
  <si>
    <t>Hamilton</t>
  </si>
  <si>
    <t>HSIPX-017-3(36)--3L-40</t>
  </si>
  <si>
    <t>B</t>
  </si>
  <si>
    <t>1/2</t>
  </si>
  <si>
    <t>None</t>
  </si>
  <si>
    <t>Mathy</t>
  </si>
  <si>
    <t>Flint Hills Resources, LP (Rosemount, MN)</t>
  </si>
  <si>
    <t>58-28</t>
  </si>
  <si>
    <t>On IA 17, From IA 175 North 13.1 to US 20 in Webster City</t>
  </si>
  <si>
    <t>John Jorgenson</t>
  </si>
  <si>
    <t>EC 186</t>
  </si>
  <si>
    <t>Difference (DOT-CPI)</t>
  </si>
  <si>
    <t>District</t>
  </si>
  <si>
    <t>Contract ID:</t>
  </si>
  <si>
    <t>Contract ID</t>
  </si>
  <si>
    <t>Hot Box</t>
  </si>
  <si>
    <t>Cores</t>
  </si>
  <si>
    <t>Yes</t>
  </si>
  <si>
    <t>No</t>
  </si>
  <si>
    <t>Hide Results When Printing/Emailing Report?</t>
  </si>
  <si>
    <t>Mix Type:</t>
  </si>
  <si>
    <t xml:space="preserve">Fine          Limit </t>
  </si>
  <si>
    <t>Coarse Limit</t>
  </si>
  <si>
    <t>DOT    Comp.</t>
  </si>
  <si>
    <t>Type</t>
  </si>
  <si>
    <t>Dilution</t>
  </si>
  <si>
    <t>1</t>
  </si>
  <si>
    <t>2</t>
  </si>
  <si>
    <t>3</t>
  </si>
  <si>
    <t>4</t>
  </si>
  <si>
    <t>5</t>
  </si>
  <si>
    <t>6</t>
  </si>
  <si>
    <t>7</t>
  </si>
  <si>
    <t>8</t>
  </si>
  <si>
    <t>Intended Thickness, in:</t>
  </si>
  <si>
    <t>Road Field Density</t>
  </si>
  <si>
    <t>Thickness Correlation %</t>
  </si>
  <si>
    <t>W1 Dry</t>
  </si>
  <si>
    <t>W2 Water</t>
  </si>
  <si>
    <t>W3 Wet</t>
  </si>
  <si>
    <t>Plant Report #:</t>
  </si>
  <si>
    <t>Tested by Name:</t>
  </si>
  <si>
    <t>Tested by Cert:</t>
  </si>
  <si>
    <t>Assurance</t>
  </si>
  <si>
    <t>Plant Report</t>
  </si>
  <si>
    <t>Tested By:</t>
  </si>
  <si>
    <t>Date Tested:</t>
  </si>
  <si>
    <t>QA</t>
  </si>
  <si>
    <t>QA Field Density</t>
  </si>
  <si>
    <t>Assurance Field Density</t>
  </si>
  <si>
    <t>QA Testing</t>
  </si>
  <si>
    <t>Cert</t>
  </si>
  <si>
    <t>Intended Thickness:</t>
  </si>
  <si>
    <t>Thickness, in.</t>
  </si>
  <si>
    <t>IN</t>
  </si>
  <si>
    <t>OUT</t>
  </si>
  <si>
    <t>C</t>
  </si>
  <si>
    <t>Y</t>
  </si>
  <si>
    <t>ABD14-5002</t>
  </si>
  <si>
    <t>CLARKE</t>
  </si>
  <si>
    <t>HSIPX-034-5(24)--3L-20</t>
  </si>
  <si>
    <t>NORRIS ASPHALT</t>
  </si>
  <si>
    <t>64-22</t>
  </si>
  <si>
    <t>BASE</t>
  </si>
  <si>
    <t>HMA-B-1A</t>
  </si>
  <si>
    <t xml:space="preserve">3/4 HMA-1M BASE </t>
  </si>
  <si>
    <t>Cold Feed Gradation Correlation</t>
  </si>
  <si>
    <t>Sampled By</t>
  </si>
  <si>
    <t>Tested By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</si>
</sst>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$&quot;* #,##0.00_);_(&quot;$&quot;* \(#,##0.00\);_(&quot;$&quot;* &quot;-&quot;??_);_(@_)"/>
    <numFmt numFmtId="164" formatCode="0.000"/>
    <numFmt numFmtId="165" formatCode="0_)"/>
    <numFmt numFmtId="166" formatCode="0.0_)"/>
    <numFmt numFmtId="167" formatCode="0.000_)"/>
    <numFmt numFmtId="168" formatCode="0.0"/>
    <numFmt numFmtId="169" formatCode="mm/dd/yy"/>
    <numFmt numFmtId="170" formatCode="mm/dd/yy_)"/>
    <numFmt numFmtId="171" formatCode="#,##0.0_);\(#,##0.0\)"/>
    <numFmt numFmtId="172" formatCode="mm/dd/yy;@"/>
    <numFmt numFmtId="173" formatCode="0.0000"/>
    <numFmt numFmtId="174" formatCode="0.00000"/>
    <numFmt numFmtId="175" formatCode="0.0%"/>
    <numFmt numFmtId="176" formatCode="#,##0.0"/>
  </numFmts>
  <fonts count="47">
    <font>
      <sz val="10"/>
      <name val="Arial"/>
    </font>
    <font>
      <sz val="10"/>
      <name val="Arial"/>
      <family val="2"/>
    </font>
    <font>
      <sz val="12"/>
      <color indexed="8"/>
      <name val="Arial MT"/>
    </font>
    <font>
      <b/>
      <sz val="11"/>
      <color indexed="8"/>
      <name val="Arial MT"/>
    </font>
    <font>
      <sz val="11"/>
      <color indexed="8"/>
      <name val="Arial MT"/>
    </font>
    <font>
      <b/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b/>
      <sz val="11"/>
      <name val="Arial MT"/>
    </font>
    <font>
      <b/>
      <sz val="12"/>
      <name val="Arial MT"/>
    </font>
    <font>
      <b/>
      <i/>
      <sz val="14"/>
      <name val="Arial"/>
      <family val="2"/>
    </font>
    <font>
      <u/>
      <sz val="12"/>
      <name val="Arial"/>
      <family val="2"/>
    </font>
    <font>
      <b/>
      <sz val="14"/>
      <name val="Arial"/>
      <family val="2"/>
    </font>
    <font>
      <sz val="10"/>
      <name val="Arial MT"/>
    </font>
    <font>
      <sz val="12"/>
      <color indexed="10"/>
      <name val="Arial MT"/>
    </font>
    <font>
      <sz val="12"/>
      <color indexed="12"/>
      <name val="Arial"/>
      <family val="2"/>
    </font>
    <font>
      <sz val="11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i/>
      <sz val="16"/>
      <name val="Arial"/>
      <family val="2"/>
    </font>
    <font>
      <sz val="12"/>
      <color indexed="10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sz val="10"/>
      <name val="Calibri"/>
      <family val="2"/>
    </font>
    <font>
      <u/>
      <sz val="10"/>
      <name val="Arial"/>
      <family val="2"/>
    </font>
    <font>
      <u val="singleAccounting"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43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43"/>
      </patternFill>
    </fill>
    <fill>
      <patternFill patternType="solid">
        <fgColor theme="1"/>
        <bgColor indexed="9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BFBFBF"/>
        <bgColor indexed="43"/>
      </patternFill>
    </fill>
    <fill>
      <patternFill patternType="solid">
        <fgColor rgb="FFBFBFBF"/>
        <bgColor indexed="9"/>
      </patternFill>
    </fill>
  </fills>
  <borders count="17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dashed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</borders>
  <cellStyleXfs count="7">
    <xf numFmtId="0" fontId="0" fillId="0" borderId="0"/>
    <xf numFmtId="0" fontId="7" fillId="0" borderId="0"/>
    <xf numFmtId="0" fontId="2" fillId="2" borderId="0"/>
    <xf numFmtId="0" fontId="7" fillId="0" borderId="0"/>
    <xf numFmtId="0" fontId="2" fillId="2" borderId="0"/>
    <xf numFmtId="9" fontId="1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</cellStyleXfs>
  <cellXfs count="1046">
    <xf numFmtId="0" fontId="0" fillId="0" borderId="0" xfId="0"/>
    <xf numFmtId="0" fontId="10" fillId="0" borderId="0" xfId="0" applyFont="1" applyAlignment="1">
      <alignment horizontal="right"/>
    </xf>
    <xf numFmtId="0" fontId="10" fillId="0" borderId="0" xfId="0" applyFont="1"/>
    <xf numFmtId="0" fontId="12" fillId="0" borderId="0" xfId="0" applyFont="1"/>
    <xf numFmtId="164" fontId="12" fillId="0" borderId="0" xfId="0" applyNumberFormat="1" applyFont="1"/>
    <xf numFmtId="168" fontId="12" fillId="0" borderId="0" xfId="0" applyNumberFormat="1" applyFont="1"/>
    <xf numFmtId="0" fontId="13" fillId="0" borderId="0" xfId="0" applyFont="1"/>
    <xf numFmtId="0" fontId="12" fillId="0" borderId="0" xfId="0" applyFont="1" applyAlignment="1">
      <alignment horizontal="center"/>
    </xf>
    <xf numFmtId="168" fontId="13" fillId="0" borderId="0" xfId="0" applyNumberFormat="1" applyFont="1" applyAlignment="1">
      <alignment horizontal="right"/>
    </xf>
    <xf numFmtId="0" fontId="13" fillId="0" borderId="0" xfId="0" applyFont="1" applyAlignment="1">
      <alignment horizontal="right"/>
    </xf>
    <xf numFmtId="0" fontId="12" fillId="0" borderId="1" xfId="0" applyFont="1" applyBorder="1"/>
    <xf numFmtId="0" fontId="12" fillId="0" borderId="2" xfId="0" applyFont="1" applyBorder="1"/>
    <xf numFmtId="0" fontId="12" fillId="0" borderId="0" xfId="0" applyFont="1" applyAlignment="1">
      <alignment horizontal="right"/>
    </xf>
    <xf numFmtId="164" fontId="12" fillId="0" borderId="3" xfId="0" applyNumberFormat="1" applyFont="1" applyBorder="1" applyAlignment="1">
      <alignment horizontal="center"/>
    </xf>
    <xf numFmtId="1" fontId="12" fillId="0" borderId="3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4" xfId="0" applyFont="1" applyBorder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 applyAlignment="1">
      <alignment horizontal="center"/>
    </xf>
    <xf numFmtId="164" fontId="13" fillId="0" borderId="7" xfId="0" applyNumberFormat="1" applyFont="1" applyBorder="1" applyAlignment="1">
      <alignment horizontal="center"/>
    </xf>
    <xf numFmtId="168" fontId="13" fillId="0" borderId="7" xfId="0" applyNumberFormat="1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169" fontId="12" fillId="0" borderId="9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8" fontId="12" fillId="0" borderId="9" xfId="0" applyNumberFormat="1" applyFont="1" applyBorder="1" applyAlignment="1">
      <alignment horizontal="center"/>
    </xf>
    <xf numFmtId="0" fontId="12" fillId="0" borderId="10" xfId="0" applyFont="1" applyBorder="1"/>
    <xf numFmtId="0" fontId="12" fillId="0" borderId="0" xfId="0" applyFont="1" applyBorder="1"/>
    <xf numFmtId="0" fontId="12" fillId="0" borderId="11" xfId="0" applyFont="1" applyBorder="1"/>
    <xf numFmtId="0" fontId="12" fillId="0" borderId="3" xfId="0" applyFont="1" applyBorder="1" applyAlignment="1">
      <alignment horizontal="center"/>
    </xf>
    <xf numFmtId="169" fontId="12" fillId="0" borderId="3" xfId="0" applyNumberFormat="1" applyFont="1" applyBorder="1" applyAlignment="1">
      <alignment horizontal="center"/>
    </xf>
    <xf numFmtId="168" fontId="12" fillId="0" borderId="3" xfId="0" applyNumberFormat="1" applyFont="1" applyBorder="1" applyAlignment="1">
      <alignment horizontal="center"/>
    </xf>
    <xf numFmtId="0" fontId="12" fillId="0" borderId="12" xfId="0" applyFont="1" applyBorder="1"/>
    <xf numFmtId="0" fontId="12" fillId="0" borderId="13" xfId="0" applyFont="1" applyBorder="1"/>
    <xf numFmtId="0" fontId="1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4" fontId="13" fillId="0" borderId="0" xfId="0" applyNumberFormat="1" applyFont="1" applyBorder="1" applyAlignment="1">
      <alignment horizontal="center"/>
    </xf>
    <xf numFmtId="168" fontId="13" fillId="0" borderId="5" xfId="0" applyNumberFormat="1" applyFont="1" applyBorder="1" applyAlignment="1">
      <alignment horizontal="center"/>
    </xf>
    <xf numFmtId="164" fontId="13" fillId="0" borderId="5" xfId="0" applyNumberFormat="1" applyFont="1" applyBorder="1" applyAlignment="1">
      <alignment horizontal="center"/>
    </xf>
    <xf numFmtId="0" fontId="13" fillId="0" borderId="0" xfId="0" applyFont="1" applyBorder="1"/>
    <xf numFmtId="164" fontId="13" fillId="0" borderId="0" xfId="0" applyNumberFormat="1" applyFont="1" applyBorder="1"/>
    <xf numFmtId="1" fontId="14" fillId="0" borderId="0" xfId="0" applyNumberFormat="1" applyFont="1" applyBorder="1"/>
    <xf numFmtId="0" fontId="9" fillId="0" borderId="0" xfId="0" applyFont="1" applyProtection="1"/>
    <xf numFmtId="0" fontId="15" fillId="0" borderId="0" xfId="0" applyFont="1" applyAlignment="1" applyProtection="1">
      <alignment horizontal="centerContinuous"/>
    </xf>
    <xf numFmtId="0" fontId="9" fillId="0" borderId="0" xfId="0" applyFont="1" applyAlignment="1" applyProtection="1">
      <alignment horizontal="centerContinuous"/>
    </xf>
    <xf numFmtId="0" fontId="17" fillId="0" borderId="0" xfId="0" applyFont="1" applyProtection="1"/>
    <xf numFmtId="0" fontId="10" fillId="0" borderId="0" xfId="0" applyFont="1" applyAlignment="1" applyProtection="1">
      <alignment horizontal="right"/>
    </xf>
    <xf numFmtId="0" fontId="17" fillId="0" borderId="14" xfId="0" applyFont="1" applyBorder="1" applyAlignment="1" applyProtection="1">
      <alignment horizontal="centerContinuous" vertical="center"/>
    </xf>
    <xf numFmtId="0" fontId="17" fillId="0" borderId="15" xfId="0" applyFont="1" applyBorder="1" applyAlignment="1" applyProtection="1">
      <alignment horizontal="centerContinuous" vertical="center"/>
    </xf>
    <xf numFmtId="0" fontId="17" fillId="0" borderId="16" xfId="0" applyFont="1" applyBorder="1" applyAlignment="1" applyProtection="1">
      <alignment horizontal="centerContinuous" vertical="center"/>
    </xf>
    <xf numFmtId="0" fontId="6" fillId="0" borderId="17" xfId="0" applyFont="1" applyBorder="1" applyAlignment="1" applyProtection="1">
      <alignment horizontal="center" vertical="center"/>
    </xf>
    <xf numFmtId="0" fontId="6" fillId="0" borderId="18" xfId="0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horizontal="center" vertical="center"/>
    </xf>
    <xf numFmtId="0" fontId="6" fillId="0" borderId="20" xfId="0" applyFont="1" applyBorder="1" applyAlignment="1" applyProtection="1">
      <alignment horizontal="center" vertical="center"/>
    </xf>
    <xf numFmtId="167" fontId="6" fillId="0" borderId="19" xfId="0" applyNumberFormat="1" applyFont="1" applyBorder="1" applyAlignment="1" applyProtection="1">
      <alignment horizontal="center" vertical="center"/>
    </xf>
    <xf numFmtId="167" fontId="6" fillId="0" borderId="20" xfId="0" applyNumberFormat="1" applyFont="1" applyBorder="1" applyAlignment="1" applyProtection="1">
      <alignment horizontal="center" vertical="center"/>
    </xf>
    <xf numFmtId="165" fontId="6" fillId="0" borderId="19" xfId="0" applyNumberFormat="1" applyFont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0" fontId="18" fillId="0" borderId="17" xfId="0" applyFont="1" applyBorder="1" applyAlignment="1" applyProtection="1">
      <alignment horizontal="center" vertical="center"/>
    </xf>
    <xf numFmtId="0" fontId="12" fillId="0" borderId="18" xfId="0" applyFont="1" applyBorder="1" applyAlignment="1" applyProtection="1">
      <alignment horizontal="center" vertical="center"/>
    </xf>
    <xf numFmtId="0" fontId="6" fillId="0" borderId="21" xfId="0" applyFont="1" applyBorder="1" applyAlignment="1" applyProtection="1">
      <alignment horizontal="center" vertical="center"/>
    </xf>
    <xf numFmtId="166" fontId="9" fillId="3" borderId="22" xfId="0" applyNumberFormat="1" applyFont="1" applyFill="1" applyBorder="1" applyAlignment="1" applyProtection="1">
      <alignment horizontal="center" vertical="center"/>
    </xf>
    <xf numFmtId="166" fontId="9" fillId="3" borderId="23" xfId="0" applyNumberFormat="1" applyFont="1" applyFill="1" applyBorder="1" applyAlignment="1" applyProtection="1">
      <alignment horizontal="center" vertical="center"/>
    </xf>
    <xf numFmtId="166" fontId="9" fillId="3" borderId="24" xfId="0" applyNumberFormat="1" applyFont="1" applyFill="1" applyBorder="1" applyAlignment="1" applyProtection="1">
      <alignment horizontal="center" vertical="center"/>
    </xf>
    <xf numFmtId="0" fontId="17" fillId="0" borderId="18" xfId="0" applyFont="1" applyBorder="1" applyAlignment="1" applyProtection="1">
      <alignment horizontal="center"/>
    </xf>
    <xf numFmtId="0" fontId="18" fillId="0" borderId="25" xfId="0" applyFont="1" applyBorder="1" applyAlignment="1" applyProtection="1">
      <alignment horizontal="center" vertical="center"/>
    </xf>
    <xf numFmtId="0" fontId="18" fillId="0" borderId="26" xfId="0" applyFont="1" applyBorder="1" applyAlignment="1" applyProtection="1">
      <alignment horizontal="center" vertical="center"/>
    </xf>
    <xf numFmtId="0" fontId="12" fillId="0" borderId="27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166" fontId="9" fillId="3" borderId="29" xfId="0" applyNumberFormat="1" applyFont="1" applyFill="1" applyBorder="1" applyAlignment="1" applyProtection="1">
      <alignment horizontal="center" vertical="center"/>
    </xf>
    <xf numFmtId="166" fontId="9" fillId="3" borderId="30" xfId="0" applyNumberFormat="1" applyFont="1" applyFill="1" applyBorder="1" applyAlignment="1" applyProtection="1">
      <alignment horizontal="center" vertical="center"/>
    </xf>
    <xf numFmtId="166" fontId="9" fillId="3" borderId="31" xfId="0" applyNumberFormat="1" applyFont="1" applyFill="1" applyBorder="1" applyAlignment="1" applyProtection="1">
      <alignment horizontal="center" vertical="center"/>
    </xf>
    <xf numFmtId="0" fontId="17" fillId="0" borderId="26" xfId="0" applyFont="1" applyBorder="1" applyAlignment="1" applyProtection="1">
      <alignment horizontal="center" vertical="center"/>
    </xf>
    <xf numFmtId="0" fontId="17" fillId="0" borderId="32" xfId="0" applyFont="1" applyBorder="1" applyAlignment="1" applyProtection="1">
      <alignment horizontal="center"/>
    </xf>
    <xf numFmtId="0" fontId="17" fillId="0" borderId="33" xfId="0" applyFont="1" applyBorder="1" applyAlignment="1" applyProtection="1">
      <alignment horizontal="center"/>
    </xf>
    <xf numFmtId="0" fontId="17" fillId="0" borderId="34" xfId="0" applyFont="1" applyBorder="1" applyAlignment="1" applyProtection="1">
      <alignment horizontal="center"/>
    </xf>
    <xf numFmtId="170" fontId="17" fillId="0" borderId="33" xfId="0" applyNumberFormat="1" applyFont="1" applyBorder="1" applyAlignment="1" applyProtection="1">
      <alignment horizontal="center"/>
    </xf>
    <xf numFmtId="170" fontId="17" fillId="0" borderId="34" xfId="0" applyNumberFormat="1" applyFont="1" applyBorder="1" applyAlignment="1" applyProtection="1">
      <alignment horizontal="center"/>
    </xf>
    <xf numFmtId="0" fontId="6" fillId="0" borderId="33" xfId="0" applyFont="1" applyBorder="1" applyAlignment="1" applyProtection="1">
      <alignment horizontal="center" vertical="center"/>
    </xf>
    <xf numFmtId="166" fontId="9" fillId="0" borderId="35" xfId="0" applyNumberFormat="1" applyFont="1" applyBorder="1" applyAlignment="1" applyProtection="1">
      <alignment horizontal="center" vertical="center"/>
    </xf>
    <xf numFmtId="166" fontId="9" fillId="0" borderId="36" xfId="0" applyNumberFormat="1" applyFont="1" applyBorder="1" applyAlignment="1" applyProtection="1">
      <alignment horizontal="center" vertical="center"/>
    </xf>
    <xf numFmtId="0" fontId="17" fillId="0" borderId="37" xfId="0" applyFont="1" applyBorder="1" applyAlignment="1" applyProtection="1">
      <alignment horizontal="center"/>
    </xf>
    <xf numFmtId="0" fontId="17" fillId="0" borderId="38" xfId="0" applyFont="1" applyBorder="1" applyAlignment="1" applyProtection="1">
      <alignment horizontal="center"/>
    </xf>
    <xf numFmtId="0" fontId="17" fillId="0" borderId="39" xfId="0" applyFont="1" applyBorder="1" applyAlignment="1" applyProtection="1">
      <alignment horizontal="center"/>
    </xf>
    <xf numFmtId="0" fontId="17" fillId="0" borderId="40" xfId="0" applyFont="1" applyBorder="1" applyAlignment="1" applyProtection="1">
      <alignment horizontal="center"/>
    </xf>
    <xf numFmtId="0" fontId="6" fillId="0" borderId="39" xfId="0" applyFont="1" applyBorder="1" applyAlignment="1" applyProtection="1">
      <alignment horizontal="center" vertical="center"/>
    </xf>
    <xf numFmtId="166" fontId="9" fillId="0" borderId="39" xfId="0" applyNumberFormat="1" applyFont="1" applyBorder="1" applyAlignment="1" applyProtection="1">
      <alignment horizontal="center" vertical="center"/>
    </xf>
    <xf numFmtId="166" fontId="9" fillId="0" borderId="40" xfId="0" applyNumberFormat="1" applyFont="1" applyBorder="1" applyAlignment="1" applyProtection="1">
      <alignment horizontal="center" vertical="center"/>
    </xf>
    <xf numFmtId="0" fontId="17" fillId="0" borderId="41" xfId="0" applyFont="1" applyBorder="1" applyAlignment="1" applyProtection="1">
      <alignment horizontal="center"/>
    </xf>
    <xf numFmtId="166" fontId="9" fillId="0" borderId="42" xfId="0" applyNumberFormat="1" applyFont="1" applyBorder="1" applyAlignment="1" applyProtection="1">
      <alignment horizontal="center" vertical="center"/>
    </xf>
    <xf numFmtId="166" fontId="9" fillId="0" borderId="43" xfId="0" applyNumberFormat="1" applyFont="1" applyBorder="1" applyAlignment="1" applyProtection="1">
      <alignment horizontal="center" vertical="center"/>
    </xf>
    <xf numFmtId="169" fontId="17" fillId="0" borderId="34" xfId="0" applyNumberFormat="1" applyFont="1" applyBorder="1" applyAlignment="1" applyProtection="1">
      <alignment horizontal="center"/>
    </xf>
    <xf numFmtId="169" fontId="17" fillId="0" borderId="40" xfId="0" applyNumberFormat="1" applyFont="1" applyBorder="1" applyAlignment="1" applyProtection="1">
      <alignment horizontal="center"/>
    </xf>
    <xf numFmtId="0" fontId="18" fillId="0" borderId="0" xfId="0" applyFont="1" applyProtection="1"/>
    <xf numFmtId="0" fontId="0" fillId="0" borderId="0" xfId="0" applyProtection="1"/>
    <xf numFmtId="171" fontId="9" fillId="0" borderId="0" xfId="0" applyNumberFormat="1" applyFont="1" applyFill="1" applyBorder="1" applyAlignment="1" applyProtection="1">
      <alignment horizontal="left"/>
    </xf>
    <xf numFmtId="0" fontId="0" fillId="0" borderId="0" xfId="0" applyFill="1" applyBorder="1" applyProtection="1"/>
    <xf numFmtId="171" fontId="19" fillId="0" borderId="0" xfId="0" applyNumberFormat="1" applyFont="1" applyFill="1" applyBorder="1" applyProtection="1"/>
    <xf numFmtId="0" fontId="19" fillId="0" borderId="0" xfId="0" applyFont="1" applyFill="1" applyBorder="1" applyProtection="1"/>
    <xf numFmtId="0" fontId="0" fillId="0" borderId="0" xfId="0" applyFill="1" applyBorder="1" applyAlignment="1" applyProtection="1">
      <alignment horizontal="center" vertical="center"/>
    </xf>
    <xf numFmtId="0" fontId="20" fillId="4" borderId="44" xfId="4" applyNumberFormat="1" applyFont="1" applyFill="1" applyBorder="1" applyAlignment="1" applyProtection="1">
      <alignment horizontal="right"/>
    </xf>
    <xf numFmtId="0" fontId="20" fillId="4" borderId="45" xfId="4" applyNumberFormat="1" applyFont="1" applyFill="1" applyBorder="1" applyAlignment="1" applyProtection="1">
      <alignment horizontal="right" vertical="center"/>
    </xf>
    <xf numFmtId="0" fontId="25" fillId="0" borderId="0" xfId="0" applyFont="1" applyAlignment="1" applyProtection="1">
      <alignment horizontal="left"/>
    </xf>
    <xf numFmtId="0" fontId="9" fillId="0" borderId="0" xfId="0" applyFont="1" applyBorder="1" applyAlignment="1" applyProtection="1">
      <alignment horizontal="right"/>
    </xf>
    <xf numFmtId="0" fontId="7" fillId="0" borderId="0" xfId="1" applyFont="1" applyAlignment="1" applyProtection="1">
      <alignment horizontal="right"/>
    </xf>
    <xf numFmtId="166" fontId="7" fillId="0" borderId="0" xfId="1" applyNumberFormat="1" applyFont="1" applyAlignment="1" applyProtection="1">
      <alignment horizontal="right"/>
    </xf>
    <xf numFmtId="166" fontId="7" fillId="0" borderId="0" xfId="1" applyNumberFormat="1" applyFont="1" applyAlignment="1" applyProtection="1">
      <alignment horizontal="left"/>
    </xf>
    <xf numFmtId="0" fontId="0" fillId="0" borderId="0" xfId="0" applyBorder="1" applyProtection="1"/>
    <xf numFmtId="0" fontId="7" fillId="0" borderId="0" xfId="3" applyProtection="1"/>
    <xf numFmtId="0" fontId="7" fillId="0" borderId="0" xfId="1" applyFont="1" applyProtection="1"/>
    <xf numFmtId="0" fontId="7" fillId="0" borderId="0" xfId="1" applyFont="1" applyBorder="1" applyAlignment="1" applyProtection="1"/>
    <xf numFmtId="0" fontId="7" fillId="0" borderId="0" xfId="1" applyFont="1" applyAlignment="1" applyProtection="1">
      <alignment horizontal="center"/>
    </xf>
    <xf numFmtId="0" fontId="7" fillId="0" borderId="0" xfId="1" applyFont="1" applyAlignment="1" applyProtection="1">
      <alignment horizontal="left"/>
    </xf>
    <xf numFmtId="0" fontId="8" fillId="0" borderId="0" xfId="0" applyFont="1" applyProtection="1"/>
    <xf numFmtId="0" fontId="0" fillId="0" borderId="0" xfId="0" applyFill="1" applyBorder="1" applyAlignment="1" applyProtection="1"/>
    <xf numFmtId="0" fontId="9" fillId="0" borderId="0" xfId="0" applyFont="1" applyBorder="1" applyProtection="1"/>
    <xf numFmtId="166" fontId="9" fillId="0" borderId="46" xfId="0" applyNumberFormat="1" applyFont="1" applyBorder="1" applyAlignment="1" applyProtection="1">
      <alignment horizontal="center"/>
    </xf>
    <xf numFmtId="166" fontId="9" fillId="0" borderId="47" xfId="0" applyNumberFormat="1" applyFont="1" applyBorder="1" applyAlignment="1" applyProtection="1">
      <alignment horizontal="center"/>
    </xf>
    <xf numFmtId="166" fontId="9" fillId="5" borderId="48" xfId="0" applyNumberFormat="1" applyFont="1" applyFill="1" applyBorder="1" applyAlignment="1" applyProtection="1">
      <alignment horizontal="center"/>
      <protection locked="0"/>
    </xf>
    <xf numFmtId="166" fontId="9" fillId="5" borderId="46" xfId="0" applyNumberFormat="1" applyFont="1" applyFill="1" applyBorder="1" applyAlignment="1" applyProtection="1">
      <alignment horizontal="center"/>
      <protection locked="0"/>
    </xf>
    <xf numFmtId="0" fontId="20" fillId="4" borderId="2" xfId="0" applyNumberFormat="1" applyFont="1" applyFill="1" applyBorder="1" applyAlignment="1" applyProtection="1">
      <alignment horizontal="left" vertical="center"/>
    </xf>
    <xf numFmtId="0" fontId="20" fillId="4" borderId="51" xfId="0" applyNumberFormat="1" applyFont="1" applyFill="1" applyBorder="1" applyAlignment="1" applyProtection="1">
      <alignment horizontal="left" vertical="center"/>
    </xf>
    <xf numFmtId="0" fontId="9" fillId="0" borderId="0" xfId="0" applyFont="1" applyBorder="1" applyAlignment="1" applyProtection="1">
      <alignment horizontal="center"/>
    </xf>
    <xf numFmtId="0" fontId="20" fillId="4" borderId="52" xfId="0" applyNumberFormat="1" applyFont="1" applyFill="1" applyBorder="1" applyAlignment="1" applyProtection="1">
      <alignment horizontal="left" vertical="center"/>
    </xf>
    <xf numFmtId="166" fontId="9" fillId="0" borderId="44" xfId="3" applyNumberFormat="1" applyFont="1" applyBorder="1" applyAlignment="1" applyProtection="1">
      <alignment horizontal="right"/>
    </xf>
    <xf numFmtId="166" fontId="9" fillId="0" borderId="53" xfId="3" applyNumberFormat="1" applyFont="1" applyBorder="1" applyAlignment="1" applyProtection="1">
      <alignment horizontal="right"/>
    </xf>
    <xf numFmtId="166" fontId="9" fillId="0" borderId="45" xfId="3" applyNumberFormat="1" applyFont="1" applyBorder="1" applyAlignment="1" applyProtection="1">
      <alignment horizontal="right"/>
    </xf>
    <xf numFmtId="166" fontId="9" fillId="0" borderId="54" xfId="3" applyNumberFormat="1" applyFont="1" applyBorder="1" applyAlignment="1" applyProtection="1">
      <alignment horizontal="right"/>
    </xf>
    <xf numFmtId="166" fontId="9" fillId="0" borderId="0" xfId="3" applyNumberFormat="1" applyFont="1" applyBorder="1" applyAlignment="1" applyProtection="1">
      <alignment horizontal="right"/>
    </xf>
    <xf numFmtId="166" fontId="9" fillId="0" borderId="0" xfId="0" applyNumberFormat="1" applyFont="1" applyBorder="1" applyAlignment="1" applyProtection="1">
      <alignment horizontal="right"/>
    </xf>
    <xf numFmtId="166" fontId="9" fillId="0" borderId="3" xfId="0" applyNumberFormat="1" applyFont="1" applyFill="1" applyBorder="1" applyAlignment="1" applyProtection="1">
      <alignment horizontal="right"/>
    </xf>
    <xf numFmtId="0" fontId="18" fillId="0" borderId="0" xfId="0" applyFont="1" applyBorder="1" applyAlignment="1" applyProtection="1">
      <alignment horizontal="center"/>
    </xf>
    <xf numFmtId="0" fontId="18" fillId="0" borderId="0" xfId="0" applyFont="1" applyBorder="1" applyProtection="1"/>
    <xf numFmtId="0" fontId="31" fillId="7" borderId="3" xfId="2" quotePrefix="1" applyNumberFormat="1" applyFont="1" applyFill="1" applyBorder="1" applyAlignment="1" applyProtection="1">
      <alignment horizontal="center"/>
    </xf>
    <xf numFmtId="0" fontId="30" fillId="0" borderId="0" xfId="0" applyFont="1" applyBorder="1" applyAlignment="1" applyProtection="1">
      <alignment horizontal="left"/>
    </xf>
    <xf numFmtId="171" fontId="9" fillId="5" borderId="35" xfId="0" applyNumberFormat="1" applyFont="1" applyFill="1" applyBorder="1" applyAlignment="1" applyProtection="1">
      <alignment horizontal="center"/>
      <protection locked="0"/>
    </xf>
    <xf numFmtId="171" fontId="9" fillId="5" borderId="36" xfId="0" applyNumberFormat="1" applyFont="1" applyFill="1" applyBorder="1" applyAlignment="1" applyProtection="1">
      <alignment horizontal="center"/>
      <protection locked="0"/>
    </xf>
    <xf numFmtId="171" fontId="9" fillId="5" borderId="48" xfId="0" applyNumberFormat="1" applyFont="1" applyFill="1" applyBorder="1" applyAlignment="1" applyProtection="1">
      <alignment horizontal="center"/>
      <protection locked="0"/>
    </xf>
    <xf numFmtId="171" fontId="9" fillId="5" borderId="46" xfId="0" applyNumberFormat="1" applyFont="1" applyFill="1" applyBorder="1" applyAlignment="1" applyProtection="1">
      <alignment horizontal="center"/>
      <protection locked="0"/>
    </xf>
    <xf numFmtId="167" fontId="9" fillId="5" borderId="35" xfId="0" applyNumberFormat="1" applyFont="1" applyFill="1" applyBorder="1" applyAlignment="1" applyProtection="1">
      <alignment horizontal="center"/>
      <protection locked="0"/>
    </xf>
    <xf numFmtId="167" fontId="9" fillId="5" borderId="48" xfId="0" applyNumberFormat="1" applyFont="1" applyFill="1" applyBorder="1" applyAlignment="1" applyProtection="1">
      <alignment horizontal="center"/>
      <protection locked="0"/>
    </xf>
    <xf numFmtId="166" fontId="9" fillId="0" borderId="56" xfId="0" applyNumberFormat="1" applyFont="1" applyFill="1" applyBorder="1" applyAlignment="1" applyProtection="1">
      <alignment horizontal="right"/>
    </xf>
    <xf numFmtId="0" fontId="7" fillId="0" borderId="0" xfId="1" applyFont="1" applyBorder="1" applyProtection="1"/>
    <xf numFmtId="0" fontId="7" fillId="0" borderId="0" xfId="1" applyFont="1" applyFill="1" applyBorder="1" applyAlignment="1" applyProtection="1">
      <alignment horizontal="right"/>
    </xf>
    <xf numFmtId="168" fontId="7" fillId="8" borderId="57" xfId="1" applyNumberFormat="1" applyFont="1" applyFill="1" applyBorder="1" applyAlignment="1" applyProtection="1">
      <alignment horizontal="right"/>
    </xf>
    <xf numFmtId="168" fontId="7" fillId="8" borderId="44" xfId="1" applyNumberFormat="1" applyFont="1" applyFill="1" applyBorder="1" applyAlignment="1" applyProtection="1">
      <alignment horizontal="right"/>
    </xf>
    <xf numFmtId="168" fontId="7" fillId="0" borderId="36" xfId="1" applyNumberFormat="1" applyFont="1" applyFill="1" applyBorder="1" applyAlignment="1" applyProtection="1">
      <alignment horizontal="right"/>
    </xf>
    <xf numFmtId="166" fontId="33" fillId="3" borderId="3" xfId="0" applyNumberFormat="1" applyFont="1" applyFill="1" applyBorder="1" applyAlignment="1" applyProtection="1">
      <alignment horizontal="left"/>
    </xf>
    <xf numFmtId="0" fontId="9" fillId="3" borderId="3" xfId="0" applyFont="1" applyFill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/>
    </xf>
    <xf numFmtId="0" fontId="27" fillId="0" borderId="0" xfId="0" applyFont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29" fillId="0" borderId="0" xfId="2" applyNumberFormat="1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164" fontId="2" fillId="0" borderId="0" xfId="2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2" fontId="4" fillId="0" borderId="0" xfId="2" applyNumberFormat="1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right"/>
    </xf>
    <xf numFmtId="0" fontId="4" fillId="0" borderId="0" xfId="2" quotePrefix="1" applyNumberFormat="1" applyFont="1" applyFill="1" applyBorder="1" applyAlignment="1" applyProtection="1">
      <alignment horizontal="center"/>
    </xf>
    <xf numFmtId="0" fontId="4" fillId="0" borderId="0" xfId="2" applyNumberFormat="1" applyFont="1" applyFill="1" applyBorder="1" applyAlignment="1" applyProtection="1">
      <alignment horizontal="center" vertical="center"/>
    </xf>
    <xf numFmtId="0" fontId="3" fillId="0" borderId="0" xfId="2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right"/>
    </xf>
    <xf numFmtId="0" fontId="24" fillId="0" borderId="0" xfId="4" applyNumberFormat="1" applyFont="1" applyFill="1" applyBorder="1" applyAlignment="1" applyProtection="1"/>
    <xf numFmtId="0" fontId="24" fillId="0" borderId="0" xfId="4" applyNumberFormat="1" applyFont="1" applyFill="1" applyBorder="1" applyAlignment="1" applyProtection="1">
      <alignment horizontal="center"/>
    </xf>
    <xf numFmtId="168" fontId="18" fillId="0" borderId="0" xfId="4" applyNumberFormat="1" applyFont="1" applyFill="1" applyBorder="1" applyAlignment="1" applyProtection="1">
      <alignment horizontal="center"/>
    </xf>
    <xf numFmtId="164" fontId="18" fillId="0" borderId="0" xfId="4" applyNumberFormat="1" applyFont="1" applyFill="1" applyBorder="1" applyAlignment="1" applyProtection="1">
      <alignment horizontal="center"/>
    </xf>
    <xf numFmtId="2" fontId="18" fillId="0" borderId="0" xfId="4" applyNumberFormat="1" applyFont="1" applyFill="1" applyBorder="1" applyAlignment="1" applyProtection="1">
      <alignment horizontal="center"/>
    </xf>
    <xf numFmtId="0" fontId="5" fillId="4" borderId="36" xfId="4" applyNumberFormat="1" applyFont="1" applyFill="1" applyBorder="1" applyAlignment="1" applyProtection="1">
      <alignment horizontal="center" wrapText="1"/>
    </xf>
    <xf numFmtId="12" fontId="5" fillId="4" borderId="35" xfId="4" quotePrefix="1" applyNumberFormat="1" applyFont="1" applyFill="1" applyBorder="1" applyAlignment="1" applyProtection="1">
      <alignment horizontal="center" wrapText="1"/>
    </xf>
    <xf numFmtId="0" fontId="5" fillId="4" borderId="35" xfId="4" applyNumberFormat="1" applyFont="1" applyFill="1" applyBorder="1" applyAlignment="1" applyProtection="1">
      <alignment horizontal="center" wrapText="1"/>
    </xf>
    <xf numFmtId="0" fontId="5" fillId="4" borderId="0" xfId="4" applyNumberFormat="1" applyFont="1" applyFill="1" applyBorder="1" applyAlignment="1" applyProtection="1">
      <alignment horizontal="center" wrapText="1"/>
    </xf>
    <xf numFmtId="0" fontId="20" fillId="4" borderId="59" xfId="4" applyNumberFormat="1" applyFont="1" applyFill="1" applyBorder="1" applyAlignment="1" applyProtection="1">
      <alignment horizontal="right"/>
    </xf>
    <xf numFmtId="0" fontId="0" fillId="0" borderId="0" xfId="0" applyNumberFormat="1" applyAlignment="1" applyProtection="1">
      <alignment horizontal="right"/>
    </xf>
    <xf numFmtId="168" fontId="7" fillId="8" borderId="3" xfId="1" applyNumberFormat="1" applyFont="1" applyFill="1" applyBorder="1" applyAlignment="1" applyProtection="1">
      <alignment horizontal="right"/>
    </xf>
    <xf numFmtId="14" fontId="9" fillId="0" borderId="0" xfId="0" applyNumberFormat="1" applyFont="1" applyFill="1" applyBorder="1" applyAlignment="1" applyProtection="1">
      <alignment horizontal="left"/>
    </xf>
    <xf numFmtId="0" fontId="0" fillId="0" borderId="0" xfId="0" applyBorder="1" applyAlignment="1" applyProtection="1">
      <alignment horizontal="center"/>
    </xf>
    <xf numFmtId="168" fontId="4" fillId="0" borderId="0" xfId="2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</xf>
    <xf numFmtId="0" fontId="7" fillId="3" borderId="45" xfId="1" applyFont="1" applyFill="1" applyBorder="1" applyAlignment="1" applyProtection="1">
      <alignment horizontal="center"/>
    </xf>
    <xf numFmtId="0" fontId="0" fillId="0" borderId="60" xfId="0" applyBorder="1" applyAlignment="1" applyProtection="1">
      <alignment horizontal="center"/>
    </xf>
    <xf numFmtId="0" fontId="7" fillId="3" borderId="50" xfId="1" applyFont="1" applyFill="1" applyBorder="1" applyAlignment="1" applyProtection="1">
      <alignment horizontal="center"/>
    </xf>
    <xf numFmtId="0" fontId="7" fillId="3" borderId="61" xfId="1" applyFont="1" applyFill="1" applyBorder="1" applyAlignment="1" applyProtection="1">
      <alignment horizontal="center"/>
    </xf>
    <xf numFmtId="0" fontId="18" fillId="0" borderId="0" xfId="4" applyNumberFormat="1" applyFont="1" applyFill="1" applyBorder="1" applyAlignment="1" applyProtection="1">
      <alignment horizontal="left"/>
    </xf>
    <xf numFmtId="0" fontId="0" fillId="0" borderId="0" xfId="0" applyBorder="1" applyAlignment="1" applyProtection="1"/>
    <xf numFmtId="0" fontId="9" fillId="0" borderId="0" xfId="0" applyFont="1" applyBorder="1" applyAlignment="1" applyProtection="1"/>
    <xf numFmtId="0" fontId="9" fillId="0" borderId="0" xfId="0" applyFont="1" applyFill="1" applyBorder="1" applyAlignment="1" applyProtection="1">
      <alignment wrapText="1"/>
    </xf>
    <xf numFmtId="0" fontId="9" fillId="0" borderId="62" xfId="0" applyFont="1" applyBorder="1" applyAlignment="1" applyProtection="1">
      <alignment horizontal="right"/>
    </xf>
    <xf numFmtId="0" fontId="0" fillId="0" borderId="63" xfId="0" applyBorder="1" applyProtection="1"/>
    <xf numFmtId="0" fontId="0" fillId="0" borderId="62" xfId="0" applyBorder="1" applyProtection="1"/>
    <xf numFmtId="0" fontId="0" fillId="0" borderId="64" xfId="0" applyBorder="1" applyProtection="1"/>
    <xf numFmtId="0" fontId="0" fillId="0" borderId="65" xfId="0" applyBorder="1" applyProtection="1"/>
    <xf numFmtId="0" fontId="7" fillId="14" borderId="35" xfId="1" applyFont="1" applyFill="1" applyBorder="1" applyAlignment="1" applyProtection="1">
      <alignment horizontal="center"/>
    </xf>
    <xf numFmtId="166" fontId="7" fillId="14" borderId="49" xfId="1" applyNumberFormat="1" applyFont="1" applyFill="1" applyBorder="1" applyAlignment="1" applyProtection="1">
      <alignment horizontal="center"/>
    </xf>
    <xf numFmtId="166" fontId="7" fillId="14" borderId="44" xfId="1" applyNumberFormat="1" applyFont="1" applyFill="1" applyBorder="1" applyAlignment="1" applyProtection="1">
      <alignment horizontal="center"/>
    </xf>
    <xf numFmtId="166" fontId="7" fillId="14" borderId="36" xfId="1" applyNumberFormat="1" applyFont="1" applyFill="1" applyBorder="1" applyAlignment="1" applyProtection="1">
      <alignment horizontal="center"/>
    </xf>
    <xf numFmtId="166" fontId="7" fillId="14" borderId="35" xfId="1" applyNumberFormat="1" applyFont="1" applyFill="1" applyBorder="1" applyAlignment="1" applyProtection="1">
      <alignment horizontal="center"/>
    </xf>
    <xf numFmtId="0" fontId="7" fillId="14" borderId="4" xfId="3" applyFill="1" applyBorder="1" applyProtection="1"/>
    <xf numFmtId="0" fontId="7" fillId="14" borderId="5" xfId="3" applyFill="1" applyBorder="1" applyProtection="1"/>
    <xf numFmtId="0" fontId="7" fillId="14" borderId="6" xfId="3" applyFill="1" applyBorder="1" applyProtection="1"/>
    <xf numFmtId="0" fontId="7" fillId="14" borderId="10" xfId="3" applyFill="1" applyBorder="1" applyProtection="1"/>
    <xf numFmtId="0" fontId="7" fillId="14" borderId="0" xfId="3" applyFill="1" applyBorder="1" applyProtection="1"/>
    <xf numFmtId="0" fontId="7" fillId="14" borderId="11" xfId="3" applyFill="1" applyBorder="1" applyProtection="1"/>
    <xf numFmtId="0" fontId="7" fillId="14" borderId="12" xfId="3" applyFill="1" applyBorder="1" applyProtection="1"/>
    <xf numFmtId="0" fontId="7" fillId="14" borderId="1" xfId="3" applyFill="1" applyBorder="1" applyProtection="1"/>
    <xf numFmtId="0" fontId="7" fillId="14" borderId="13" xfId="3" applyFill="1" applyBorder="1" applyProtection="1"/>
    <xf numFmtId="0" fontId="28" fillId="14" borderId="66" xfId="2" applyNumberFormat="1" applyFont="1" applyFill="1" applyBorder="1" applyProtection="1"/>
    <xf numFmtId="0" fontId="28" fillId="14" borderId="67" xfId="2" applyNumberFormat="1" applyFont="1" applyFill="1" applyBorder="1" applyProtection="1"/>
    <xf numFmtId="0" fontId="28" fillId="14" borderId="62" xfId="2" applyNumberFormat="1" applyFont="1" applyFill="1" applyBorder="1" applyProtection="1"/>
    <xf numFmtId="0" fontId="28" fillId="14" borderId="63" xfId="2" applyNumberFormat="1" applyFont="1" applyFill="1" applyBorder="1" applyProtection="1"/>
    <xf numFmtId="0" fontId="28" fillId="14" borderId="68" xfId="2" applyNumberFormat="1" applyFont="1" applyFill="1" applyBorder="1" applyProtection="1"/>
    <xf numFmtId="0" fontId="28" fillId="14" borderId="65" xfId="2" applyNumberFormat="1" applyFont="1" applyFill="1" applyBorder="1" applyProtection="1"/>
    <xf numFmtId="0" fontId="7" fillId="15" borderId="69" xfId="1" applyFont="1" applyFill="1" applyBorder="1" applyAlignment="1" applyProtection="1">
      <alignment horizontal="center"/>
    </xf>
    <xf numFmtId="0" fontId="7" fillId="14" borderId="70" xfId="1" applyFont="1" applyFill="1" applyBorder="1" applyAlignment="1" applyProtection="1">
      <alignment horizontal="center"/>
    </xf>
    <xf numFmtId="0" fontId="7" fillId="14" borderId="71" xfId="0" applyFont="1" applyFill="1" applyBorder="1" applyProtection="1"/>
    <xf numFmtId="0" fontId="7" fillId="14" borderId="71" xfId="1" applyFont="1" applyFill="1" applyBorder="1" applyAlignment="1" applyProtection="1">
      <alignment horizontal="center"/>
    </xf>
    <xf numFmtId="0" fontId="7" fillId="14" borderId="72" xfId="1" applyFont="1" applyFill="1" applyBorder="1" applyAlignment="1" applyProtection="1">
      <alignment horizontal="center"/>
    </xf>
    <xf numFmtId="0" fontId="7" fillId="14" borderId="73" xfId="1" applyFont="1" applyFill="1" applyBorder="1" applyAlignment="1" applyProtection="1">
      <alignment horizontal="center"/>
    </xf>
    <xf numFmtId="0" fontId="7" fillId="14" borderId="68" xfId="0" applyFont="1" applyFill="1" applyBorder="1" applyProtection="1"/>
    <xf numFmtId="166" fontId="7" fillId="14" borderId="74" xfId="1" applyNumberFormat="1" applyFont="1" applyFill="1" applyBorder="1" applyAlignment="1" applyProtection="1">
      <alignment horizontal="center"/>
    </xf>
    <xf numFmtId="166" fontId="7" fillId="14" borderId="75" xfId="1" applyNumberFormat="1" applyFont="1" applyFill="1" applyBorder="1" applyAlignment="1" applyProtection="1">
      <alignment horizontal="center"/>
    </xf>
    <xf numFmtId="0" fontId="7" fillId="14" borderId="76" xfId="1" applyFont="1" applyFill="1" applyBorder="1" applyAlignment="1" applyProtection="1">
      <alignment horizontal="center"/>
    </xf>
    <xf numFmtId="0" fontId="7" fillId="14" borderId="66" xfId="1" applyFont="1" applyFill="1" applyBorder="1" applyProtection="1"/>
    <xf numFmtId="0" fontId="7" fillId="14" borderId="77" xfId="1" applyFont="1" applyFill="1" applyBorder="1" applyProtection="1"/>
    <xf numFmtId="0" fontId="7" fillId="14" borderId="67" xfId="1" applyFont="1" applyFill="1" applyBorder="1" applyProtection="1"/>
    <xf numFmtId="0" fontId="26" fillId="14" borderId="62" xfId="1" applyFont="1" applyFill="1" applyBorder="1" applyProtection="1"/>
    <xf numFmtId="0" fontId="7" fillId="14" borderId="0" xfId="1" applyFont="1" applyFill="1" applyBorder="1" applyProtection="1"/>
    <xf numFmtId="0" fontId="26" fillId="14" borderId="0" xfId="1" applyFont="1" applyFill="1" applyBorder="1" applyAlignment="1" applyProtection="1">
      <alignment horizontal="centerContinuous"/>
    </xf>
    <xf numFmtId="0" fontId="7" fillId="14" borderId="63" xfId="1" applyFont="1" applyFill="1" applyBorder="1" applyAlignment="1" applyProtection="1">
      <alignment horizontal="centerContinuous"/>
    </xf>
    <xf numFmtId="0" fontId="7" fillId="14" borderId="62" xfId="1" applyFont="1" applyFill="1" applyBorder="1" applyProtection="1"/>
    <xf numFmtId="0" fontId="7" fillId="14" borderId="63" xfId="1" applyFont="1" applyFill="1" applyBorder="1" applyProtection="1"/>
    <xf numFmtId="166" fontId="7" fillId="14" borderId="62" xfId="1" applyNumberFormat="1" applyFont="1" applyFill="1" applyBorder="1" applyAlignment="1" applyProtection="1">
      <alignment horizontal="right"/>
    </xf>
    <xf numFmtId="0" fontId="7" fillId="14" borderId="0" xfId="1" applyFont="1" applyFill="1" applyBorder="1" applyAlignment="1" applyProtection="1">
      <alignment horizontal="center"/>
    </xf>
    <xf numFmtId="166" fontId="7" fillId="14" borderId="0" xfId="1" applyNumberFormat="1" applyFont="1" applyFill="1" applyBorder="1" applyAlignment="1" applyProtection="1">
      <alignment horizontal="left"/>
    </xf>
    <xf numFmtId="0" fontId="7" fillId="14" borderId="63" xfId="1" applyFont="1" applyFill="1" applyBorder="1" applyAlignment="1" applyProtection="1">
      <alignment horizontal="center"/>
    </xf>
    <xf numFmtId="166" fontId="7" fillId="14" borderId="68" xfId="1" applyNumberFormat="1" applyFont="1" applyFill="1" applyBorder="1" applyAlignment="1" applyProtection="1">
      <alignment horizontal="right"/>
    </xf>
    <xf numFmtId="0" fontId="7" fillId="14" borderId="64" xfId="1" applyFont="1" applyFill="1" applyBorder="1" applyAlignment="1" applyProtection="1">
      <alignment horizontal="center"/>
    </xf>
    <xf numFmtId="166" fontId="7" fillId="14" borderId="64" xfId="1" applyNumberFormat="1" applyFont="1" applyFill="1" applyBorder="1" applyAlignment="1" applyProtection="1">
      <alignment horizontal="left"/>
    </xf>
    <xf numFmtId="0" fontId="7" fillId="14" borderId="64" xfId="1" applyFont="1" applyFill="1" applyBorder="1" applyProtection="1"/>
    <xf numFmtId="0" fontId="7" fillId="14" borderId="65" xfId="1" applyFont="1" applyFill="1" applyBorder="1" applyAlignment="1" applyProtection="1">
      <alignment horizontal="center"/>
    </xf>
    <xf numFmtId="168" fontId="7" fillId="8" borderId="57" xfId="1" applyNumberFormat="1" applyFont="1" applyFill="1" applyBorder="1" applyAlignment="1" applyProtection="1"/>
    <xf numFmtId="168" fontId="7" fillId="9" borderId="45" xfId="1" applyNumberFormat="1" applyFont="1" applyFill="1" applyBorder="1" applyAlignment="1" applyProtection="1">
      <protection locked="0"/>
    </xf>
    <xf numFmtId="168" fontId="7" fillId="9" borderId="78" xfId="1" applyNumberFormat="1" applyFont="1" applyFill="1" applyBorder="1" applyAlignment="1" applyProtection="1">
      <protection locked="0"/>
    </xf>
    <xf numFmtId="168" fontId="7" fillId="9" borderId="44" xfId="1" applyNumberFormat="1" applyFont="1" applyFill="1" applyBorder="1" applyAlignment="1" applyProtection="1">
      <protection locked="0"/>
    </xf>
    <xf numFmtId="168" fontId="7" fillId="8" borderId="3" xfId="1" applyNumberFormat="1" applyFont="1" applyFill="1" applyBorder="1" applyAlignment="1" applyProtection="1"/>
    <xf numFmtId="168" fontId="9" fillId="0" borderId="0" xfId="0" applyNumberFormat="1" applyFont="1" applyBorder="1" applyAlignment="1" applyProtection="1"/>
    <xf numFmtId="0" fontId="7" fillId="14" borderId="79" xfId="0" quotePrefix="1" applyFont="1" applyFill="1" applyBorder="1" applyProtection="1"/>
    <xf numFmtId="0" fontId="27" fillId="0" borderId="0" xfId="0" applyFont="1" applyFill="1" applyBorder="1" applyAlignment="1" applyProtection="1"/>
    <xf numFmtId="0" fontId="19" fillId="0" borderId="63" xfId="0" applyFont="1" applyFill="1" applyBorder="1" applyProtection="1"/>
    <xf numFmtId="0" fontId="9" fillId="0" borderId="71" xfId="0" applyFont="1" applyBorder="1" applyAlignment="1" applyProtection="1">
      <alignment horizontal="right"/>
    </xf>
    <xf numFmtId="0" fontId="9" fillId="0" borderId="71" xfId="0" applyFont="1" applyBorder="1" applyAlignment="1" applyProtection="1">
      <alignment horizontal="right" vertical="center"/>
    </xf>
    <xf numFmtId="0" fontId="9" fillId="0" borderId="80" xfId="0" applyFont="1" applyBorder="1" applyAlignment="1" applyProtection="1">
      <alignment horizontal="right" vertical="center"/>
    </xf>
    <xf numFmtId="0" fontId="9" fillId="0" borderId="72" xfId="0" applyFont="1" applyBorder="1" applyAlignment="1" applyProtection="1">
      <alignment horizontal="right" vertical="center"/>
    </xf>
    <xf numFmtId="0" fontId="9" fillId="0" borderId="63" xfId="0" applyFont="1" applyBorder="1" applyAlignment="1" applyProtection="1">
      <alignment horizontal="right"/>
    </xf>
    <xf numFmtId="0" fontId="9" fillId="0" borderId="81" xfId="0" applyFont="1" applyBorder="1" applyAlignment="1" applyProtection="1">
      <alignment horizontal="right" vertical="center"/>
    </xf>
    <xf numFmtId="0" fontId="9" fillId="0" borderId="82" xfId="0" applyFont="1" applyBorder="1" applyAlignment="1" applyProtection="1">
      <alignment horizontal="left" vertical="center"/>
    </xf>
    <xf numFmtId="166" fontId="9" fillId="0" borderId="8" xfId="0" applyNumberFormat="1" applyFont="1" applyFill="1" applyBorder="1" applyAlignment="1" applyProtection="1">
      <alignment horizontal="right"/>
    </xf>
    <xf numFmtId="0" fontId="9" fillId="3" borderId="7" xfId="0" applyFont="1" applyFill="1" applyBorder="1" applyAlignment="1" applyProtection="1">
      <alignment horizontal="center"/>
    </xf>
    <xf numFmtId="166" fontId="9" fillId="0" borderId="64" xfId="0" applyNumberFormat="1" applyFont="1" applyBorder="1" applyAlignment="1" applyProtection="1">
      <alignment horizontal="right"/>
    </xf>
    <xf numFmtId="0" fontId="9" fillId="0" borderId="65" xfId="0" applyFont="1" applyBorder="1" applyAlignment="1" applyProtection="1">
      <alignment horizontal="right"/>
    </xf>
    <xf numFmtId="168" fontId="9" fillId="0" borderId="1" xfId="0" applyNumberFormat="1" applyFont="1" applyFill="1" applyBorder="1" applyAlignment="1" applyProtection="1">
      <alignment horizontal="left"/>
    </xf>
    <xf numFmtId="0" fontId="7" fillId="14" borderId="66" xfId="3" applyFill="1" applyBorder="1" applyProtection="1"/>
    <xf numFmtId="0" fontId="7" fillId="14" borderId="77" xfId="3" applyFill="1" applyBorder="1" applyProtection="1"/>
    <xf numFmtId="0" fontId="7" fillId="14" borderId="67" xfId="3" applyFill="1" applyBorder="1" applyProtection="1"/>
    <xf numFmtId="0" fontId="7" fillId="14" borderId="62" xfId="3" applyFill="1" applyBorder="1" applyProtection="1"/>
    <xf numFmtId="0" fontId="7" fillId="14" borderId="63" xfId="3" applyFill="1" applyBorder="1" applyProtection="1"/>
    <xf numFmtId="0" fontId="7" fillId="14" borderId="68" xfId="3" applyFill="1" applyBorder="1" applyProtection="1"/>
    <xf numFmtId="0" fontId="7" fillId="14" borderId="64" xfId="3" applyFill="1" applyBorder="1" applyProtection="1"/>
    <xf numFmtId="0" fontId="7" fillId="14" borderId="65" xfId="3" applyFill="1" applyBorder="1" applyProtection="1"/>
    <xf numFmtId="168" fontId="7" fillId="8" borderId="49" xfId="1" applyNumberFormat="1" applyFont="1" applyFill="1" applyBorder="1" applyAlignment="1" applyProtection="1">
      <alignment horizontal="right"/>
    </xf>
    <xf numFmtId="168" fontId="7" fillId="8" borderId="11" xfId="1" applyNumberFormat="1" applyFont="1" applyFill="1" applyBorder="1" applyAlignment="1" applyProtection="1">
      <alignment horizontal="right"/>
    </xf>
    <xf numFmtId="168" fontId="7" fillId="8" borderId="83" xfId="1" applyNumberFormat="1" applyFont="1" applyFill="1" applyBorder="1" applyAlignment="1" applyProtection="1">
      <alignment horizontal="right"/>
    </xf>
    <xf numFmtId="0" fontId="7" fillId="0" borderId="71" xfId="0" applyFont="1" applyBorder="1" applyAlignment="1" applyProtection="1">
      <alignment horizontal="right"/>
    </xf>
    <xf numFmtId="0" fontId="7" fillId="0" borderId="84" xfId="0" applyFont="1" applyBorder="1" applyAlignment="1" applyProtection="1">
      <alignment horizontal="right"/>
    </xf>
    <xf numFmtId="0" fontId="9" fillId="0" borderId="85" xfId="0" applyFont="1" applyBorder="1" applyAlignment="1" applyProtection="1">
      <alignment horizontal="right"/>
    </xf>
    <xf numFmtId="0" fontId="9" fillId="0" borderId="86" xfId="0" applyFont="1" applyFill="1" applyBorder="1" applyAlignment="1" applyProtection="1">
      <alignment horizontal="right"/>
    </xf>
    <xf numFmtId="0" fontId="9" fillId="0" borderId="71" xfId="0" applyFont="1" applyBorder="1" applyAlignment="1" applyProtection="1">
      <alignment horizontal="left"/>
    </xf>
    <xf numFmtId="0" fontId="11" fillId="3" borderId="70" xfId="0" applyNumberFormat="1" applyFont="1" applyFill="1" applyBorder="1" applyAlignment="1" applyProtection="1">
      <alignment horizontal="right"/>
    </xf>
    <xf numFmtId="0" fontId="9" fillId="0" borderId="71" xfId="0" applyFont="1" applyBorder="1" applyAlignment="1" applyProtection="1">
      <alignment horizontal="left" vertical="center"/>
    </xf>
    <xf numFmtId="0" fontId="9" fillId="0" borderId="80" xfId="0" applyFont="1" applyBorder="1" applyAlignment="1" applyProtection="1">
      <alignment horizontal="left" vertical="center"/>
    </xf>
    <xf numFmtId="0" fontId="8" fillId="0" borderId="63" xfId="0" applyFont="1" applyBorder="1" applyProtection="1"/>
    <xf numFmtId="0" fontId="9" fillId="0" borderId="72" xfId="0" applyFont="1" applyBorder="1" applyAlignment="1" applyProtection="1">
      <alignment horizontal="left" vertical="center"/>
    </xf>
    <xf numFmtId="0" fontId="9" fillId="0" borderId="81" xfId="0" applyFont="1" applyBorder="1" applyAlignment="1" applyProtection="1">
      <alignment horizontal="left" vertical="center"/>
    </xf>
    <xf numFmtId="0" fontId="9" fillId="0" borderId="64" xfId="0" applyFont="1" applyBorder="1" applyAlignment="1" applyProtection="1">
      <alignment horizontal="right"/>
    </xf>
    <xf numFmtId="0" fontId="9" fillId="0" borderId="88" xfId="0" applyFont="1" applyBorder="1" applyAlignment="1" applyProtection="1"/>
    <xf numFmtId="0" fontId="9" fillId="0" borderId="81" xfId="0" applyFont="1" applyBorder="1" applyAlignment="1" applyProtection="1">
      <alignment horizontal="left"/>
    </xf>
    <xf numFmtId="0" fontId="11" fillId="3" borderId="89" xfId="0" applyFont="1" applyFill="1" applyBorder="1" applyAlignment="1" applyProtection="1"/>
    <xf numFmtId="166" fontId="9" fillId="0" borderId="90" xfId="0" applyNumberFormat="1" applyFont="1" applyBorder="1" applyAlignment="1" applyProtection="1">
      <alignment horizontal="right"/>
    </xf>
    <xf numFmtId="168" fontId="9" fillId="0" borderId="90" xfId="0" applyNumberFormat="1" applyFont="1" applyBorder="1" applyAlignment="1" applyProtection="1">
      <alignment horizontal="right"/>
    </xf>
    <xf numFmtId="168" fontId="9" fillId="0" borderId="91" xfId="0" applyNumberFormat="1" applyFont="1" applyBorder="1" applyAlignment="1" applyProtection="1">
      <alignment horizontal="right"/>
    </xf>
    <xf numFmtId="0" fontId="9" fillId="0" borderId="90" xfId="0" applyFont="1" applyBorder="1" applyAlignment="1" applyProtection="1">
      <alignment horizontal="center" wrapText="1"/>
    </xf>
    <xf numFmtId="0" fontId="9" fillId="0" borderId="91" xfId="0" applyFont="1" applyBorder="1" applyAlignment="1" applyProtection="1">
      <alignment horizontal="center" wrapText="1"/>
    </xf>
    <xf numFmtId="0" fontId="35" fillId="16" borderId="0" xfId="0" applyFont="1" applyFill="1" applyProtection="1"/>
    <xf numFmtId="0" fontId="9" fillId="0" borderId="88" xfId="0" applyFont="1" applyBorder="1" applyAlignment="1" applyProtection="1">
      <alignment horizontal="left" vertical="center"/>
    </xf>
    <xf numFmtId="166" fontId="9" fillId="0" borderId="92" xfId="0" applyNumberFormat="1" applyFont="1" applyBorder="1" applyAlignment="1" applyProtection="1">
      <alignment horizontal="right"/>
    </xf>
    <xf numFmtId="168" fontId="9" fillId="0" borderId="93" xfId="0" applyNumberFormat="1" applyFont="1" applyBorder="1" applyAlignment="1" applyProtection="1">
      <alignment horizontal="right"/>
    </xf>
    <xf numFmtId="0" fontId="7" fillId="0" borderId="94" xfId="0" applyFont="1" applyBorder="1" applyAlignment="1" applyProtection="1">
      <alignment horizontal="left"/>
    </xf>
    <xf numFmtId="168" fontId="9" fillId="0" borderId="94" xfId="0" applyNumberFormat="1" applyFont="1" applyBorder="1" applyAlignment="1" applyProtection="1">
      <alignment horizontal="right"/>
    </xf>
    <xf numFmtId="166" fontId="9" fillId="0" borderId="94" xfId="0" applyNumberFormat="1" applyFont="1" applyBorder="1" applyAlignment="1" applyProtection="1">
      <alignment horizontal="right"/>
    </xf>
    <xf numFmtId="0" fontId="5" fillId="4" borderId="44" xfId="4" applyNumberFormat="1" applyFont="1" applyFill="1" applyBorder="1" applyAlignment="1" applyProtection="1">
      <alignment horizontal="right"/>
    </xf>
    <xf numFmtId="1" fontId="5" fillId="17" borderId="44" xfId="4" applyNumberFormat="1" applyFont="1" applyFill="1" applyBorder="1" applyAlignment="1" applyProtection="1">
      <alignment horizontal="center"/>
    </xf>
    <xf numFmtId="168" fontId="18" fillId="17" borderId="44" xfId="4" applyNumberFormat="1" applyFont="1" applyFill="1" applyBorder="1" applyAlignment="1" applyProtection="1">
      <alignment horizontal="center"/>
    </xf>
    <xf numFmtId="0" fontId="11" fillId="0" borderId="45" xfId="0" applyFont="1" applyFill="1" applyBorder="1" applyAlignment="1" applyProtection="1"/>
    <xf numFmtId="0" fontId="11" fillId="0" borderId="44" xfId="0" applyFont="1" applyFill="1" applyBorder="1" applyAlignment="1" applyProtection="1"/>
    <xf numFmtId="166" fontId="33" fillId="0" borderId="3" xfId="0" applyNumberFormat="1" applyFont="1" applyFill="1" applyBorder="1" applyAlignment="1" applyProtection="1">
      <alignment horizontal="left"/>
    </xf>
    <xf numFmtId="0" fontId="7" fillId="0" borderId="62" xfId="0" applyFont="1" applyBorder="1" applyAlignment="1" applyProtection="1">
      <alignment horizontal="right"/>
    </xf>
    <xf numFmtId="0" fontId="7" fillId="0" borderId="62" xfId="1" applyFont="1" applyBorder="1" applyAlignment="1" applyProtection="1">
      <alignment horizontal="right"/>
    </xf>
    <xf numFmtId="0" fontId="0" fillId="0" borderId="60" xfId="0" quotePrefix="1" applyBorder="1" applyAlignment="1" applyProtection="1">
      <alignment horizontal="center"/>
    </xf>
    <xf numFmtId="0" fontId="18" fillId="0" borderId="62" xfId="0" applyFont="1" applyBorder="1" applyProtection="1"/>
    <xf numFmtId="0" fontId="9" fillId="0" borderId="62" xfId="0" applyFont="1" applyFill="1" applyBorder="1" applyAlignment="1" applyProtection="1">
      <alignment horizontal="right" vertical="center"/>
    </xf>
    <xf numFmtId="0" fontId="0" fillId="0" borderId="62" xfId="0" applyFill="1" applyBorder="1" applyAlignment="1" applyProtection="1">
      <alignment horizontal="center" vertical="center"/>
    </xf>
    <xf numFmtId="0" fontId="18" fillId="0" borderId="62" xfId="0" applyFont="1" applyFill="1" applyBorder="1" applyAlignment="1" applyProtection="1">
      <alignment vertical="center"/>
    </xf>
    <xf numFmtId="0" fontId="18" fillId="0" borderId="68" xfId="0" applyFont="1" applyFill="1" applyBorder="1" applyAlignment="1" applyProtection="1">
      <alignment vertical="center"/>
    </xf>
    <xf numFmtId="0" fontId="9" fillId="18" borderId="3" xfId="2" applyNumberFormat="1" applyFont="1" applyFill="1" applyBorder="1" applyAlignment="1" applyProtection="1">
      <alignment horizontal="center"/>
    </xf>
    <xf numFmtId="170" fontId="9" fillId="0" borderId="0" xfId="0" applyNumberFormat="1" applyFont="1" applyBorder="1" applyAlignment="1" applyProtection="1">
      <alignment horizontal="center"/>
    </xf>
    <xf numFmtId="0" fontId="7" fillId="0" borderId="72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center"/>
    </xf>
    <xf numFmtId="0" fontId="18" fillId="0" borderId="68" xfId="0" applyFont="1" applyBorder="1" applyProtection="1"/>
    <xf numFmtId="0" fontId="7" fillId="19" borderId="12" xfId="0" applyFont="1" applyFill="1" applyBorder="1" applyAlignment="1" applyProtection="1">
      <alignment horizontal="center"/>
      <protection locked="0"/>
    </xf>
    <xf numFmtId="0" fontId="7" fillId="0" borderId="96" xfId="0" applyFont="1" applyBorder="1" applyAlignment="1" applyProtection="1">
      <alignment horizontal="center" wrapText="1"/>
    </xf>
    <xf numFmtId="0" fontId="7" fillId="0" borderId="97" xfId="0" applyFont="1" applyBorder="1" applyAlignment="1" applyProtection="1">
      <alignment horizontal="center" wrapText="1"/>
    </xf>
    <xf numFmtId="0" fontId="9" fillId="0" borderId="98" xfId="0" applyFont="1" applyBorder="1" applyAlignment="1" applyProtection="1">
      <alignment horizontal="center" wrapText="1"/>
    </xf>
    <xf numFmtId="0" fontId="7" fillId="0" borderId="60" xfId="0" applyFont="1" applyFill="1" applyBorder="1" applyAlignment="1" applyProtection="1">
      <alignment horizontal="center" wrapText="1"/>
    </xf>
    <xf numFmtId="166" fontId="9" fillId="5" borderId="99" xfId="0" applyNumberFormat="1" applyFont="1" applyFill="1" applyBorder="1" applyAlignment="1" applyProtection="1">
      <alignment horizontal="center"/>
      <protection locked="0"/>
    </xf>
    <xf numFmtId="0" fontId="9" fillId="0" borderId="62" xfId="0" applyFont="1" applyBorder="1" applyProtection="1"/>
    <xf numFmtId="0" fontId="9" fillId="0" borderId="68" xfId="0" applyFont="1" applyBorder="1" applyProtection="1"/>
    <xf numFmtId="0" fontId="7" fillId="0" borderId="71" xfId="0" applyFont="1" applyBorder="1" applyAlignment="1" applyProtection="1">
      <alignment horizontal="center"/>
    </xf>
    <xf numFmtId="171" fontId="9" fillId="5" borderId="44" xfId="0" applyNumberFormat="1" applyFont="1" applyFill="1" applyBorder="1" applyAlignment="1" applyProtection="1">
      <alignment horizontal="center"/>
      <protection locked="0"/>
    </xf>
    <xf numFmtId="171" fontId="9" fillId="5" borderId="49" xfId="0" applyNumberFormat="1" applyFont="1" applyFill="1" applyBorder="1" applyAlignment="1" applyProtection="1">
      <alignment horizontal="center"/>
      <protection locked="0"/>
    </xf>
    <xf numFmtId="167" fontId="9" fillId="0" borderId="44" xfId="0" applyNumberFormat="1" applyFont="1" applyBorder="1" applyAlignment="1" applyProtection="1">
      <alignment horizontal="center"/>
    </xf>
    <xf numFmtId="167" fontId="9" fillId="5" borderId="44" xfId="0" applyNumberFormat="1" applyFont="1" applyFill="1" applyBorder="1" applyAlignment="1" applyProtection="1">
      <alignment horizontal="center"/>
      <protection locked="0"/>
    </xf>
    <xf numFmtId="167" fontId="9" fillId="0" borderId="54" xfId="0" applyNumberFormat="1" applyFont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right"/>
    </xf>
    <xf numFmtId="0" fontId="34" fillId="0" borderId="0" xfId="0" applyFont="1" applyFill="1" applyBorder="1" applyAlignment="1" applyProtection="1">
      <alignment horizontal="center"/>
    </xf>
    <xf numFmtId="0" fontId="11" fillId="11" borderId="72" xfId="0" applyNumberFormat="1" applyFont="1" applyFill="1" applyBorder="1" applyAlignment="1" applyProtection="1">
      <alignment horizontal="center"/>
    </xf>
    <xf numFmtId="0" fontId="9" fillId="5" borderId="44" xfId="0" applyFont="1" applyFill="1" applyBorder="1" applyAlignment="1" applyProtection="1">
      <alignment horizontal="center"/>
      <protection locked="0"/>
    </xf>
    <xf numFmtId="0" fontId="11" fillId="12" borderId="70" xfId="0" applyFont="1" applyFill="1" applyBorder="1" applyProtection="1">
      <protection locked="0"/>
    </xf>
    <xf numFmtId="0" fontId="11" fillId="0" borderId="62" xfId="0" applyNumberFormat="1" applyFont="1" applyFill="1" applyBorder="1" applyAlignment="1" applyProtection="1">
      <alignment horizontal="center"/>
    </xf>
    <xf numFmtId="0" fontId="11" fillId="0" borderId="62" xfId="0" applyNumberFormat="1" applyFont="1" applyFill="1" applyBorder="1" applyAlignment="1" applyProtection="1">
      <alignment horizontal="right"/>
    </xf>
    <xf numFmtId="0" fontId="11" fillId="0" borderId="68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right"/>
    </xf>
    <xf numFmtId="172" fontId="8" fillId="0" borderId="0" xfId="0" applyNumberFormat="1" applyFont="1" applyProtection="1"/>
    <xf numFmtId="168" fontId="8" fillId="14" borderId="100" xfId="0" applyNumberFormat="1" applyFont="1" applyFill="1" applyBorder="1" applyProtection="1"/>
    <xf numFmtId="168" fontId="8" fillId="14" borderId="101" xfId="0" applyNumberFormat="1" applyFont="1" applyFill="1" applyBorder="1" applyProtection="1"/>
    <xf numFmtId="168" fontId="8" fillId="14" borderId="102" xfId="0" applyNumberFormat="1" applyFont="1" applyFill="1" applyBorder="1" applyProtection="1"/>
    <xf numFmtId="0" fontId="7" fillId="5" borderId="44" xfId="0" applyFont="1" applyFill="1" applyBorder="1" applyAlignment="1" applyProtection="1">
      <alignment horizontal="center"/>
      <protection locked="0"/>
    </xf>
    <xf numFmtId="0" fontId="7" fillId="14" borderId="85" xfId="0" applyFont="1" applyFill="1" applyBorder="1" applyProtection="1"/>
    <xf numFmtId="164" fontId="11" fillId="0" borderId="56" xfId="2" applyNumberFormat="1" applyFont="1" applyFill="1" applyBorder="1" applyAlignment="1" applyProtection="1">
      <alignment horizontal="center"/>
    </xf>
    <xf numFmtId="164" fontId="11" fillId="10" borderId="3" xfId="2" applyNumberFormat="1" applyFont="1" applyFill="1" applyBorder="1" applyAlignment="1" applyProtection="1">
      <alignment horizontal="center"/>
      <protection locked="0"/>
    </xf>
    <xf numFmtId="0" fontId="36" fillId="3" borderId="3" xfId="2" applyNumberFormat="1" applyFont="1" applyFill="1" applyBorder="1" applyAlignment="1" applyProtection="1">
      <alignment horizontal="center"/>
    </xf>
    <xf numFmtId="0" fontId="36" fillId="0" borderId="0" xfId="2" applyNumberFormat="1" applyFont="1" applyFill="1" applyBorder="1" applyAlignment="1" applyProtection="1">
      <alignment horizontal="center"/>
    </xf>
    <xf numFmtId="0" fontId="7" fillId="3" borderId="103" xfId="0" applyFont="1" applyFill="1" applyBorder="1" applyAlignment="1" applyProtection="1">
      <alignment horizontal="center"/>
    </xf>
    <xf numFmtId="0" fontId="7" fillId="3" borderId="75" xfId="0" applyFont="1" applyFill="1" applyBorder="1" applyAlignment="1" applyProtection="1">
      <alignment horizontal="center"/>
    </xf>
    <xf numFmtId="0" fontId="7" fillId="0" borderId="0" xfId="0" applyFont="1" applyBorder="1" applyProtection="1"/>
    <xf numFmtId="0" fontId="7" fillId="0" borderId="63" xfId="0" applyFont="1" applyFill="1" applyBorder="1" applyAlignment="1" applyProtection="1">
      <alignment wrapText="1"/>
    </xf>
    <xf numFmtId="0" fontId="7" fillId="0" borderId="63" xfId="0" applyFont="1" applyBorder="1" applyAlignment="1" applyProtection="1">
      <alignment horizontal="left" wrapText="1"/>
    </xf>
    <xf numFmtId="0" fontId="7" fillId="0" borderId="0" xfId="0" applyFont="1" applyBorder="1" applyAlignment="1" applyProtection="1">
      <alignment horizontal="right"/>
    </xf>
    <xf numFmtId="0" fontId="7" fillId="0" borderId="0" xfId="0" applyFont="1" applyFill="1" applyBorder="1" applyAlignment="1" applyProtection="1">
      <alignment horizontal="left" wrapText="1"/>
    </xf>
    <xf numFmtId="0" fontId="7" fillId="0" borderId="0" xfId="0" applyFont="1" applyBorder="1" applyAlignment="1" applyProtection="1"/>
    <xf numFmtId="0" fontId="7" fillId="0" borderId="63" xfId="0" applyFont="1" applyBorder="1" applyAlignment="1" applyProtection="1">
      <alignment horizontal="center"/>
    </xf>
    <xf numFmtId="0" fontId="10" fillId="0" borderId="0" xfId="0" applyFont="1" applyBorder="1" applyAlignment="1" applyProtection="1"/>
    <xf numFmtId="0" fontId="10" fillId="0" borderId="63" xfId="0" applyFont="1" applyBorder="1" applyAlignment="1" applyProtection="1">
      <alignment horizontal="center"/>
    </xf>
    <xf numFmtId="0" fontId="7" fillId="0" borderId="63" xfId="0" applyFont="1" applyBorder="1" applyProtection="1"/>
    <xf numFmtId="0" fontId="7" fillId="0" borderId="62" xfId="0" applyFont="1" applyBorder="1" applyProtection="1"/>
    <xf numFmtId="0" fontId="11" fillId="0" borderId="104" xfId="2" applyNumberFormat="1" applyFont="1" applyFill="1" applyBorder="1" applyAlignment="1" applyProtection="1">
      <alignment horizontal="right" vertical="center"/>
    </xf>
    <xf numFmtId="0" fontId="37" fillId="0" borderId="35" xfId="2" applyNumberFormat="1" applyFont="1" applyFill="1" applyBorder="1" applyAlignment="1" applyProtection="1">
      <alignment horizontal="center" vertical="center"/>
    </xf>
    <xf numFmtId="168" fontId="11" fillId="5" borderId="105" xfId="2" applyNumberFormat="1" applyFont="1" applyFill="1" applyBorder="1" applyAlignment="1" applyProtection="1">
      <alignment horizontal="center" vertical="center"/>
      <protection locked="0"/>
    </xf>
    <xf numFmtId="0" fontId="11" fillId="0" borderId="81" xfId="2" applyNumberFormat="1" applyFont="1" applyFill="1" applyBorder="1" applyAlignment="1" applyProtection="1">
      <alignment horizontal="right" vertical="center"/>
    </xf>
    <xf numFmtId="168" fontId="11" fillId="5" borderId="44" xfId="2" applyNumberFormat="1" applyFont="1" applyFill="1" applyBorder="1" applyAlignment="1" applyProtection="1">
      <alignment horizontal="center" vertical="center"/>
      <protection locked="0"/>
    </xf>
    <xf numFmtId="168" fontId="11" fillId="5" borderId="106" xfId="2" applyNumberFormat="1" applyFont="1" applyFill="1" applyBorder="1" applyAlignment="1" applyProtection="1">
      <alignment horizontal="center" vertical="center"/>
      <protection locked="0"/>
    </xf>
    <xf numFmtId="0" fontId="37" fillId="0" borderId="71" xfId="2" applyNumberFormat="1" applyFont="1" applyFill="1" applyBorder="1" applyAlignment="1" applyProtection="1">
      <alignment horizontal="right" vertical="center"/>
    </xf>
    <xf numFmtId="164" fontId="7" fillId="14" borderId="107" xfId="2" applyNumberFormat="1" applyFont="1" applyFill="1" applyBorder="1" applyAlignment="1" applyProtection="1">
      <alignment horizontal="center" vertical="center"/>
    </xf>
    <xf numFmtId="164" fontId="7" fillId="14" borderId="108" xfId="2" applyNumberFormat="1" applyFont="1" applyFill="1" applyBorder="1" applyAlignment="1" applyProtection="1">
      <alignment horizontal="center" vertical="center"/>
    </xf>
    <xf numFmtId="164" fontId="11" fillId="14" borderId="109" xfId="2" applyNumberFormat="1" applyFont="1" applyFill="1" applyBorder="1" applyAlignment="1" applyProtection="1">
      <alignment horizontal="center" vertical="center"/>
    </xf>
    <xf numFmtId="0" fontId="7" fillId="0" borderId="110" xfId="0" applyFont="1" applyFill="1" applyBorder="1" applyProtection="1"/>
    <xf numFmtId="0" fontId="11" fillId="0" borderId="71" xfId="2" applyNumberFormat="1" applyFont="1" applyFill="1" applyBorder="1" applyAlignment="1" applyProtection="1">
      <alignment horizontal="right" vertical="center"/>
    </xf>
    <xf numFmtId="168" fontId="11" fillId="5" borderId="111" xfId="2" applyNumberFormat="1" applyFont="1" applyFill="1" applyBorder="1" applyAlignment="1" applyProtection="1">
      <alignment horizontal="center" vertical="center"/>
      <protection locked="0"/>
    </xf>
    <xf numFmtId="1" fontId="11" fillId="7" borderId="70" xfId="2" applyNumberFormat="1" applyFont="1" applyFill="1" applyBorder="1" applyAlignment="1" applyProtection="1">
      <alignment horizontal="center" vertical="center"/>
    </xf>
    <xf numFmtId="0" fontId="37" fillId="0" borderId="80" xfId="2" applyNumberFormat="1" applyFont="1" applyFill="1" applyBorder="1" applyAlignment="1" applyProtection="1">
      <alignment horizontal="right" vertical="center"/>
    </xf>
    <xf numFmtId="164" fontId="11" fillId="14" borderId="103" xfId="2" applyNumberFormat="1" applyFont="1" applyFill="1" applyBorder="1" applyAlignment="1" applyProtection="1">
      <alignment horizontal="center"/>
    </xf>
    <xf numFmtId="0" fontId="7" fillId="0" borderId="64" xfId="0" applyFont="1" applyBorder="1" applyProtection="1"/>
    <xf numFmtId="0" fontId="7" fillId="0" borderId="65" xfId="0" applyFont="1" applyBorder="1" applyProtection="1"/>
    <xf numFmtId="0" fontId="37" fillId="0" borderId="62" xfId="2" applyNumberFormat="1" applyFont="1" applyFill="1" applyBorder="1" applyAlignment="1" applyProtection="1">
      <alignment horizontal="center" vertical="center"/>
    </xf>
    <xf numFmtId="164" fontId="37" fillId="0" borderId="0" xfId="2" applyNumberFormat="1" applyFont="1" applyFill="1" applyBorder="1" applyAlignment="1" applyProtection="1">
      <alignment horizontal="center"/>
    </xf>
    <xf numFmtId="164" fontId="7" fillId="0" borderId="13" xfId="0" applyNumberFormat="1" applyFont="1" applyFill="1" applyBorder="1" applyAlignment="1" applyProtection="1">
      <alignment horizontal="center"/>
    </xf>
    <xf numFmtId="0" fontId="11" fillId="7" borderId="60" xfId="2" quotePrefix="1" applyNumberFormat="1" applyFont="1" applyFill="1" applyBorder="1" applyAlignment="1" applyProtection="1">
      <alignment horizontal="center"/>
    </xf>
    <xf numFmtId="0" fontId="7" fillId="0" borderId="63" xfId="0" applyFont="1" applyFill="1" applyBorder="1" applyProtection="1"/>
    <xf numFmtId="0" fontId="7" fillId="0" borderId="62" xfId="0" applyFont="1" applyFill="1" applyBorder="1" applyAlignment="1" applyProtection="1">
      <alignment horizontal="right"/>
    </xf>
    <xf numFmtId="0" fontId="7" fillId="0" borderId="68" xfId="0" applyFont="1" applyFill="1" applyBorder="1" applyAlignment="1" applyProtection="1">
      <alignment horizontal="right"/>
    </xf>
    <xf numFmtId="49" fontId="9" fillId="0" borderId="0" xfId="0" applyNumberFormat="1" applyFont="1" applyBorder="1" applyAlignment="1" applyProtection="1"/>
    <xf numFmtId="49" fontId="9" fillId="0" borderId="0" xfId="0" applyNumberFormat="1" applyFont="1" applyFill="1" applyBorder="1" applyAlignment="1" applyProtection="1"/>
    <xf numFmtId="0" fontId="7" fillId="0" borderId="0" xfId="1" applyFont="1" applyFill="1" applyBorder="1" applyAlignment="1" applyProtection="1"/>
    <xf numFmtId="0" fontId="0" fillId="0" borderId="0" xfId="0" applyNumberFormat="1" applyBorder="1" applyAlignment="1" applyProtection="1"/>
    <xf numFmtId="0" fontId="9" fillId="0" borderId="0" xfId="0" applyFont="1" applyFill="1" applyBorder="1" applyAlignment="1" applyProtection="1"/>
    <xf numFmtId="0" fontId="7" fillId="0" borderId="3" xfId="0" applyFont="1" applyBorder="1" applyAlignment="1" applyProtection="1">
      <alignment horizontal="center"/>
    </xf>
    <xf numFmtId="0" fontId="7" fillId="3" borderId="3" xfId="0" applyFont="1" applyFill="1" applyBorder="1" applyAlignment="1" applyProtection="1"/>
    <xf numFmtId="0" fontId="0" fillId="0" borderId="0" xfId="0" applyBorder="1" applyAlignment="1" applyProtection="1">
      <alignment horizontal="left" vertical="top" wrapText="1"/>
    </xf>
    <xf numFmtId="0" fontId="0" fillId="0" borderId="64" xfId="0" applyBorder="1" applyAlignment="1" applyProtection="1">
      <alignment horizontal="left" vertical="top" wrapText="1"/>
    </xf>
    <xf numFmtId="0" fontId="11" fillId="0" borderId="63" xfId="0" applyFont="1" applyFill="1" applyBorder="1" applyProtection="1"/>
    <xf numFmtId="0" fontId="18" fillId="0" borderId="0" xfId="0" applyFont="1" applyFill="1" applyBorder="1" applyAlignment="1" applyProtection="1">
      <alignment vertical="top" wrapText="1"/>
    </xf>
    <xf numFmtId="0" fontId="20" fillId="0" borderId="62" xfId="0" applyFont="1" applyFill="1" applyBorder="1" applyAlignment="1" applyProtection="1">
      <alignment horizontal="center" wrapText="1"/>
    </xf>
    <xf numFmtId="0" fontId="20" fillId="0" borderId="0" xfId="0" applyFont="1" applyFill="1" applyBorder="1" applyAlignment="1" applyProtection="1">
      <alignment horizontal="center" wrapText="1"/>
    </xf>
    <xf numFmtId="0" fontId="20" fillId="0" borderId="63" xfId="0" applyFont="1" applyFill="1" applyBorder="1" applyAlignment="1" applyProtection="1">
      <alignment horizontal="center" wrapText="1"/>
    </xf>
    <xf numFmtId="0" fontId="20" fillId="0" borderId="62" xfId="0" applyFont="1" applyFill="1" applyBorder="1" applyAlignment="1" applyProtection="1">
      <alignment horizontal="right" wrapText="1"/>
    </xf>
    <xf numFmtId="0" fontId="20" fillId="0" borderId="0" xfId="0" applyFont="1" applyFill="1" applyBorder="1" applyAlignment="1" applyProtection="1">
      <alignment wrapText="1"/>
    </xf>
    <xf numFmtId="0" fontId="20" fillId="0" borderId="63" xfId="0" applyFont="1" applyFill="1" applyBorder="1" applyAlignment="1" applyProtection="1">
      <alignment wrapText="1"/>
    </xf>
    <xf numFmtId="0" fontId="20" fillId="0" borderId="62" xfId="0" applyFont="1" applyFill="1" applyBorder="1" applyAlignment="1" applyProtection="1">
      <alignment horizontal="right"/>
    </xf>
    <xf numFmtId="0" fontId="0" fillId="0" borderId="63" xfId="0" applyFill="1" applyBorder="1" applyProtection="1"/>
    <xf numFmtId="0" fontId="0" fillId="0" borderId="62" xfId="0" applyFill="1" applyBorder="1" applyProtection="1"/>
    <xf numFmtId="0" fontId="0" fillId="0" borderId="0" xfId="0" applyFill="1" applyBorder="1" applyAlignment="1" applyProtection="1">
      <alignment horizontal="center" wrapText="1"/>
    </xf>
    <xf numFmtId="0" fontId="0" fillId="0" borderId="62" xfId="0" applyFill="1" applyBorder="1" applyAlignment="1" applyProtection="1">
      <alignment horizontal="right"/>
    </xf>
    <xf numFmtId="0" fontId="8" fillId="0" borderId="62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center" wrapText="1"/>
    </xf>
    <xf numFmtId="0" fontId="0" fillId="0" borderId="63" xfId="0" applyFill="1" applyBorder="1" applyAlignment="1" applyProtection="1">
      <alignment horizontal="center" wrapText="1"/>
    </xf>
    <xf numFmtId="0" fontId="0" fillId="0" borderId="63" xfId="0" applyFill="1" applyBorder="1" applyAlignment="1" applyProtection="1">
      <alignment horizontal="center"/>
    </xf>
    <xf numFmtId="0" fontId="0" fillId="0" borderId="62" xfId="0" applyFill="1" applyBorder="1" applyAlignment="1" applyProtection="1">
      <alignment horizontal="center"/>
    </xf>
    <xf numFmtId="168" fontId="0" fillId="0" borderId="0" xfId="0" applyNumberFormat="1" applyFill="1" applyBorder="1" applyAlignment="1" applyProtection="1">
      <alignment horizontal="center"/>
    </xf>
    <xf numFmtId="0" fontId="0" fillId="0" borderId="68" xfId="0" applyFill="1" applyBorder="1" applyAlignment="1" applyProtection="1">
      <alignment horizontal="center"/>
    </xf>
    <xf numFmtId="164" fontId="0" fillId="0" borderId="64" xfId="0" applyNumberFormat="1" applyFill="1" applyBorder="1" applyAlignment="1" applyProtection="1">
      <alignment horizontal="center"/>
    </xf>
    <xf numFmtId="0" fontId="0" fillId="0" borderId="64" xfId="0" applyFill="1" applyBorder="1" applyAlignment="1" applyProtection="1">
      <alignment horizontal="center"/>
    </xf>
    <xf numFmtId="0" fontId="0" fillId="0" borderId="64" xfId="0" applyFill="1" applyBorder="1" applyProtection="1"/>
    <xf numFmtId="0" fontId="0" fillId="0" borderId="65" xfId="0" applyFill="1" applyBorder="1" applyProtection="1"/>
    <xf numFmtId="0" fontId="8" fillId="0" borderId="0" xfId="0" applyFont="1" applyFill="1" applyBorder="1" applyAlignment="1" applyProtection="1"/>
    <xf numFmtId="0" fontId="8" fillId="0" borderId="0" xfId="0" applyFont="1" applyBorder="1" applyAlignment="1" applyProtection="1">
      <alignment horizontal="left"/>
    </xf>
    <xf numFmtId="168" fontId="0" fillId="17" borderId="54" xfId="0" applyNumberFormat="1" applyFill="1" applyBorder="1" applyAlignment="1" applyProtection="1">
      <alignment horizontal="center"/>
    </xf>
    <xf numFmtId="0" fontId="8" fillId="19" borderId="113" xfId="0" applyFont="1" applyFill="1" applyBorder="1" applyProtection="1">
      <protection locked="0"/>
    </xf>
    <xf numFmtId="0" fontId="0" fillId="0" borderId="62" xfId="0" applyBorder="1" applyAlignment="1" applyProtection="1">
      <alignment horizontal="center"/>
    </xf>
    <xf numFmtId="168" fontId="0" fillId="0" borderId="0" xfId="0" applyNumberFormat="1" applyBorder="1" applyAlignment="1" applyProtection="1">
      <alignment horizontal="center"/>
    </xf>
    <xf numFmtId="172" fontId="5" fillId="17" borderId="44" xfId="4" applyNumberFormat="1" applyFont="1" applyFill="1" applyBorder="1" applyAlignment="1" applyProtection="1">
      <alignment horizontal="right"/>
    </xf>
    <xf numFmtId="172" fontId="23" fillId="17" borderId="35" xfId="4" applyNumberFormat="1" applyFont="1" applyFill="1" applyBorder="1" applyAlignment="1" applyProtection="1">
      <alignment horizontal="right"/>
    </xf>
    <xf numFmtId="0" fontId="11" fillId="0" borderId="151" xfId="0" applyFont="1" applyFill="1" applyBorder="1" applyAlignment="1" applyProtection="1"/>
    <xf numFmtId="9" fontId="38" fillId="20" borderId="112" xfId="5" applyFont="1" applyFill="1" applyBorder="1" applyAlignment="1" applyProtection="1">
      <alignment horizontal="left"/>
    </xf>
    <xf numFmtId="0" fontId="8" fillId="0" borderId="1" xfId="0" applyFont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center" wrapText="1"/>
    </xf>
    <xf numFmtId="0" fontId="0" fillId="0" borderId="0" xfId="0" applyAlignment="1" applyProtection="1">
      <alignment wrapText="1"/>
    </xf>
    <xf numFmtId="172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164" fontId="0" fillId="0" borderId="0" xfId="0" applyNumberFormat="1" applyAlignment="1" applyProtection="1">
      <alignment horizontal="center"/>
    </xf>
    <xf numFmtId="168" fontId="0" fillId="0" borderId="0" xfId="0" applyNumberFormat="1" applyAlignment="1" applyProtection="1">
      <alignment horizontal="center"/>
    </xf>
    <xf numFmtId="168" fontId="7" fillId="26" borderId="57" xfId="1" applyNumberFormat="1" applyFont="1" applyFill="1" applyBorder="1" applyAlignment="1" applyProtection="1"/>
    <xf numFmtId="0" fontId="7" fillId="27" borderId="3" xfId="0" applyFont="1" applyFill="1" applyBorder="1" applyAlignment="1" applyProtection="1"/>
    <xf numFmtId="0" fontId="0" fillId="14" borderId="0" xfId="0" applyFill="1" applyProtection="1"/>
    <xf numFmtId="0" fontId="1" fillId="0" borderId="0" xfId="0" applyFont="1" applyBorder="1" applyAlignment="1" applyProtection="1">
      <alignment horizontal="center" wrapText="1"/>
    </xf>
    <xf numFmtId="0" fontId="0" fillId="27" borderId="0" xfId="0" applyFill="1" applyProtection="1"/>
    <xf numFmtId="0" fontId="1" fillId="27" borderId="1" xfId="0" applyFont="1" applyFill="1" applyBorder="1" applyAlignment="1" applyProtection="1">
      <alignment horizontal="center" wrapText="1"/>
    </xf>
    <xf numFmtId="0" fontId="7" fillId="0" borderId="95" xfId="0" applyFont="1" applyBorder="1" applyAlignment="1" applyProtection="1">
      <alignment horizontal="center" wrapText="1"/>
    </xf>
    <xf numFmtId="0" fontId="7" fillId="0" borderId="56" xfId="0" applyFont="1" applyBorder="1" applyAlignment="1" applyProtection="1">
      <alignment horizontal="center" wrapText="1"/>
    </xf>
    <xf numFmtId="166" fontId="9" fillId="28" borderId="62" xfId="0" applyNumberFormat="1" applyFont="1" applyFill="1" applyBorder="1" applyAlignment="1" applyProtection="1">
      <alignment horizontal="center"/>
      <protection locked="0"/>
    </xf>
    <xf numFmtId="166" fontId="9" fillId="28" borderId="0" xfId="0" applyNumberFormat="1" applyFont="1" applyFill="1" applyBorder="1" applyAlignment="1" applyProtection="1">
      <alignment horizontal="center"/>
      <protection locked="0"/>
    </xf>
    <xf numFmtId="166" fontId="9" fillId="28" borderId="0" xfId="0" applyNumberFormat="1" applyFont="1" applyFill="1" applyBorder="1" applyAlignment="1" applyProtection="1">
      <alignment horizontal="center"/>
    </xf>
    <xf numFmtId="0" fontId="7" fillId="28" borderId="0" xfId="0" applyFont="1" applyFill="1" applyBorder="1" applyAlignment="1" applyProtection="1">
      <alignment horizontal="center"/>
      <protection locked="0"/>
    </xf>
    <xf numFmtId="0" fontId="8" fillId="28" borderId="63" xfId="0" applyFont="1" applyFill="1" applyBorder="1" applyProtection="1">
      <protection locked="0"/>
    </xf>
    <xf numFmtId="0" fontId="1" fillId="0" borderId="0" xfId="0" applyFont="1" applyProtection="1"/>
    <xf numFmtId="0" fontId="0" fillId="0" borderId="0" xfId="0" applyFill="1" applyBorder="1" applyAlignment="1" applyProtection="1"/>
    <xf numFmtId="174" fontId="40" fillId="29" borderId="0" xfId="0" applyNumberFormat="1" applyFont="1" applyFill="1" applyBorder="1" applyAlignment="1" applyProtection="1"/>
    <xf numFmtId="0" fontId="41" fillId="29" borderId="0" xfId="0" applyFont="1" applyFill="1" applyProtection="1"/>
    <xf numFmtId="168" fontId="40" fillId="29" borderId="0" xfId="0" applyNumberFormat="1" applyFont="1" applyFill="1" applyBorder="1" applyAlignment="1" applyProtection="1"/>
    <xf numFmtId="171" fontId="42" fillId="29" borderId="0" xfId="0" applyNumberFormat="1" applyFont="1" applyFill="1" applyBorder="1" applyProtection="1"/>
    <xf numFmtId="0" fontId="42" fillId="29" borderId="0" xfId="0" applyFont="1" applyFill="1" applyBorder="1" applyProtection="1"/>
    <xf numFmtId="171" fontId="40" fillId="29" borderId="0" xfId="0" applyNumberFormat="1" applyFont="1" applyFill="1" applyBorder="1" applyAlignment="1" applyProtection="1">
      <alignment horizontal="left"/>
    </xf>
    <xf numFmtId="0" fontId="41" fillId="29" borderId="0" xfId="0" applyFont="1" applyFill="1" applyBorder="1" applyProtection="1"/>
    <xf numFmtId="173" fontId="40" fillId="29" borderId="0" xfId="0" applyNumberFormat="1" applyFont="1" applyFill="1" applyBorder="1" applyAlignment="1" applyProtection="1"/>
    <xf numFmtId="166" fontId="0" fillId="0" borderId="0" xfId="0" applyNumberFormat="1" applyProtection="1"/>
    <xf numFmtId="168" fontId="0" fillId="0" borderId="0" xfId="0" applyNumberFormat="1" applyProtection="1"/>
    <xf numFmtId="0" fontId="1" fillId="0" borderId="0" xfId="0" applyFont="1" applyBorder="1" applyProtection="1"/>
    <xf numFmtId="172" fontId="7" fillId="0" borderId="0" xfId="0" applyNumberFormat="1" applyFont="1" applyFill="1" applyBorder="1" applyAlignment="1" applyProtection="1">
      <protection locked="0"/>
    </xf>
    <xf numFmtId="0" fontId="7" fillId="0" borderId="0" xfId="1" applyFont="1" applyBorder="1" applyAlignment="1" applyProtection="1">
      <alignment horizontal="right"/>
    </xf>
    <xf numFmtId="0" fontId="7" fillId="0" borderId="0" xfId="0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protection locked="0"/>
    </xf>
    <xf numFmtId="0" fontId="7" fillId="20" borderId="0" xfId="0" applyFont="1" applyFill="1" applyAlignment="1" applyProtection="1">
      <alignment horizontal="center"/>
    </xf>
    <xf numFmtId="0" fontId="7" fillId="0" borderId="3" xfId="1" applyFont="1" applyBorder="1" applyAlignment="1" applyProtection="1">
      <alignment horizontal="right"/>
    </xf>
    <xf numFmtId="0" fontId="7" fillId="22" borderId="3" xfId="0" applyFont="1" applyFill="1" applyBorder="1" applyAlignment="1" applyProtection="1">
      <alignment horizontal="center"/>
      <protection locked="0"/>
    </xf>
    <xf numFmtId="0" fontId="7" fillId="20" borderId="3" xfId="0" applyFont="1" applyFill="1" applyBorder="1" applyAlignment="1" applyProtection="1">
      <alignment horizontal="center"/>
    </xf>
    <xf numFmtId="0" fontId="5" fillId="4" borderId="59" xfId="4" applyNumberFormat="1" applyFont="1" applyFill="1" applyBorder="1" applyAlignment="1" applyProtection="1">
      <alignment horizontal="center" wrapText="1"/>
    </xf>
    <xf numFmtId="0" fontId="23" fillId="4" borderId="44" xfId="4" applyNumberFormat="1" applyFont="1" applyFill="1" applyBorder="1" applyAlignment="1" applyProtection="1">
      <alignment horizontal="center"/>
    </xf>
    <xf numFmtId="0" fontId="8" fillId="4" borderId="44" xfId="4" applyNumberFormat="1" applyFont="1" applyFill="1" applyBorder="1" applyAlignment="1" applyProtection="1">
      <alignment horizontal="left"/>
    </xf>
    <xf numFmtId="0" fontId="18" fillId="4" borderId="44" xfId="4" applyNumberFormat="1" applyFont="1" applyFill="1" applyBorder="1" applyAlignment="1" applyProtection="1">
      <alignment horizontal="left"/>
    </xf>
    <xf numFmtId="0" fontId="5" fillId="4" borderId="44" xfId="4" applyNumberFormat="1" applyFont="1" applyFill="1" applyBorder="1" applyAlignment="1" applyProtection="1">
      <alignment horizontal="center" wrapText="1"/>
    </xf>
    <xf numFmtId="0" fontId="5" fillId="4" borderId="49" xfId="4" applyNumberFormat="1" applyFont="1" applyFill="1" applyBorder="1" applyAlignment="1" applyProtection="1">
      <alignment horizontal="center" wrapText="1"/>
    </xf>
    <xf numFmtId="12" fontId="5" fillId="4" borderId="44" xfId="4" quotePrefix="1" applyNumberFormat="1" applyFont="1" applyFill="1" applyBorder="1" applyAlignment="1" applyProtection="1">
      <alignment horizontal="center" wrapText="1"/>
    </xf>
    <xf numFmtId="0" fontId="25" fillId="0" borderId="0" xfId="0" applyFont="1" applyFill="1" applyAlignment="1" applyProtection="1">
      <alignment horizontal="left"/>
    </xf>
    <xf numFmtId="0" fontId="0" fillId="0" borderId="0" xfId="0" applyFill="1" applyProtection="1"/>
    <xf numFmtId="0" fontId="20" fillId="0" borderId="44" xfId="4" applyNumberFormat="1" applyFont="1" applyFill="1" applyBorder="1" applyAlignment="1" applyProtection="1">
      <alignment horizontal="right"/>
    </xf>
    <xf numFmtId="0" fontId="20" fillId="0" borderId="52" xfId="0" applyNumberFormat="1" applyFont="1" applyFill="1" applyBorder="1" applyAlignment="1" applyProtection="1">
      <alignment horizontal="left" vertical="center"/>
    </xf>
    <xf numFmtId="0" fontId="20" fillId="0" borderId="2" xfId="0" applyNumberFormat="1" applyFont="1" applyFill="1" applyBorder="1" applyAlignment="1" applyProtection="1">
      <alignment horizontal="left" vertical="center"/>
    </xf>
    <xf numFmtId="0" fontId="20" fillId="0" borderId="51" xfId="0" applyNumberFormat="1" applyFont="1" applyFill="1" applyBorder="1" applyAlignment="1" applyProtection="1">
      <alignment horizontal="left" vertical="center"/>
    </xf>
    <xf numFmtId="0" fontId="20" fillId="0" borderId="45" xfId="4" applyNumberFormat="1" applyFont="1" applyFill="1" applyBorder="1" applyAlignment="1" applyProtection="1">
      <alignment horizontal="right" vertical="center"/>
    </xf>
    <xf numFmtId="0" fontId="18" fillId="0" borderId="55" xfId="0" applyNumberFormat="1" applyFont="1" applyFill="1" applyBorder="1" applyAlignment="1" applyProtection="1">
      <alignment horizontal="left" vertical="center"/>
    </xf>
    <xf numFmtId="0" fontId="18" fillId="0" borderId="3" xfId="0" applyNumberFormat="1" applyFont="1" applyFill="1" applyBorder="1" applyAlignment="1" applyProtection="1">
      <alignment horizontal="left" vertical="center"/>
    </xf>
    <xf numFmtId="0" fontId="18" fillId="0" borderId="51" xfId="0" applyNumberFormat="1" applyFont="1" applyFill="1" applyBorder="1" applyAlignment="1" applyProtection="1">
      <alignment horizontal="left" vertical="center"/>
    </xf>
    <xf numFmtId="0" fontId="20" fillId="0" borderId="59" xfId="4" applyNumberFormat="1" applyFont="1" applyFill="1" applyBorder="1" applyAlignment="1" applyProtection="1">
      <alignment horizontal="right"/>
    </xf>
    <xf numFmtId="168" fontId="21" fillId="0" borderId="87" xfId="4" applyNumberFormat="1" applyFont="1" applyFill="1" applyBorder="1" applyAlignment="1" applyProtection="1">
      <alignment horizontal="left"/>
    </xf>
    <xf numFmtId="0" fontId="21" fillId="0" borderId="50" xfId="4" applyNumberFormat="1" applyFont="1" applyFill="1" applyBorder="1" applyAlignment="1" applyProtection="1">
      <alignment horizontal="left"/>
    </xf>
    <xf numFmtId="0" fontId="18" fillId="0" borderId="140" xfId="0" applyNumberFormat="1" applyFont="1" applyFill="1" applyBorder="1" applyAlignment="1" applyProtection="1">
      <alignment horizontal="left" vertical="center"/>
    </xf>
    <xf numFmtId="0" fontId="23" fillId="0" borderId="44" xfId="4" applyNumberFormat="1" applyFont="1" applyFill="1" applyBorder="1" applyAlignment="1" applyProtection="1">
      <alignment horizontal="center"/>
    </xf>
    <xf numFmtId="0" fontId="5" fillId="0" borderId="36" xfId="4" applyNumberFormat="1" applyFont="1" applyFill="1" applyBorder="1" applyAlignment="1" applyProtection="1">
      <alignment horizontal="center" wrapText="1"/>
    </xf>
    <xf numFmtId="12" fontId="5" fillId="0" borderId="35" xfId="4" quotePrefix="1" applyNumberFormat="1" applyFont="1" applyFill="1" applyBorder="1" applyAlignment="1" applyProtection="1">
      <alignment horizontal="center" wrapText="1"/>
    </xf>
    <xf numFmtId="0" fontId="5" fillId="0" borderId="35" xfId="4" applyNumberFormat="1" applyFont="1" applyFill="1" applyBorder="1" applyAlignment="1" applyProtection="1">
      <alignment horizontal="center" wrapText="1"/>
    </xf>
    <xf numFmtId="0" fontId="5" fillId="0" borderId="59" xfId="4" applyNumberFormat="1" applyFont="1" applyFill="1" applyBorder="1" applyAlignment="1" applyProtection="1">
      <alignment horizontal="center" wrapText="1"/>
    </xf>
    <xf numFmtId="0" fontId="8" fillId="0" borderId="44" xfId="4" applyNumberFormat="1" applyFont="1" applyFill="1" applyBorder="1" applyAlignment="1" applyProtection="1">
      <alignment horizontal="left"/>
    </xf>
    <xf numFmtId="1" fontId="18" fillId="0" borderId="44" xfId="4" applyNumberFormat="1" applyFont="1" applyFill="1" applyBorder="1" applyAlignment="1" applyProtection="1">
      <alignment horizontal="center"/>
    </xf>
    <xf numFmtId="168" fontId="18" fillId="0" borderId="44" xfId="4" applyNumberFormat="1" applyFont="1" applyFill="1" applyBorder="1" applyAlignment="1" applyProtection="1">
      <alignment horizontal="center"/>
    </xf>
    <xf numFmtId="0" fontId="18" fillId="0" borderId="44" xfId="4" applyNumberFormat="1" applyFont="1" applyFill="1" applyBorder="1" applyAlignment="1" applyProtection="1">
      <alignment horizontal="left"/>
    </xf>
    <xf numFmtId="0" fontId="0" fillId="27" borderId="0" xfId="0" applyFill="1"/>
    <xf numFmtId="0" fontId="0" fillId="0" borderId="0" xfId="0" applyNumberFormat="1" applyFill="1" applyBorder="1" applyProtection="1"/>
    <xf numFmtId="0" fontId="0" fillId="0" borderId="63" xfId="0" applyNumberFormat="1" applyFill="1" applyBorder="1" applyProtection="1"/>
    <xf numFmtId="0" fontId="0" fillId="0" borderId="62" xfId="0" applyNumberFormat="1" applyFill="1" applyBorder="1" applyProtection="1"/>
    <xf numFmtId="0" fontId="0" fillId="0" borderId="0" xfId="0" applyNumberFormat="1" applyFill="1" applyBorder="1" applyAlignment="1" applyProtection="1">
      <alignment horizontal="center"/>
    </xf>
    <xf numFmtId="0" fontId="8" fillId="0" borderId="62" xfId="0" applyNumberFormat="1" applyFont="1" applyFill="1" applyBorder="1" applyAlignment="1" applyProtection="1">
      <alignment horizontal="right"/>
    </xf>
    <xf numFmtId="0" fontId="0" fillId="0" borderId="63" xfId="0" applyNumberFormat="1" applyFill="1" applyBorder="1" applyAlignment="1" applyProtection="1">
      <alignment horizontal="center"/>
    </xf>
    <xf numFmtId="0" fontId="0" fillId="0" borderId="62" xfId="0" applyNumberFormat="1" applyFill="1" applyBorder="1" applyAlignment="1" applyProtection="1">
      <alignment horizontal="center"/>
    </xf>
    <xf numFmtId="0" fontId="0" fillId="0" borderId="62" xfId="0" applyNumberFormat="1" applyBorder="1" applyAlignment="1" applyProtection="1">
      <alignment horizontal="center"/>
    </xf>
    <xf numFmtId="0" fontId="0" fillId="0" borderId="0" xfId="0" applyNumberFormat="1" applyBorder="1" applyAlignment="1" applyProtection="1">
      <alignment horizontal="center"/>
    </xf>
    <xf numFmtId="0" fontId="1" fillId="0" borderId="62" xfId="0" applyFont="1" applyBorder="1" applyAlignment="1" applyProtection="1">
      <alignment horizontal="right"/>
    </xf>
    <xf numFmtId="0" fontId="0" fillId="0" borderId="0" xfId="0" applyFill="1" applyBorder="1" applyAlignment="1" applyProtection="1">
      <alignment horizontal="center"/>
    </xf>
    <xf numFmtId="0" fontId="0" fillId="27" borderId="0" xfId="0" applyFill="1" applyBorder="1" applyAlignment="1" applyProtection="1">
      <alignment horizontal="center"/>
    </xf>
    <xf numFmtId="0" fontId="43" fillId="30" borderId="154" xfId="6" applyFill="1" applyBorder="1" applyAlignment="1" applyProtection="1">
      <alignment horizontal="center"/>
      <protection locked="0"/>
    </xf>
    <xf numFmtId="0" fontId="44" fillId="30" borderId="153" xfId="0" applyFont="1" applyFill="1" applyBorder="1" applyProtection="1">
      <protection locked="0"/>
    </xf>
    <xf numFmtId="0" fontId="1" fillId="30" borderId="154" xfId="0" applyFont="1" applyFill="1" applyBorder="1" applyAlignment="1" applyProtection="1">
      <alignment horizontal="center"/>
      <protection locked="0"/>
    </xf>
    <xf numFmtId="0" fontId="0" fillId="30" borderId="154" xfId="0" applyFill="1" applyBorder="1" applyAlignment="1" applyProtection="1">
      <alignment horizontal="center"/>
      <protection locked="0"/>
    </xf>
    <xf numFmtId="0" fontId="0" fillId="30" borderId="153" xfId="0" applyFill="1" applyBorder="1" applyAlignment="1" applyProtection="1">
      <alignment horizontal="center" vertical="center" wrapText="1"/>
    </xf>
    <xf numFmtId="0" fontId="5" fillId="30" borderId="0" xfId="0" applyFont="1" applyFill="1" applyAlignment="1" applyProtection="1">
      <alignment horizontal="center" vertical="center" wrapText="1"/>
    </xf>
    <xf numFmtId="0" fontId="5" fillId="30" borderId="153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1" fillId="30" borderId="153" xfId="0" applyFont="1" applyFill="1" applyBorder="1" applyProtection="1"/>
    <xf numFmtId="0" fontId="0" fillId="30" borderId="153" xfId="0" applyFill="1" applyBorder="1" applyProtection="1"/>
    <xf numFmtId="168" fontId="21" fillId="6" borderId="87" xfId="4" applyNumberFormat="1" applyFont="1" applyFill="1" applyBorder="1" applyAlignment="1" applyProtection="1">
      <alignment horizontal="left"/>
      <protection locked="0"/>
    </xf>
    <xf numFmtId="0" fontId="21" fillId="6" borderId="50" xfId="4" applyNumberFormat="1" applyFont="1" applyFill="1" applyBorder="1" applyAlignment="1" applyProtection="1">
      <alignment horizontal="left"/>
      <protection locked="0"/>
    </xf>
    <xf numFmtId="0" fontId="18" fillId="6" borderId="55" xfId="0" applyNumberFormat="1" applyFont="1" applyFill="1" applyBorder="1" applyAlignment="1" applyProtection="1">
      <alignment horizontal="left" vertical="center"/>
      <protection locked="0"/>
    </xf>
    <xf numFmtId="0" fontId="18" fillId="6" borderId="3" xfId="0" applyNumberFormat="1" applyFont="1" applyFill="1" applyBorder="1" applyAlignment="1" applyProtection="1">
      <alignment horizontal="left" vertical="center"/>
      <protection locked="0"/>
    </xf>
    <xf numFmtId="0" fontId="18" fillId="6" borderId="51" xfId="0" applyNumberFormat="1" applyFont="1" applyFill="1" applyBorder="1" applyAlignment="1" applyProtection="1">
      <alignment horizontal="left" vertical="center"/>
      <protection locked="0"/>
    </xf>
    <xf numFmtId="0" fontId="18" fillId="6" borderId="140" xfId="0" applyNumberFormat="1" applyFont="1" applyFill="1" applyBorder="1" applyAlignment="1" applyProtection="1">
      <alignment horizontal="left" vertical="center"/>
      <protection locked="0"/>
    </xf>
    <xf numFmtId="2" fontId="21" fillId="6" borderId="50" xfId="4" applyNumberFormat="1" applyFont="1" applyFill="1" applyBorder="1" applyAlignment="1" applyProtection="1">
      <alignment horizontal="left"/>
      <protection locked="0"/>
    </xf>
    <xf numFmtId="1" fontId="18" fillId="6" borderId="44" xfId="4" applyNumberFormat="1" applyFont="1" applyFill="1" applyBorder="1" applyAlignment="1" applyProtection="1">
      <alignment horizontal="center"/>
      <protection locked="0"/>
    </xf>
    <xf numFmtId="168" fontId="18" fillId="6" borderId="44" xfId="4" applyNumberFormat="1" applyFont="1" applyFill="1" applyBorder="1" applyAlignment="1" applyProtection="1">
      <alignment horizontal="center"/>
      <protection locked="0"/>
    </xf>
    <xf numFmtId="166" fontId="9" fillId="0" borderId="56" xfId="0" applyNumberFormat="1" applyFont="1" applyFill="1" applyBorder="1" applyAlignment="1" applyProtection="1">
      <alignment horizontal="right"/>
    </xf>
    <xf numFmtId="0" fontId="0" fillId="0" borderId="0" xfId="0" applyFill="1" applyBorder="1" applyAlignment="1" applyProtection="1"/>
    <xf numFmtId="14" fontId="20" fillId="0" borderId="0" xfId="0" applyNumberFormat="1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right"/>
    </xf>
    <xf numFmtId="0" fontId="20" fillId="0" borderId="0" xfId="0" applyFont="1" applyFill="1" applyBorder="1" applyAlignment="1" applyProtection="1">
      <alignment horizontal="center" wrapText="1"/>
    </xf>
    <xf numFmtId="0" fontId="20" fillId="0" borderId="62" xfId="0" applyFont="1" applyFill="1" applyBorder="1" applyAlignment="1" applyProtection="1">
      <alignment horizontal="center"/>
    </xf>
    <xf numFmtId="0" fontId="20" fillId="0" borderId="63" xfId="0" applyFont="1" applyFill="1" applyBorder="1" applyAlignment="1" applyProtection="1">
      <alignment horizontal="center"/>
    </xf>
    <xf numFmtId="0" fontId="1" fillId="0" borderId="62" xfId="0" applyFont="1" applyFill="1" applyBorder="1" applyAlignment="1" applyProtection="1">
      <alignment horizontal="right"/>
    </xf>
    <xf numFmtId="0" fontId="0" fillId="0" borderId="0" xfId="0" applyFill="1" applyBorder="1" applyAlignment="1" applyProtection="1">
      <alignment horizontal="right"/>
    </xf>
    <xf numFmtId="0" fontId="0" fillId="0" borderId="62" xfId="0" applyFill="1" applyBorder="1" applyAlignment="1" applyProtection="1">
      <alignment horizontal="right"/>
    </xf>
    <xf numFmtId="0" fontId="11" fillId="0" borderId="81" xfId="2" applyNumberFormat="1" applyFont="1" applyFill="1" applyBorder="1" applyAlignment="1" applyProtection="1">
      <alignment horizontal="right" vertical="center"/>
    </xf>
    <xf numFmtId="0" fontId="7" fillId="0" borderId="72" xfId="0" applyFont="1" applyBorder="1" applyAlignment="1" applyProtection="1">
      <alignment horizontal="center"/>
    </xf>
    <xf numFmtId="0" fontId="20" fillId="0" borderId="62" xfId="0" applyNumberFormat="1" applyFont="1" applyFill="1" applyBorder="1" applyAlignment="1" applyProtection="1">
      <alignment horizontal="center"/>
    </xf>
    <xf numFmtId="0" fontId="20" fillId="0" borderId="0" xfId="0" applyNumberFormat="1" applyFont="1" applyFill="1" applyBorder="1" applyAlignment="1" applyProtection="1">
      <alignment horizontal="center"/>
    </xf>
    <xf numFmtId="0" fontId="20" fillId="0" borderId="63" xfId="0" applyNumberFormat="1" applyFont="1" applyFill="1" applyBorder="1" applyAlignment="1" applyProtection="1">
      <alignment horizontal="center"/>
    </xf>
    <xf numFmtId="0" fontId="20" fillId="0" borderId="1" xfId="0" applyNumberFormat="1" applyFont="1" applyFill="1" applyBorder="1" applyAlignment="1" applyProtection="1">
      <alignment horizontal="center"/>
    </xf>
    <xf numFmtId="0" fontId="0" fillId="0" borderId="62" xfId="0" applyNumberFormat="1" applyFill="1" applyBorder="1" applyAlignment="1" applyProtection="1">
      <alignment horizontal="right"/>
    </xf>
    <xf numFmtId="0" fontId="9" fillId="0" borderId="13" xfId="0" applyFont="1" applyFill="1" applyBorder="1" applyAlignment="1" applyProtection="1">
      <protection locked="0"/>
    </xf>
    <xf numFmtId="1" fontId="9" fillId="0" borderId="12" xfId="0" applyNumberFormat="1" applyFont="1" applyFill="1" applyBorder="1" applyAlignment="1" applyProtection="1">
      <protection locked="0"/>
    </xf>
    <xf numFmtId="0" fontId="5" fillId="0" borderId="155" xfId="0" applyFont="1" applyBorder="1" applyAlignment="1" applyProtection="1">
      <alignment horizontal="center"/>
    </xf>
    <xf numFmtId="1" fontId="9" fillId="13" borderId="156" xfId="0" applyNumberFormat="1" applyFont="1" applyFill="1" applyBorder="1" applyAlignment="1" applyProtection="1">
      <alignment horizontal="center"/>
      <protection locked="0"/>
    </xf>
    <xf numFmtId="0" fontId="20" fillId="0" borderId="0" xfId="0" applyFont="1" applyFill="1" applyBorder="1" applyAlignment="1" applyProtection="1">
      <alignment horizontal="right" wrapText="1"/>
    </xf>
    <xf numFmtId="168" fontId="11" fillId="10" borderId="57" xfId="2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63" xfId="0" applyFont="1" applyFill="1" applyBorder="1" applyAlignment="1" applyProtection="1"/>
    <xf numFmtId="0" fontId="5" fillId="0" borderId="0" xfId="0" applyFont="1" applyFill="1" applyBorder="1" applyAlignment="1" applyProtection="1">
      <alignment horizontal="center" wrapText="1"/>
    </xf>
    <xf numFmtId="0" fontId="5" fillId="0" borderId="157" xfId="0" applyFont="1" applyFill="1" applyBorder="1" applyAlignment="1" applyProtection="1">
      <alignment horizontal="right" wrapText="1"/>
    </xf>
    <xf numFmtId="0" fontId="0" fillId="0" borderId="5" xfId="0" applyBorder="1" applyProtection="1"/>
    <xf numFmtId="0" fontId="0" fillId="0" borderId="5" xfId="0" applyFill="1" applyBorder="1" applyProtection="1"/>
    <xf numFmtId="0" fontId="0" fillId="0" borderId="152" xfId="0" applyFill="1" applyBorder="1" applyProtection="1"/>
    <xf numFmtId="0" fontId="5" fillId="0" borderId="62" xfId="0" applyFont="1" applyFill="1" applyBorder="1" applyAlignment="1" applyProtection="1">
      <alignment horizontal="right"/>
    </xf>
    <xf numFmtId="0" fontId="7" fillId="0" borderId="0" xfId="0" applyFont="1" applyFill="1" applyBorder="1" applyAlignment="1" applyProtection="1">
      <alignment wrapText="1"/>
      <protection locked="0"/>
    </xf>
    <xf numFmtId="0" fontId="1" fillId="0" borderId="160" xfId="0" applyFont="1" applyBorder="1" applyProtection="1"/>
    <xf numFmtId="0" fontId="7" fillId="5" borderId="161" xfId="0" applyNumberFormat="1" applyFont="1" applyFill="1" applyBorder="1" applyAlignment="1" applyProtection="1">
      <alignment wrapText="1"/>
      <protection locked="0"/>
    </xf>
    <xf numFmtId="0" fontId="1" fillId="0" borderId="162" xfId="0" applyFont="1" applyBorder="1" applyProtection="1"/>
    <xf numFmtId="0" fontId="7" fillId="5" borderId="163" xfId="0" applyNumberFormat="1" applyFont="1" applyFill="1" applyBorder="1" applyAlignment="1" applyProtection="1">
      <alignment wrapText="1"/>
      <protection locked="0"/>
    </xf>
    <xf numFmtId="168" fontId="7" fillId="0" borderId="13" xfId="0" applyNumberFormat="1" applyFont="1" applyFill="1" applyBorder="1" applyAlignment="1" applyProtection="1">
      <alignment horizontal="center"/>
    </xf>
    <xf numFmtId="0" fontId="20" fillId="0" borderId="0" xfId="0" applyNumberFormat="1" applyFont="1" applyFill="1" applyBorder="1" applyAlignment="1" applyProtection="1">
      <alignment horizontal="right"/>
    </xf>
    <xf numFmtId="0" fontId="7" fillId="0" borderId="3" xfId="0" applyFont="1" applyBorder="1" applyProtection="1"/>
    <xf numFmtId="0" fontId="0" fillId="0" borderId="162" xfId="0" applyBorder="1" applyProtection="1"/>
    <xf numFmtId="0" fontId="7" fillId="0" borderId="169" xfId="0" applyFont="1" applyBorder="1" applyAlignment="1" applyProtection="1">
      <alignment horizontal="right"/>
    </xf>
    <xf numFmtId="0" fontId="18" fillId="0" borderId="0" xfId="0" applyFont="1" applyFill="1" applyBorder="1" applyAlignment="1" applyProtection="1"/>
    <xf numFmtId="0" fontId="7" fillId="22" borderId="0" xfId="0" applyFont="1" applyFill="1" applyBorder="1" applyAlignment="1" applyProtection="1"/>
    <xf numFmtId="0" fontId="0" fillId="0" borderId="160" xfId="0" applyBorder="1" applyProtection="1"/>
    <xf numFmtId="2" fontId="7" fillId="5" borderId="45" xfId="0" applyNumberFormat="1" applyFont="1" applyFill="1" applyBorder="1" applyAlignment="1" applyProtection="1">
      <alignment horizontal="center"/>
      <protection locked="0"/>
    </xf>
    <xf numFmtId="2" fontId="7" fillId="5" borderId="53" xfId="0" applyNumberFormat="1" applyFont="1" applyFill="1" applyBorder="1" applyAlignment="1" applyProtection="1">
      <alignment horizontal="center"/>
      <protection locked="0"/>
    </xf>
    <xf numFmtId="2" fontId="7" fillId="5" borderId="166" xfId="0" applyNumberFormat="1" applyFont="1" applyFill="1" applyBorder="1" applyAlignment="1" applyProtection="1">
      <alignment horizontal="center"/>
      <protection locked="0"/>
    </xf>
    <xf numFmtId="175" fontId="7" fillId="0" borderId="70" xfId="5" applyNumberFormat="1" applyFont="1" applyBorder="1" applyProtection="1"/>
    <xf numFmtId="0" fontId="7" fillId="22" borderId="0" xfId="0" applyFont="1" applyFill="1" applyBorder="1" applyProtection="1"/>
    <xf numFmtId="0" fontId="0" fillId="0" borderId="62" xfId="0" applyBorder="1"/>
    <xf numFmtId="0" fontId="0" fillId="0" borderId="63" xfId="0" applyBorder="1"/>
    <xf numFmtId="0" fontId="0" fillId="0" borderId="0" xfId="0" applyBorder="1"/>
    <xf numFmtId="0" fontId="19" fillId="0" borderId="0" xfId="0" applyFont="1" applyFill="1" applyBorder="1" applyAlignment="1" applyProtection="1">
      <alignment horizontal="left" wrapText="1"/>
    </xf>
    <xf numFmtId="0" fontId="19" fillId="0" borderId="0" xfId="0" applyFont="1" applyFill="1" applyBorder="1" applyAlignment="1" applyProtection="1">
      <alignment horizontal="left"/>
    </xf>
    <xf numFmtId="0" fontId="19" fillId="0" borderId="0" xfId="0" applyNumberFormat="1" applyFont="1" applyFill="1" applyBorder="1" applyAlignment="1" applyProtection="1">
      <alignment horizontal="center"/>
    </xf>
    <xf numFmtId="0" fontId="19" fillId="0" borderId="0" xfId="0" applyNumberFormat="1" applyFont="1" applyFill="1" applyBorder="1" applyAlignment="1" applyProtection="1">
      <alignment horizontal="left"/>
    </xf>
    <xf numFmtId="14" fontId="19" fillId="0" borderId="0" xfId="0" applyNumberFormat="1" applyFont="1" applyFill="1" applyBorder="1" applyAlignment="1" applyProtection="1">
      <alignment horizontal="left"/>
    </xf>
    <xf numFmtId="0" fontId="45" fillId="0" borderId="62" xfId="0" applyNumberFormat="1" applyFont="1" applyFill="1" applyBorder="1" applyAlignment="1" applyProtection="1">
      <alignment horizontal="center"/>
    </xf>
    <xf numFmtId="0" fontId="45" fillId="0" borderId="0" xfId="0" applyNumberFormat="1" applyFont="1" applyFill="1" applyBorder="1" applyAlignment="1" applyProtection="1">
      <alignment horizontal="center" wrapText="1"/>
    </xf>
    <xf numFmtId="0" fontId="45" fillId="0" borderId="0" xfId="0" applyNumberFormat="1" applyFont="1" applyFill="1" applyBorder="1" applyAlignment="1" applyProtection="1">
      <alignment horizontal="center"/>
    </xf>
    <xf numFmtId="0" fontId="45" fillId="0" borderId="62" xfId="0" applyNumberFormat="1" applyFont="1" applyBorder="1" applyAlignment="1" applyProtection="1">
      <alignment horizontal="center"/>
    </xf>
    <xf numFmtId="0" fontId="45" fillId="0" borderId="0" xfId="0" applyNumberFormat="1" applyFont="1" applyBorder="1" applyAlignment="1" applyProtection="1">
      <alignment horizontal="center"/>
    </xf>
    <xf numFmtId="0" fontId="45" fillId="0" borderId="63" xfId="0" applyNumberFormat="1" applyFont="1" applyFill="1" applyBorder="1" applyAlignment="1" applyProtection="1">
      <alignment horizontal="center" wrapText="1"/>
    </xf>
    <xf numFmtId="44" fontId="46" fillId="0" borderId="62" xfId="0" applyNumberFormat="1" applyFont="1" applyFill="1" applyBorder="1" applyAlignment="1" applyProtection="1">
      <alignment horizontal="right"/>
    </xf>
    <xf numFmtId="44" fontId="46" fillId="0" borderId="0" xfId="0" applyNumberFormat="1" applyFont="1" applyFill="1" applyBorder="1" applyAlignment="1" applyProtection="1">
      <alignment horizontal="center" wrapText="1"/>
    </xf>
    <xf numFmtId="44" fontId="46" fillId="0" borderId="63" xfId="0" applyNumberFormat="1" applyFont="1" applyFill="1" applyBorder="1" applyAlignment="1" applyProtection="1">
      <alignment horizontal="center" wrapText="1"/>
    </xf>
    <xf numFmtId="0" fontId="19" fillId="0" borderId="63" xfId="0" applyNumberFormat="1" applyFont="1" applyFill="1" applyBorder="1" applyAlignment="1" applyProtection="1">
      <alignment horizontal="center"/>
    </xf>
    <xf numFmtId="0" fontId="1" fillId="0" borderId="62" xfId="0" applyNumberFormat="1" applyFont="1" applyFill="1" applyBorder="1" applyAlignment="1" applyProtection="1">
      <alignment horizontal="center"/>
    </xf>
    <xf numFmtId="176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Protection="1"/>
    <xf numFmtId="0" fontId="0" fillId="0" borderId="68" xfId="0" applyBorder="1"/>
    <xf numFmtId="0" fontId="0" fillId="0" borderId="64" xfId="0" applyBorder="1"/>
    <xf numFmtId="0" fontId="0" fillId="0" borderId="65" xfId="0" applyBorder="1"/>
    <xf numFmtId="0" fontId="1" fillId="0" borderId="62" xfId="0" applyFont="1" applyBorder="1"/>
    <xf numFmtId="0" fontId="45" fillId="0" borderId="0" xfId="0" applyFont="1" applyBorder="1" applyAlignment="1">
      <alignment horizontal="center"/>
    </xf>
    <xf numFmtId="2" fontId="1" fillId="0" borderId="63" xfId="0" applyNumberFormat="1" applyFont="1" applyFill="1" applyBorder="1" applyAlignment="1" applyProtection="1">
      <alignment horizontal="center"/>
    </xf>
    <xf numFmtId="2" fontId="19" fillId="0" borderId="0" xfId="0" applyNumberFormat="1" applyFont="1" applyFill="1" applyBorder="1" applyAlignment="1" applyProtection="1">
      <alignment horizontal="left"/>
    </xf>
    <xf numFmtId="0" fontId="20" fillId="0" borderId="1" xfId="0" applyNumberFormat="1" applyFont="1" applyFill="1" applyBorder="1" applyAlignment="1" applyProtection="1"/>
    <xf numFmtId="0" fontId="20" fillId="0" borderId="105" xfId="0" applyNumberFormat="1" applyFont="1" applyFill="1" applyBorder="1" applyAlignment="1" applyProtection="1"/>
    <xf numFmtId="0" fontId="0" fillId="0" borderId="86" xfId="0" applyBorder="1"/>
    <xf numFmtId="0" fontId="20" fillId="0" borderId="86" xfId="0" applyNumberFormat="1" applyFont="1" applyFill="1" applyBorder="1" applyAlignment="1" applyProtection="1"/>
    <xf numFmtId="0" fontId="7" fillId="31" borderId="3" xfId="0" applyFont="1" applyFill="1" applyBorder="1" applyAlignment="1" applyProtection="1">
      <alignment horizontal="center"/>
      <protection locked="0"/>
    </xf>
    <xf numFmtId="168" fontId="11" fillId="31" borderId="111" xfId="2" applyNumberFormat="1" applyFont="1" applyFill="1" applyBorder="1" applyAlignment="1" applyProtection="1">
      <alignment horizontal="center" vertical="center"/>
      <protection locked="0"/>
    </xf>
    <xf numFmtId="168" fontId="11" fillId="31" borderId="44" xfId="2" applyNumberFormat="1" applyFont="1" applyFill="1" applyBorder="1" applyAlignment="1" applyProtection="1">
      <alignment horizontal="center" vertical="center"/>
      <protection locked="0"/>
    </xf>
    <xf numFmtId="168" fontId="11" fillId="31" borderId="105" xfId="2" applyNumberFormat="1" applyFont="1" applyFill="1" applyBorder="1" applyAlignment="1" applyProtection="1">
      <alignment horizontal="center" vertical="center"/>
      <protection locked="0"/>
    </xf>
    <xf numFmtId="168" fontId="11" fillId="31" borderId="106" xfId="2" applyNumberFormat="1" applyFont="1" applyFill="1" applyBorder="1" applyAlignment="1" applyProtection="1">
      <alignment horizontal="center" vertical="center"/>
      <protection locked="0"/>
    </xf>
    <xf numFmtId="0" fontId="7" fillId="31" borderId="161" xfId="0" applyNumberFormat="1" applyFont="1" applyFill="1" applyBorder="1" applyAlignment="1" applyProtection="1">
      <alignment wrapText="1"/>
      <protection locked="0"/>
    </xf>
    <xf numFmtId="0" fontId="7" fillId="31" borderId="163" xfId="0" applyNumberFormat="1" applyFont="1" applyFill="1" applyBorder="1" applyAlignment="1" applyProtection="1">
      <alignment wrapText="1"/>
      <protection locked="0"/>
    </xf>
    <xf numFmtId="0" fontId="9" fillId="31" borderId="44" xfId="0" applyFont="1" applyFill="1" applyBorder="1" applyAlignment="1" applyProtection="1">
      <alignment horizontal="center"/>
      <protection locked="0"/>
    </xf>
    <xf numFmtId="0" fontId="7" fillId="31" borderId="44" xfId="0" applyFont="1" applyFill="1" applyBorder="1" applyAlignment="1" applyProtection="1">
      <alignment horizontal="center"/>
      <protection locked="0"/>
    </xf>
    <xf numFmtId="0" fontId="11" fillId="33" borderId="70" xfId="0" applyFont="1" applyFill="1" applyBorder="1" applyProtection="1">
      <protection locked="0"/>
    </xf>
    <xf numFmtId="166" fontId="9" fillId="31" borderId="99" xfId="0" applyNumberFormat="1" applyFont="1" applyFill="1" applyBorder="1" applyAlignment="1" applyProtection="1">
      <alignment horizontal="center"/>
      <protection locked="0"/>
    </xf>
    <xf numFmtId="166" fontId="9" fillId="31" borderId="48" xfId="0" applyNumberFormat="1" applyFont="1" applyFill="1" applyBorder="1" applyAlignment="1" applyProtection="1">
      <alignment horizontal="center"/>
      <protection locked="0"/>
    </xf>
    <xf numFmtId="166" fontId="9" fillId="31" borderId="46" xfId="0" applyNumberFormat="1" applyFont="1" applyFill="1" applyBorder="1" applyAlignment="1" applyProtection="1">
      <alignment horizontal="center"/>
      <protection locked="0"/>
    </xf>
    <xf numFmtId="171" fontId="9" fillId="31" borderId="44" xfId="0" applyNumberFormat="1" applyFont="1" applyFill="1" applyBorder="1" applyAlignment="1" applyProtection="1">
      <alignment horizontal="center"/>
      <protection locked="0"/>
    </xf>
    <xf numFmtId="171" fontId="9" fillId="31" borderId="49" xfId="0" applyNumberFormat="1" applyFont="1" applyFill="1" applyBorder="1" applyAlignment="1" applyProtection="1">
      <alignment horizontal="center"/>
      <protection locked="0"/>
    </xf>
    <xf numFmtId="171" fontId="9" fillId="31" borderId="35" xfId="0" applyNumberFormat="1" applyFont="1" applyFill="1" applyBorder="1" applyAlignment="1" applyProtection="1">
      <alignment horizontal="center"/>
      <protection locked="0"/>
    </xf>
    <xf numFmtId="171" fontId="9" fillId="31" borderId="36" xfId="0" applyNumberFormat="1" applyFont="1" applyFill="1" applyBorder="1" applyAlignment="1" applyProtection="1">
      <alignment horizontal="center"/>
      <protection locked="0"/>
    </xf>
    <xf numFmtId="171" fontId="9" fillId="31" borderId="48" xfId="0" applyNumberFormat="1" applyFont="1" applyFill="1" applyBorder="1" applyAlignment="1" applyProtection="1">
      <alignment horizontal="center"/>
      <protection locked="0"/>
    </xf>
    <xf numFmtId="171" fontId="9" fillId="31" borderId="46" xfId="0" applyNumberFormat="1" applyFont="1" applyFill="1" applyBorder="1" applyAlignment="1" applyProtection="1">
      <alignment horizontal="center"/>
      <protection locked="0"/>
    </xf>
    <xf numFmtId="167" fontId="9" fillId="31" borderId="44" xfId="0" applyNumberFormat="1" applyFont="1" applyFill="1" applyBorder="1" applyAlignment="1" applyProtection="1">
      <alignment horizontal="center"/>
      <protection locked="0"/>
    </xf>
    <xf numFmtId="167" fontId="9" fillId="31" borderId="35" xfId="0" applyNumberFormat="1" applyFont="1" applyFill="1" applyBorder="1" applyAlignment="1" applyProtection="1">
      <alignment horizontal="center"/>
      <protection locked="0"/>
    </xf>
    <xf numFmtId="167" fontId="9" fillId="31" borderId="48" xfId="0" applyNumberFormat="1" applyFont="1" applyFill="1" applyBorder="1" applyAlignment="1" applyProtection="1">
      <alignment horizontal="center"/>
      <protection locked="0"/>
    </xf>
    <xf numFmtId="2" fontId="7" fillId="31" borderId="45" xfId="0" applyNumberFormat="1" applyFont="1" applyFill="1" applyBorder="1" applyAlignment="1" applyProtection="1">
      <alignment horizontal="center"/>
      <protection locked="0"/>
    </xf>
    <xf numFmtId="2" fontId="7" fillId="31" borderId="53" xfId="0" applyNumberFormat="1" applyFont="1" applyFill="1" applyBorder="1" applyAlignment="1" applyProtection="1">
      <alignment horizontal="center"/>
      <protection locked="0"/>
    </xf>
    <xf numFmtId="2" fontId="7" fillId="31" borderId="166" xfId="0" applyNumberFormat="1" applyFont="1" applyFill="1" applyBorder="1" applyAlignment="1" applyProtection="1">
      <alignment horizontal="center"/>
      <protection locked="0"/>
    </xf>
    <xf numFmtId="0" fontId="7" fillId="31" borderId="0" xfId="0" applyFont="1" applyFill="1" applyBorder="1" applyAlignment="1" applyProtection="1">
      <protection locked="0"/>
    </xf>
    <xf numFmtId="0" fontId="18" fillId="31" borderId="164" xfId="0" applyFont="1" applyFill="1" applyBorder="1" applyAlignment="1" applyProtection="1">
      <protection locked="0"/>
    </xf>
    <xf numFmtId="0" fontId="7" fillId="31" borderId="0" xfId="0" applyFont="1" applyFill="1" applyBorder="1" applyProtection="1">
      <protection locked="0"/>
    </xf>
    <xf numFmtId="0" fontId="7" fillId="22" borderId="0" xfId="0" applyFont="1" applyFill="1" applyBorder="1" applyAlignment="1" applyProtection="1">
      <protection locked="0"/>
    </xf>
    <xf numFmtId="0" fontId="18" fillId="22" borderId="164" xfId="0" applyFont="1" applyFill="1" applyBorder="1" applyAlignment="1" applyProtection="1">
      <protection locked="0"/>
    </xf>
    <xf numFmtId="0" fontId="23" fillId="4" borderId="45" xfId="4" applyNumberFormat="1" applyFont="1" applyFill="1" applyBorder="1" applyAlignment="1" applyProtection="1">
      <alignment horizontal="center"/>
    </xf>
    <xf numFmtId="0" fontId="0" fillId="0" borderId="50" xfId="0" applyBorder="1" applyAlignment="1" applyProtection="1"/>
    <xf numFmtId="0" fontId="0" fillId="0" borderId="36" xfId="0" applyBorder="1" applyAlignment="1" applyProtection="1"/>
    <xf numFmtId="0" fontId="20" fillId="4" borderId="45" xfId="4" applyNumberFormat="1" applyFont="1" applyFill="1" applyBorder="1" applyAlignment="1" applyProtection="1">
      <alignment horizontal="right"/>
    </xf>
    <xf numFmtId="0" fontId="19" fillId="0" borderId="49" xfId="0" applyFont="1" applyBorder="1" applyAlignment="1" applyProtection="1">
      <alignment horizontal="right"/>
    </xf>
    <xf numFmtId="0" fontId="6" fillId="4" borderId="12" xfId="0" applyNumberFormat="1" applyFont="1" applyFill="1" applyBorder="1" applyAlignment="1" applyProtection="1">
      <alignment horizontal="right" vertical="center"/>
    </xf>
    <xf numFmtId="0" fontId="6" fillId="4" borderId="1" xfId="0" applyNumberFormat="1" applyFont="1" applyFill="1" applyBorder="1" applyAlignment="1" applyProtection="1">
      <alignment horizontal="right" vertical="center"/>
    </xf>
    <xf numFmtId="0" fontId="6" fillId="4" borderId="13" xfId="0" applyNumberFormat="1" applyFont="1" applyFill="1" applyBorder="1" applyAlignment="1" applyProtection="1">
      <alignment horizontal="right" vertical="center"/>
    </xf>
    <xf numFmtId="0" fontId="6" fillId="4" borderId="56" xfId="0" applyNumberFormat="1" applyFont="1" applyFill="1" applyBorder="1" applyAlignment="1" applyProtection="1">
      <alignment horizontal="right" vertical="center"/>
    </xf>
    <xf numFmtId="0" fontId="6" fillId="4" borderId="2" xfId="0" applyNumberFormat="1" applyFont="1" applyFill="1" applyBorder="1" applyAlignment="1" applyProtection="1">
      <alignment horizontal="right" vertical="center"/>
    </xf>
    <xf numFmtId="0" fontId="6" fillId="4" borderId="51" xfId="0" applyNumberFormat="1" applyFont="1" applyFill="1" applyBorder="1" applyAlignment="1" applyProtection="1">
      <alignment horizontal="right" vertical="center"/>
    </xf>
    <xf numFmtId="0" fontId="22" fillId="4" borderId="45" xfId="0" applyNumberFormat="1" applyFont="1" applyFill="1" applyBorder="1" applyAlignment="1" applyProtection="1">
      <alignment horizontal="right" vertical="center"/>
    </xf>
    <xf numFmtId="0" fontId="22" fillId="4" borderId="83" xfId="0" applyNumberFormat="1" applyFont="1" applyFill="1" applyBorder="1" applyAlignment="1" applyProtection="1">
      <alignment horizontal="right" vertical="center"/>
    </xf>
    <xf numFmtId="0" fontId="22" fillId="4" borderId="49" xfId="0" applyNumberFormat="1" applyFont="1" applyFill="1" applyBorder="1" applyAlignment="1" applyProtection="1">
      <alignment horizontal="right" vertical="center"/>
    </xf>
    <xf numFmtId="0" fontId="22" fillId="4" borderId="114" xfId="0" applyNumberFormat="1" applyFont="1" applyFill="1" applyBorder="1" applyAlignment="1" applyProtection="1">
      <alignment horizontal="right" vertical="center"/>
    </xf>
    <xf numFmtId="0" fontId="22" fillId="4" borderId="97" xfId="0" applyNumberFormat="1" applyFont="1" applyFill="1" applyBorder="1" applyAlignment="1" applyProtection="1">
      <alignment horizontal="right" vertical="center"/>
    </xf>
    <xf numFmtId="168" fontId="19" fillId="6" borderId="45" xfId="4" applyNumberFormat="1" applyFont="1" applyFill="1" applyBorder="1" applyAlignment="1" applyProtection="1">
      <alignment horizontal="center"/>
      <protection locked="0"/>
    </xf>
    <xf numFmtId="168" fontId="19" fillId="6" borderId="49" xfId="4" applyNumberFormat="1" applyFont="1" applyFill="1" applyBorder="1" applyAlignment="1" applyProtection="1">
      <alignment horizontal="center"/>
      <protection locked="0"/>
    </xf>
    <xf numFmtId="164" fontId="21" fillId="6" borderId="45" xfId="4" applyNumberFormat="1" applyFont="1" applyFill="1" applyBorder="1" applyAlignment="1" applyProtection="1">
      <alignment horizontal="center"/>
      <protection locked="0"/>
    </xf>
    <xf numFmtId="164" fontId="21" fillId="6" borderId="50" xfId="4" applyNumberFormat="1" applyFont="1" applyFill="1" applyBorder="1" applyAlignment="1" applyProtection="1">
      <alignment horizontal="center"/>
      <protection locked="0"/>
    </xf>
    <xf numFmtId="164" fontId="21" fillId="6" borderId="83" xfId="4" applyNumberFormat="1" applyFont="1" applyFill="1" applyBorder="1" applyAlignment="1" applyProtection="1">
      <alignment horizontal="center"/>
      <protection locked="0"/>
    </xf>
    <xf numFmtId="0" fontId="1" fillId="6" borderId="56" xfId="0" applyNumberFormat="1" applyFont="1" applyFill="1" applyBorder="1" applyAlignment="1" applyProtection="1">
      <alignment horizontal="center" vertical="center"/>
      <protection locked="0"/>
    </xf>
    <xf numFmtId="0" fontId="1" fillId="6" borderId="2" xfId="0" applyNumberFormat="1" applyFont="1" applyFill="1" applyBorder="1" applyAlignment="1" applyProtection="1">
      <alignment horizontal="center" vertical="center"/>
      <protection locked="0"/>
    </xf>
    <xf numFmtId="0" fontId="1" fillId="6" borderId="51" xfId="0" applyNumberFormat="1" applyFont="1" applyFill="1" applyBorder="1" applyAlignment="1" applyProtection="1">
      <alignment horizontal="center" vertical="center"/>
      <protection locked="0"/>
    </xf>
    <xf numFmtId="0" fontId="19" fillId="6" borderId="45" xfId="4" applyFont="1" applyFill="1" applyBorder="1" applyAlignment="1" applyProtection="1">
      <alignment horizontal="center"/>
      <protection locked="0"/>
    </xf>
    <xf numFmtId="0" fontId="19" fillId="6" borderId="49" xfId="4" applyFont="1" applyFill="1" applyBorder="1" applyAlignment="1" applyProtection="1">
      <alignment horizontal="center"/>
      <protection locked="0"/>
    </xf>
    <xf numFmtId="0" fontId="6" fillId="4" borderId="45" xfId="0" applyNumberFormat="1" applyFont="1" applyFill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 vertical="center"/>
    </xf>
    <xf numFmtId="0" fontId="0" fillId="0" borderId="49" xfId="0" applyBorder="1" applyAlignment="1" applyProtection="1">
      <alignment horizontal="center" vertical="center"/>
    </xf>
    <xf numFmtId="0" fontId="5" fillId="4" borderId="45" xfId="0" applyNumberFormat="1" applyFont="1" applyFill="1" applyBorder="1" applyAlignment="1" applyProtection="1">
      <alignment horizontal="right" vertical="center"/>
    </xf>
    <xf numFmtId="0" fontId="0" fillId="0" borderId="50" xfId="0" applyBorder="1" applyAlignment="1" applyProtection="1">
      <alignment horizontal="right" vertical="center"/>
    </xf>
    <xf numFmtId="0" fontId="0" fillId="0" borderId="49" xfId="0" applyBorder="1" applyAlignment="1" applyProtection="1">
      <alignment horizontal="right" vertical="center"/>
    </xf>
    <xf numFmtId="0" fontId="6" fillId="4" borderId="45" xfId="0" applyNumberFormat="1" applyFont="1" applyFill="1" applyBorder="1" applyAlignment="1" applyProtection="1">
      <alignment horizontal="right" vertical="center"/>
    </xf>
    <xf numFmtId="1" fontId="5" fillId="17" borderId="45" xfId="4" applyNumberFormat="1" applyFont="1" applyFill="1" applyBorder="1" applyAlignment="1" applyProtection="1">
      <alignment horizontal="center"/>
    </xf>
    <xf numFmtId="1" fontId="5" fillId="17" borderId="49" xfId="4" applyNumberFormat="1" applyFont="1" applyFill="1" applyBorder="1" applyAlignment="1" applyProtection="1">
      <alignment horizontal="center"/>
    </xf>
    <xf numFmtId="12" fontId="19" fillId="6" borderId="45" xfId="4" applyNumberFormat="1" applyFont="1" applyFill="1" applyBorder="1" applyAlignment="1" applyProtection="1">
      <alignment horizontal="center"/>
      <protection locked="0"/>
    </xf>
    <xf numFmtId="12" fontId="19" fillId="6" borderId="49" xfId="4" applyNumberFormat="1" applyFont="1" applyFill="1" applyBorder="1" applyAlignment="1" applyProtection="1">
      <alignment horizontal="center"/>
      <protection locked="0"/>
    </xf>
    <xf numFmtId="3" fontId="19" fillId="6" borderId="45" xfId="4" applyNumberFormat="1" applyFont="1" applyFill="1" applyBorder="1" applyAlignment="1" applyProtection="1">
      <alignment horizontal="center"/>
      <protection locked="0"/>
    </xf>
    <xf numFmtId="3" fontId="19" fillId="6" borderId="49" xfId="4" applyNumberFormat="1" applyFont="1" applyFill="1" applyBorder="1" applyAlignment="1" applyProtection="1">
      <alignment horizontal="center"/>
      <protection locked="0"/>
    </xf>
    <xf numFmtId="49" fontId="19" fillId="6" borderId="45" xfId="4" applyNumberFormat="1" applyFont="1" applyFill="1" applyBorder="1" applyAlignment="1" applyProtection="1">
      <alignment horizontal="center"/>
      <protection locked="0"/>
    </xf>
    <xf numFmtId="49" fontId="19" fillId="6" borderId="49" xfId="4" applyNumberFormat="1" applyFont="1" applyFill="1" applyBorder="1" applyAlignment="1" applyProtection="1">
      <alignment horizontal="center"/>
      <protection locked="0"/>
    </xf>
    <xf numFmtId="0" fontId="19" fillId="6" borderId="45" xfId="4" applyNumberFormat="1" applyFont="1" applyFill="1" applyBorder="1" applyAlignment="1" applyProtection="1">
      <alignment horizontal="center"/>
      <protection locked="0"/>
    </xf>
    <xf numFmtId="0" fontId="19" fillId="6" borderId="50" xfId="4" applyNumberFormat="1" applyFont="1" applyFill="1" applyBorder="1" applyAlignment="1" applyProtection="1">
      <alignment horizontal="center"/>
      <protection locked="0"/>
    </xf>
    <xf numFmtId="0" fontId="19" fillId="6" borderId="49" xfId="4" applyNumberFormat="1" applyFont="1" applyFill="1" applyBorder="1" applyAlignment="1" applyProtection="1">
      <alignment horizontal="center"/>
      <protection locked="0"/>
    </xf>
    <xf numFmtId="0" fontId="19" fillId="6" borderId="83" xfId="4" applyNumberFormat="1" applyFont="1" applyFill="1" applyBorder="1" applyAlignment="1" applyProtection="1">
      <alignment horizontal="center"/>
      <protection locked="0"/>
    </xf>
    <xf numFmtId="0" fontId="1" fillId="6" borderId="52" xfId="0" applyNumberFormat="1" applyFont="1" applyFill="1" applyBorder="1" applyAlignment="1" applyProtection="1">
      <alignment horizontal="center" vertical="center"/>
      <protection locked="0"/>
    </xf>
    <xf numFmtId="14" fontId="18" fillId="6" borderId="52" xfId="0" applyNumberFormat="1" applyFont="1" applyFill="1" applyBorder="1" applyAlignment="1" applyProtection="1">
      <alignment horizontal="center" vertical="center"/>
      <protection locked="0"/>
    </xf>
    <xf numFmtId="14" fontId="18" fillId="6" borderId="2" xfId="0" applyNumberFormat="1" applyFont="1" applyFill="1" applyBorder="1" applyAlignment="1" applyProtection="1">
      <alignment horizontal="center" vertical="center"/>
      <protection locked="0"/>
    </xf>
    <xf numFmtId="14" fontId="18" fillId="6" borderId="51" xfId="0" applyNumberFormat="1" applyFont="1" applyFill="1" applyBorder="1" applyAlignment="1" applyProtection="1">
      <alignment horizontal="center" vertical="center"/>
      <protection locked="0"/>
    </xf>
    <xf numFmtId="4" fontId="18" fillId="6" borderId="52" xfId="0" applyNumberFormat="1" applyFont="1" applyFill="1" applyBorder="1" applyAlignment="1" applyProtection="1">
      <alignment horizontal="center" vertical="center"/>
      <protection locked="0"/>
    </xf>
    <xf numFmtId="0" fontId="18" fillId="6" borderId="2" xfId="0" applyNumberFormat="1" applyFont="1" applyFill="1" applyBorder="1" applyAlignment="1" applyProtection="1">
      <alignment horizontal="center" vertical="center"/>
      <protection locked="0"/>
    </xf>
    <xf numFmtId="0" fontId="18" fillId="6" borderId="51" xfId="0" applyNumberFormat="1" applyFont="1" applyFill="1" applyBorder="1" applyAlignment="1" applyProtection="1">
      <alignment horizontal="center" vertical="center"/>
      <protection locked="0"/>
    </xf>
    <xf numFmtId="0" fontId="18" fillId="6" borderId="52" xfId="0" applyNumberFormat="1" applyFont="1" applyFill="1" applyBorder="1" applyAlignment="1" applyProtection="1">
      <alignment horizontal="center" vertical="center"/>
      <protection locked="0"/>
    </xf>
    <xf numFmtId="0" fontId="19" fillId="0" borderId="45" xfId="4" applyFont="1" applyFill="1" applyBorder="1" applyAlignment="1" applyProtection="1">
      <alignment horizontal="center"/>
    </xf>
    <xf numFmtId="0" fontId="19" fillId="0" borderId="49" xfId="4" applyFont="1" applyFill="1" applyBorder="1" applyAlignment="1" applyProtection="1">
      <alignment horizontal="center"/>
    </xf>
    <xf numFmtId="0" fontId="20" fillId="0" borderId="45" xfId="4" applyNumberFormat="1" applyFont="1" applyFill="1" applyBorder="1" applyAlignment="1" applyProtection="1">
      <alignment horizontal="right"/>
    </xf>
    <xf numFmtId="0" fontId="19" fillId="0" borderId="49" xfId="0" applyFont="1" applyFill="1" applyBorder="1" applyAlignment="1" applyProtection="1">
      <alignment horizontal="right"/>
    </xf>
    <xf numFmtId="0" fontId="19" fillId="0" borderId="45" xfId="4" applyNumberFormat="1" applyFont="1" applyFill="1" applyBorder="1" applyAlignment="1" applyProtection="1">
      <alignment horizontal="center"/>
    </xf>
    <xf numFmtId="0" fontId="19" fillId="0" borderId="50" xfId="4" applyNumberFormat="1" applyFont="1" applyFill="1" applyBorder="1" applyAlignment="1" applyProtection="1">
      <alignment horizontal="center"/>
    </xf>
    <xf numFmtId="0" fontId="19" fillId="0" borderId="83" xfId="4" applyNumberFormat="1" applyFont="1" applyFill="1" applyBorder="1" applyAlignment="1" applyProtection="1">
      <alignment horizontal="center"/>
    </xf>
    <xf numFmtId="0" fontId="6" fillId="0" borderId="12" xfId="0" applyNumberFormat="1" applyFont="1" applyFill="1" applyBorder="1" applyAlignment="1" applyProtection="1">
      <alignment horizontal="right" vertical="center"/>
    </xf>
    <xf numFmtId="0" fontId="6" fillId="0" borderId="1" xfId="0" applyNumberFormat="1" applyFont="1" applyFill="1" applyBorder="1" applyAlignment="1" applyProtection="1">
      <alignment horizontal="right" vertical="center"/>
    </xf>
    <xf numFmtId="0" fontId="6" fillId="0" borderId="13" xfId="0" applyNumberFormat="1" applyFont="1" applyFill="1" applyBorder="1" applyAlignment="1" applyProtection="1">
      <alignment horizontal="right" vertical="center"/>
    </xf>
    <xf numFmtId="0" fontId="1" fillId="0" borderId="56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51" xfId="0" applyNumberFormat="1" applyFont="1" applyFill="1" applyBorder="1" applyAlignment="1" applyProtection="1">
      <alignment horizontal="center" vertical="center"/>
    </xf>
    <xf numFmtId="0" fontId="23" fillId="0" borderId="45" xfId="4" applyNumberFormat="1" applyFont="1" applyFill="1" applyBorder="1" applyAlignment="1" applyProtection="1">
      <alignment horizontal="center"/>
    </xf>
    <xf numFmtId="0" fontId="0" fillId="0" borderId="50" xfId="0" applyFill="1" applyBorder="1" applyAlignment="1" applyProtection="1"/>
    <xf numFmtId="0" fontId="0" fillId="0" borderId="36" xfId="0" applyFill="1" applyBorder="1" applyAlignment="1" applyProtection="1"/>
    <xf numFmtId="168" fontId="19" fillId="0" borderId="45" xfId="4" applyNumberFormat="1" applyFont="1" applyFill="1" applyBorder="1" applyAlignment="1" applyProtection="1">
      <alignment horizontal="center"/>
    </xf>
    <xf numFmtId="168" fontId="19" fillId="0" borderId="49" xfId="4" applyNumberFormat="1" applyFont="1" applyFill="1" applyBorder="1" applyAlignment="1" applyProtection="1">
      <alignment horizontal="center"/>
    </xf>
    <xf numFmtId="164" fontId="21" fillId="0" borderId="45" xfId="4" applyNumberFormat="1" applyFont="1" applyFill="1" applyBorder="1" applyAlignment="1" applyProtection="1">
      <alignment horizontal="center"/>
    </xf>
    <xf numFmtId="164" fontId="21" fillId="0" borderId="50" xfId="4" applyNumberFormat="1" applyFont="1" applyFill="1" applyBorder="1" applyAlignment="1" applyProtection="1">
      <alignment horizontal="center"/>
    </xf>
    <xf numFmtId="164" fontId="21" fillId="0" borderId="83" xfId="4" applyNumberFormat="1" applyFont="1" applyFill="1" applyBorder="1" applyAlignment="1" applyProtection="1">
      <alignment horizontal="center"/>
    </xf>
    <xf numFmtId="0" fontId="6" fillId="0" borderId="56" xfId="0" applyNumberFormat="1" applyFont="1" applyFill="1" applyBorder="1" applyAlignment="1" applyProtection="1">
      <alignment horizontal="right" vertical="center"/>
    </xf>
    <xf numFmtId="0" fontId="6" fillId="0" borderId="2" xfId="0" applyNumberFormat="1" applyFont="1" applyFill="1" applyBorder="1" applyAlignment="1" applyProtection="1">
      <alignment horizontal="right" vertical="center"/>
    </xf>
    <xf numFmtId="0" fontId="6" fillId="0" borderId="51" xfId="0" applyNumberFormat="1" applyFont="1" applyFill="1" applyBorder="1" applyAlignment="1" applyProtection="1">
      <alignment horizontal="right" vertical="center"/>
    </xf>
    <xf numFmtId="0" fontId="22" fillId="0" borderId="45" xfId="0" applyNumberFormat="1" applyFont="1" applyFill="1" applyBorder="1" applyAlignment="1" applyProtection="1">
      <alignment horizontal="right" vertical="center"/>
    </xf>
    <xf numFmtId="0" fontId="22" fillId="0" borderId="83" xfId="0" applyNumberFormat="1" applyFont="1" applyFill="1" applyBorder="1" applyAlignment="1" applyProtection="1">
      <alignment horizontal="right" vertical="center"/>
    </xf>
    <xf numFmtId="0" fontId="22" fillId="0" borderId="49" xfId="0" applyNumberFormat="1" applyFont="1" applyFill="1" applyBorder="1" applyAlignment="1" applyProtection="1">
      <alignment horizontal="right" vertical="center"/>
    </xf>
    <xf numFmtId="0" fontId="22" fillId="0" borderId="114" xfId="0" applyNumberFormat="1" applyFont="1" applyFill="1" applyBorder="1" applyAlignment="1" applyProtection="1">
      <alignment horizontal="right" vertical="center"/>
    </xf>
    <xf numFmtId="0" fontId="22" fillId="0" borderId="97" xfId="0" applyNumberFormat="1" applyFont="1" applyFill="1" applyBorder="1" applyAlignment="1" applyProtection="1">
      <alignment horizontal="right" vertical="center"/>
    </xf>
    <xf numFmtId="3" fontId="19" fillId="0" borderId="45" xfId="4" applyNumberFormat="1" applyFont="1" applyFill="1" applyBorder="1" applyAlignment="1" applyProtection="1">
      <alignment horizontal="center"/>
    </xf>
    <xf numFmtId="3" fontId="19" fillId="0" borderId="49" xfId="4" applyNumberFormat="1" applyFont="1" applyFill="1" applyBorder="1" applyAlignment="1" applyProtection="1">
      <alignment horizontal="center"/>
    </xf>
    <xf numFmtId="0" fontId="19" fillId="0" borderId="49" xfId="4" applyNumberFormat="1" applyFont="1" applyFill="1" applyBorder="1" applyAlignment="1" applyProtection="1">
      <alignment horizontal="center"/>
    </xf>
    <xf numFmtId="0" fontId="6" fillId="0" borderId="45" xfId="0" applyNumberFormat="1" applyFont="1" applyFill="1" applyBorder="1" applyAlignment="1" applyProtection="1">
      <alignment horizontal="right" vertical="center"/>
    </xf>
    <xf numFmtId="0" fontId="0" fillId="0" borderId="50" xfId="0" applyFill="1" applyBorder="1" applyAlignment="1" applyProtection="1">
      <alignment horizontal="right" vertical="center"/>
    </xf>
    <xf numFmtId="0" fontId="0" fillId="0" borderId="49" xfId="0" applyFill="1" applyBorder="1" applyAlignment="1" applyProtection="1">
      <alignment horizontal="right" vertical="center"/>
    </xf>
    <xf numFmtId="14" fontId="18" fillId="0" borderId="52" xfId="0" applyNumberFormat="1" applyFont="1" applyFill="1" applyBorder="1" applyAlignment="1" applyProtection="1">
      <alignment horizontal="center" vertical="center"/>
    </xf>
    <xf numFmtId="14" fontId="18" fillId="0" borderId="2" xfId="0" applyNumberFormat="1" applyFont="1" applyFill="1" applyBorder="1" applyAlignment="1" applyProtection="1">
      <alignment horizontal="center" vertical="center"/>
    </xf>
    <xf numFmtId="14" fontId="18" fillId="0" borderId="51" xfId="0" applyNumberFormat="1" applyFont="1" applyFill="1" applyBorder="1" applyAlignment="1" applyProtection="1">
      <alignment horizontal="center" vertical="center"/>
    </xf>
    <xf numFmtId="49" fontId="19" fillId="0" borderId="45" xfId="4" applyNumberFormat="1" applyFont="1" applyFill="1" applyBorder="1" applyAlignment="1" applyProtection="1">
      <alignment horizontal="center"/>
    </xf>
    <xf numFmtId="49" fontId="19" fillId="0" borderId="49" xfId="4" applyNumberFormat="1" applyFont="1" applyFill="1" applyBorder="1" applyAlignment="1" applyProtection="1">
      <alignment horizontal="center"/>
    </xf>
    <xf numFmtId="0" fontId="18" fillId="0" borderId="52" xfId="0" applyNumberFormat="1" applyFont="1" applyFill="1" applyBorder="1" applyAlignment="1" applyProtection="1">
      <alignment horizontal="center" vertical="center"/>
    </xf>
    <xf numFmtId="0" fontId="18" fillId="0" borderId="2" xfId="0" applyNumberFormat="1" applyFont="1" applyFill="1" applyBorder="1" applyAlignment="1" applyProtection="1">
      <alignment horizontal="center" vertical="center"/>
    </xf>
    <xf numFmtId="0" fontId="18" fillId="0" borderId="51" xfId="0" applyNumberFormat="1" applyFont="1" applyFill="1" applyBorder="1" applyAlignment="1" applyProtection="1">
      <alignment horizontal="center" vertical="center"/>
    </xf>
    <xf numFmtId="12" fontId="19" fillId="0" borderId="45" xfId="4" applyNumberFormat="1" applyFont="1" applyFill="1" applyBorder="1" applyAlignment="1" applyProtection="1">
      <alignment horizontal="center"/>
    </xf>
    <xf numFmtId="12" fontId="19" fillId="0" borderId="49" xfId="4" applyNumberFormat="1" applyFont="1" applyFill="1" applyBorder="1" applyAlignment="1" applyProtection="1">
      <alignment horizontal="center"/>
    </xf>
    <xf numFmtId="0" fontId="5" fillId="0" borderId="45" xfId="0" applyNumberFormat="1" applyFont="1" applyFill="1" applyBorder="1" applyAlignment="1" applyProtection="1">
      <alignment horizontal="right" vertical="center"/>
    </xf>
    <xf numFmtId="0" fontId="1" fillId="0" borderId="52" xfId="0" applyNumberFormat="1" applyFont="1" applyFill="1" applyBorder="1" applyAlignment="1" applyProtection="1">
      <alignment horizontal="center" vertical="center"/>
    </xf>
    <xf numFmtId="0" fontId="6" fillId="0" borderId="45" xfId="0" applyNumberFormat="1" applyFont="1" applyFill="1" applyBorder="1" applyAlignment="1" applyProtection="1">
      <alignment horizontal="center" vertical="center"/>
    </xf>
    <xf numFmtId="0" fontId="0" fillId="0" borderId="50" xfId="0" applyFill="1" applyBorder="1" applyAlignment="1" applyProtection="1">
      <alignment horizontal="center" vertical="center"/>
    </xf>
    <xf numFmtId="0" fontId="0" fillId="0" borderId="49" xfId="0" applyFill="1" applyBorder="1" applyAlignment="1" applyProtection="1">
      <alignment horizontal="center" vertical="center"/>
    </xf>
    <xf numFmtId="16" fontId="19" fillId="0" borderId="45" xfId="4" applyNumberFormat="1" applyFont="1" applyFill="1" applyBorder="1" applyAlignment="1" applyProtection="1">
      <alignment horizontal="center"/>
    </xf>
    <xf numFmtId="0" fontId="7" fillId="0" borderId="57" xfId="0" applyFont="1" applyBorder="1" applyAlignment="1" applyProtection="1">
      <alignment horizontal="center" wrapText="1"/>
    </xf>
    <xf numFmtId="0" fontId="0" fillId="0" borderId="9" xfId="0" applyBorder="1" applyAlignment="1" applyProtection="1">
      <alignment horizontal="center" wrapText="1"/>
    </xf>
    <xf numFmtId="166" fontId="9" fillId="0" borderId="56" xfId="0" applyNumberFormat="1" applyFont="1" applyFill="1" applyBorder="1" applyAlignment="1" applyProtection="1">
      <alignment horizontal="right"/>
    </xf>
    <xf numFmtId="0" fontId="9" fillId="0" borderId="51" xfId="0" applyFont="1" applyFill="1" applyBorder="1" applyAlignment="1" applyProtection="1">
      <alignment horizontal="right"/>
    </xf>
    <xf numFmtId="0" fontId="27" fillId="21" borderId="115" xfId="0" applyFont="1" applyFill="1" applyBorder="1" applyAlignment="1" applyProtection="1">
      <alignment horizontal="center"/>
    </xf>
    <xf numFmtId="0" fontId="27" fillId="21" borderId="116" xfId="0" applyFont="1" applyFill="1" applyBorder="1" applyAlignment="1" applyProtection="1">
      <alignment horizontal="center"/>
    </xf>
    <xf numFmtId="0" fontId="27" fillId="21" borderId="117" xfId="0" applyFont="1" applyFill="1" applyBorder="1" applyAlignment="1" applyProtection="1">
      <alignment horizontal="center"/>
    </xf>
    <xf numFmtId="0" fontId="8" fillId="22" borderId="0" xfId="0" applyFont="1" applyFill="1" applyAlignment="1" applyProtection="1">
      <alignment horizontal="center"/>
      <protection locked="0"/>
    </xf>
    <xf numFmtId="0" fontId="0" fillId="22" borderId="0" xfId="0" applyFill="1" applyAlignment="1" applyProtection="1">
      <alignment horizontal="center"/>
      <protection locked="0"/>
    </xf>
    <xf numFmtId="166" fontId="9" fillId="13" borderId="45" xfId="0" applyNumberFormat="1" applyFont="1" applyFill="1" applyBorder="1" applyAlignment="1" applyProtection="1">
      <alignment horizontal="right"/>
      <protection locked="0"/>
    </xf>
    <xf numFmtId="0" fontId="9" fillId="0" borderId="49" xfId="0" applyFont="1" applyBorder="1" applyAlignment="1" applyProtection="1">
      <alignment horizontal="right"/>
      <protection locked="0"/>
    </xf>
    <xf numFmtId="166" fontId="9" fillId="13" borderId="118" xfId="0" applyNumberFormat="1" applyFont="1" applyFill="1" applyBorder="1" applyAlignment="1" applyProtection="1">
      <alignment horizontal="right"/>
      <protection locked="0"/>
    </xf>
    <xf numFmtId="0" fontId="9" fillId="0" borderId="74" xfId="0" applyFont="1" applyBorder="1" applyAlignment="1" applyProtection="1">
      <alignment horizontal="right"/>
      <protection locked="0"/>
    </xf>
    <xf numFmtId="166" fontId="9" fillId="0" borderId="119" xfId="0" applyNumberFormat="1" applyFont="1" applyFill="1" applyBorder="1" applyAlignment="1" applyProtection="1">
      <alignment horizontal="right"/>
    </xf>
    <xf numFmtId="0" fontId="9" fillId="0" borderId="120" xfId="0" applyFont="1" applyFill="1" applyBorder="1" applyAlignment="1" applyProtection="1">
      <alignment horizontal="right"/>
    </xf>
    <xf numFmtId="0" fontId="9" fillId="0" borderId="9" xfId="0" applyFont="1" applyBorder="1" applyAlignment="1" applyProtection="1">
      <alignment horizontal="center" wrapText="1"/>
    </xf>
    <xf numFmtId="0" fontId="7" fillId="0" borderId="121" xfId="0" applyFont="1" applyBorder="1" applyAlignment="1" applyProtection="1">
      <alignment horizontal="center" wrapText="1"/>
    </xf>
    <xf numFmtId="0" fontId="0" fillId="0" borderId="122" xfId="0" applyBorder="1" applyAlignment="1" applyProtection="1">
      <alignment horizontal="center" wrapText="1"/>
    </xf>
    <xf numFmtId="0" fontId="9" fillId="0" borderId="81" xfId="0" applyFont="1" applyBorder="1" applyAlignment="1" applyProtection="1">
      <alignment horizontal="right"/>
    </xf>
    <xf numFmtId="0" fontId="0" fillId="0" borderId="83" xfId="0" applyBorder="1" applyAlignment="1" applyProtection="1"/>
    <xf numFmtId="166" fontId="9" fillId="13" borderId="57" xfId="0" applyNumberFormat="1" applyFont="1" applyFill="1" applyBorder="1" applyAlignment="1" applyProtection="1">
      <alignment horizontal="right"/>
      <protection locked="0"/>
    </xf>
    <xf numFmtId="0" fontId="9" fillId="5" borderId="3" xfId="0" applyFont="1" applyFill="1" applyBorder="1" applyAlignment="1" applyProtection="1">
      <alignment horizontal="right"/>
      <protection locked="0"/>
    </xf>
    <xf numFmtId="0" fontId="9" fillId="0" borderId="84" xfId="0" applyFont="1" applyBorder="1" applyAlignment="1" applyProtection="1">
      <alignment horizontal="left"/>
    </xf>
    <xf numFmtId="0" fontId="0" fillId="0" borderId="72" xfId="0" applyBorder="1" applyAlignment="1" applyProtection="1">
      <alignment horizontal="left"/>
    </xf>
    <xf numFmtId="0" fontId="9" fillId="0" borderId="58" xfId="0" applyFont="1" applyBorder="1" applyAlignment="1" applyProtection="1">
      <alignment horizontal="center" wrapText="1"/>
    </xf>
    <xf numFmtId="0" fontId="9" fillId="0" borderId="123" xfId="0" applyFont="1" applyBorder="1" applyAlignment="1" applyProtection="1">
      <alignment horizontal="center" wrapText="1"/>
    </xf>
    <xf numFmtId="0" fontId="9" fillId="0" borderId="53" xfId="0" applyFont="1" applyBorder="1" applyAlignment="1" applyProtection="1">
      <alignment horizontal="center" wrapText="1"/>
    </xf>
    <xf numFmtId="0" fontId="9" fillId="0" borderId="124" xfId="0" applyFont="1" applyBorder="1" applyAlignment="1" applyProtection="1">
      <alignment horizontal="center" wrapText="1"/>
    </xf>
    <xf numFmtId="2" fontId="9" fillId="7" borderId="52" xfId="0" applyNumberFormat="1" applyFont="1" applyFill="1" applyBorder="1" applyAlignment="1" applyProtection="1">
      <alignment horizontal="center"/>
    </xf>
    <xf numFmtId="2" fontId="9" fillId="7" borderId="2" xfId="0" applyNumberFormat="1" applyFont="1" applyFill="1" applyBorder="1" applyAlignment="1" applyProtection="1">
      <alignment horizontal="center"/>
    </xf>
    <xf numFmtId="2" fontId="9" fillId="22" borderId="52" xfId="0" applyNumberFormat="1" applyFont="1" applyFill="1" applyBorder="1" applyAlignment="1" applyProtection="1">
      <alignment horizontal="center"/>
      <protection locked="0"/>
    </xf>
    <xf numFmtId="2" fontId="9" fillId="22" borderId="2" xfId="0" applyNumberFormat="1" applyFont="1" applyFill="1" applyBorder="1" applyAlignment="1" applyProtection="1">
      <alignment horizontal="center"/>
      <protection locked="0"/>
    </xf>
    <xf numFmtId="168" fontId="9" fillId="7" borderId="52" xfId="0" applyNumberFormat="1" applyFont="1" applyFill="1" applyBorder="1" applyAlignment="1" applyProtection="1">
      <alignment horizontal="center"/>
    </xf>
    <xf numFmtId="168" fontId="9" fillId="7" borderId="2" xfId="0" applyNumberFormat="1" applyFont="1" applyFill="1" applyBorder="1" applyAlignment="1" applyProtection="1">
      <alignment horizontal="center"/>
    </xf>
    <xf numFmtId="0" fontId="9" fillId="0" borderId="104" xfId="0" applyFont="1" applyBorder="1" applyAlignment="1" applyProtection="1">
      <alignment horizontal="right"/>
    </xf>
    <xf numFmtId="0" fontId="0" fillId="0" borderId="61" xfId="0" applyBorder="1" applyAlignment="1" applyProtection="1"/>
    <xf numFmtId="0" fontId="0" fillId="0" borderId="124" xfId="0" applyBorder="1" applyAlignment="1" applyProtection="1"/>
    <xf numFmtId="166" fontId="9" fillId="13" borderId="9" xfId="0" applyNumberFormat="1" applyFont="1" applyFill="1" applyBorder="1" applyAlignment="1" applyProtection="1">
      <alignment horizontal="right"/>
      <protection locked="0"/>
    </xf>
    <xf numFmtId="0" fontId="9" fillId="5" borderId="9" xfId="0" applyFont="1" applyFill="1" applyBorder="1" applyAlignment="1" applyProtection="1">
      <alignment horizontal="right"/>
      <protection locked="0"/>
    </xf>
    <xf numFmtId="14" fontId="9" fillId="13" borderId="45" xfId="0" applyNumberFormat="1" applyFont="1" applyFill="1" applyBorder="1" applyAlignment="1" applyProtection="1">
      <alignment horizontal="center"/>
      <protection locked="0"/>
    </xf>
    <xf numFmtId="14" fontId="9" fillId="13" borderId="50" xfId="0" applyNumberFormat="1" applyFont="1" applyFill="1" applyBorder="1" applyAlignment="1" applyProtection="1">
      <alignment horizontal="center"/>
      <protection locked="0"/>
    </xf>
    <xf numFmtId="49" fontId="7" fillId="13" borderId="45" xfId="0" applyNumberFormat="1" applyFont="1" applyFill="1" applyBorder="1" applyAlignment="1" applyProtection="1">
      <alignment horizontal="center"/>
      <protection locked="0"/>
    </xf>
    <xf numFmtId="49" fontId="9" fillId="13" borderId="50" xfId="0" applyNumberFormat="1" applyFont="1" applyFill="1" applyBorder="1" applyAlignment="1" applyProtection="1">
      <alignment horizontal="center"/>
      <protection locked="0"/>
    </xf>
    <xf numFmtId="49" fontId="7" fillId="13" borderId="125" xfId="0" applyNumberFormat="1" applyFont="1" applyFill="1" applyBorder="1" applyAlignment="1" applyProtection="1">
      <alignment horizontal="center"/>
      <protection locked="0"/>
    </xf>
    <xf numFmtId="49" fontId="9" fillId="13" borderId="126" xfId="0" applyNumberFormat="1" applyFont="1" applyFill="1" applyBorder="1" applyAlignment="1" applyProtection="1">
      <alignment horizontal="center"/>
      <protection locked="0"/>
    </xf>
    <xf numFmtId="0" fontId="9" fillId="5" borderId="52" xfId="0" applyFont="1" applyFill="1" applyBorder="1" applyAlignment="1" applyProtection="1">
      <alignment horizontal="center"/>
      <protection locked="0"/>
    </xf>
    <xf numFmtId="0" fontId="9" fillId="5" borderId="2" xfId="0" applyFont="1" applyFill="1" applyBorder="1" applyAlignment="1" applyProtection="1">
      <alignment horizontal="center"/>
      <protection locked="0"/>
    </xf>
    <xf numFmtId="0" fontId="9" fillId="7" borderId="52" xfId="0" applyFont="1" applyFill="1" applyBorder="1" applyAlignment="1" applyProtection="1">
      <alignment horizontal="center"/>
    </xf>
    <xf numFmtId="0" fontId="9" fillId="7" borderId="2" xfId="0" applyFont="1" applyFill="1" applyBorder="1" applyAlignment="1" applyProtection="1">
      <alignment horizontal="center"/>
    </xf>
    <xf numFmtId="0" fontId="27" fillId="21" borderId="66" xfId="0" applyFont="1" applyFill="1" applyBorder="1" applyAlignment="1" applyProtection="1">
      <alignment horizontal="center"/>
    </xf>
    <xf numFmtId="0" fontId="27" fillId="21" borderId="77" xfId="0" applyFont="1" applyFill="1" applyBorder="1" applyAlignment="1" applyProtection="1">
      <alignment horizontal="center"/>
    </xf>
    <xf numFmtId="0" fontId="27" fillId="21" borderId="67" xfId="0" applyFont="1" applyFill="1" applyBorder="1" applyAlignment="1" applyProtection="1">
      <alignment horizontal="center"/>
    </xf>
    <xf numFmtId="0" fontId="7" fillId="20" borderId="45" xfId="0" applyNumberFormat="1" applyFont="1" applyFill="1" applyBorder="1" applyAlignment="1" applyProtection="1">
      <alignment horizontal="center"/>
    </xf>
    <xf numFmtId="0" fontId="7" fillId="20" borderId="50" xfId="0" applyNumberFormat="1" applyFont="1" applyFill="1" applyBorder="1" applyAlignment="1" applyProtection="1">
      <alignment horizontal="center"/>
    </xf>
    <xf numFmtId="0" fontId="0" fillId="0" borderId="127" xfId="0" applyBorder="1" applyProtection="1"/>
    <xf numFmtId="0" fontId="9" fillId="0" borderId="84" xfId="0" applyFont="1" applyBorder="1" applyAlignment="1" applyProtection="1">
      <alignment horizontal="right"/>
    </xf>
    <xf numFmtId="0" fontId="0" fillId="0" borderId="72" xfId="0" applyBorder="1" applyAlignment="1" applyProtection="1">
      <alignment horizontal="right"/>
    </xf>
    <xf numFmtId="0" fontId="9" fillId="5" borderId="1" xfId="0" applyFont="1" applyFill="1" applyBorder="1" applyAlignment="1" applyProtection="1">
      <alignment horizontal="center" wrapText="1"/>
      <protection locked="0"/>
    </xf>
    <xf numFmtId="49" fontId="7" fillId="13" borderId="2" xfId="0" applyNumberFormat="1" applyFont="1" applyFill="1" applyBorder="1" applyAlignment="1" applyProtection="1">
      <alignment horizontal="center"/>
      <protection locked="0"/>
    </xf>
    <xf numFmtId="49" fontId="9" fillId="13" borderId="2" xfId="0" applyNumberFormat="1" applyFont="1" applyFill="1" applyBorder="1" applyAlignment="1" applyProtection="1">
      <alignment horizontal="center"/>
      <protection locked="0"/>
    </xf>
    <xf numFmtId="0" fontId="7" fillId="0" borderId="62" xfId="1" applyFont="1" applyFill="1" applyBorder="1" applyAlignment="1" applyProtection="1">
      <alignment horizontal="right"/>
    </xf>
    <xf numFmtId="0" fontId="0" fillId="0" borderId="0" xfId="0" applyFill="1" applyBorder="1" applyAlignment="1" applyProtection="1"/>
    <xf numFmtId="0" fontId="9" fillId="7" borderId="2" xfId="0" applyFont="1" applyFill="1" applyBorder="1" applyAlignment="1" applyProtection="1">
      <alignment horizontal="center" wrapText="1"/>
    </xf>
    <xf numFmtId="0" fontId="9" fillId="0" borderId="2" xfId="0" applyFont="1" applyBorder="1" applyAlignment="1" applyProtection="1">
      <alignment horizontal="center" wrapText="1"/>
    </xf>
    <xf numFmtId="14" fontId="9" fillId="5" borderId="1" xfId="0" applyNumberFormat="1" applyFont="1" applyFill="1" applyBorder="1" applyAlignment="1" applyProtection="1">
      <alignment horizontal="center" wrapText="1"/>
      <protection locked="0"/>
    </xf>
    <xf numFmtId="0" fontId="27" fillId="21" borderId="128" xfId="0" applyFont="1" applyFill="1" applyBorder="1" applyAlignment="1" applyProtection="1">
      <alignment horizontal="center"/>
    </xf>
    <xf numFmtId="0" fontId="27" fillId="21" borderId="129" xfId="0" applyFont="1" applyFill="1" applyBorder="1" applyAlignment="1" applyProtection="1">
      <alignment horizontal="center"/>
    </xf>
    <xf numFmtId="0" fontId="27" fillId="21" borderId="112" xfId="0" applyFont="1" applyFill="1" applyBorder="1" applyAlignment="1" applyProtection="1">
      <alignment horizontal="center"/>
    </xf>
    <xf numFmtId="0" fontId="7" fillId="22" borderId="1" xfId="0" applyNumberFormat="1" applyFont="1" applyFill="1" applyBorder="1" applyAlignment="1" applyProtection="1">
      <alignment horizontal="center"/>
      <protection locked="0"/>
    </xf>
    <xf numFmtId="0" fontId="9" fillId="22" borderId="1" xfId="0" applyNumberFormat="1" applyFont="1" applyFill="1" applyBorder="1" applyAlignment="1" applyProtection="1">
      <alignment horizontal="center"/>
      <protection locked="0"/>
    </xf>
    <xf numFmtId="14" fontId="9" fillId="5" borderId="2" xfId="0" applyNumberFormat="1" applyFont="1" applyFill="1" applyBorder="1" applyAlignment="1" applyProtection="1">
      <alignment horizontal="center" wrapText="1"/>
      <protection locked="0"/>
    </xf>
    <xf numFmtId="0" fontId="7" fillId="5" borderId="1" xfId="0" applyFont="1" applyFill="1" applyBorder="1" applyAlignment="1" applyProtection="1">
      <alignment horizontal="center" wrapText="1"/>
      <protection locked="0"/>
    </xf>
    <xf numFmtId="172" fontId="7" fillId="22" borderId="5" xfId="0" applyNumberFormat="1" applyFont="1" applyFill="1" applyBorder="1" applyAlignment="1" applyProtection="1">
      <alignment horizontal="center"/>
      <protection locked="0"/>
    </xf>
    <xf numFmtId="14" fontId="9" fillId="22" borderId="1" xfId="0" applyNumberFormat="1" applyFont="1" applyFill="1" applyBorder="1" applyAlignment="1" applyProtection="1">
      <alignment horizontal="center" wrapText="1"/>
      <protection locked="0"/>
    </xf>
    <xf numFmtId="0" fontId="9" fillId="22" borderId="1" xfId="0" applyFont="1" applyFill="1" applyBorder="1" applyAlignment="1" applyProtection="1">
      <alignment horizontal="center" wrapText="1"/>
      <protection locked="0"/>
    </xf>
    <xf numFmtId="0" fontId="7" fillId="7" borderId="2" xfId="0" applyFont="1" applyFill="1" applyBorder="1" applyAlignment="1" applyProtection="1">
      <alignment horizontal="center" wrapText="1"/>
    </xf>
    <xf numFmtId="166" fontId="7" fillId="25" borderId="45" xfId="0" applyNumberFormat="1" applyFont="1" applyFill="1" applyBorder="1" applyAlignment="1" applyProtection="1">
      <alignment horizontal="right"/>
    </xf>
    <xf numFmtId="0" fontId="7" fillId="20" borderId="49" xfId="0" applyFont="1" applyFill="1" applyBorder="1" applyAlignment="1" applyProtection="1">
      <alignment horizontal="right"/>
    </xf>
    <xf numFmtId="0" fontId="0" fillId="0" borderId="137" xfId="0" applyBorder="1" applyAlignment="1" applyProtection="1">
      <alignment horizontal="center" wrapText="1"/>
    </xf>
    <xf numFmtId="0" fontId="7" fillId="0" borderId="132" xfId="1" applyFont="1" applyBorder="1" applyAlignment="1" applyProtection="1">
      <alignment horizontal="center" wrapText="1"/>
    </xf>
    <xf numFmtId="0" fontId="7" fillId="0" borderId="133" xfId="0" applyFont="1" applyBorder="1" applyAlignment="1" applyProtection="1">
      <alignment horizontal="center" wrapText="1"/>
    </xf>
    <xf numFmtId="0" fontId="7" fillId="0" borderId="134" xfId="0" applyFont="1" applyBorder="1" applyAlignment="1" applyProtection="1">
      <alignment horizontal="center" wrapText="1"/>
    </xf>
    <xf numFmtId="0" fontId="7" fillId="0" borderId="136" xfId="0" applyFont="1" applyBorder="1" applyAlignment="1" applyProtection="1">
      <alignment horizontal="center" wrapText="1"/>
    </xf>
    <xf numFmtId="0" fontId="9" fillId="0" borderId="130" xfId="0" applyFont="1" applyBorder="1" applyAlignment="1" applyProtection="1">
      <alignment horizontal="center" wrapText="1"/>
    </xf>
    <xf numFmtId="0" fontId="18" fillId="0" borderId="131" xfId="0" applyFont="1" applyBorder="1" applyAlignment="1" applyProtection="1">
      <alignment wrapText="1"/>
    </xf>
    <xf numFmtId="0" fontId="9" fillId="0" borderId="132" xfId="0" applyFont="1" applyBorder="1" applyAlignment="1" applyProtection="1">
      <alignment horizontal="center" wrapText="1"/>
    </xf>
    <xf numFmtId="0" fontId="18" fillId="0" borderId="133" xfId="0" applyFont="1" applyBorder="1" applyAlignment="1" applyProtection="1">
      <alignment horizontal="center" wrapText="1"/>
    </xf>
    <xf numFmtId="0" fontId="9" fillId="0" borderId="59" xfId="0" applyFont="1" applyBorder="1" applyAlignment="1" applyProtection="1">
      <alignment horizontal="center" wrapText="1"/>
    </xf>
    <xf numFmtId="0" fontId="18" fillId="0" borderId="35" xfId="0" applyFont="1" applyBorder="1" applyAlignment="1" applyProtection="1">
      <alignment horizontal="center" wrapText="1"/>
    </xf>
    <xf numFmtId="0" fontId="7" fillId="0" borderId="88" xfId="0" applyFont="1" applyBorder="1" applyAlignment="1" applyProtection="1">
      <alignment horizontal="center"/>
    </xf>
    <xf numFmtId="0" fontId="7" fillId="0" borderId="135" xfId="0" applyFont="1" applyBorder="1" applyAlignment="1" applyProtection="1">
      <alignment horizontal="center"/>
    </xf>
    <xf numFmtId="0" fontId="7" fillId="0" borderId="72" xfId="0" applyFont="1" applyBorder="1" applyAlignment="1" applyProtection="1">
      <alignment horizontal="center"/>
    </xf>
    <xf numFmtId="0" fontId="7" fillId="0" borderId="59" xfId="0" applyFont="1" applyBorder="1" applyAlignment="1" applyProtection="1">
      <alignment horizontal="center"/>
    </xf>
    <xf numFmtId="0" fontId="7" fillId="0" borderId="78" xfId="0" applyFont="1" applyBorder="1" applyAlignment="1" applyProtection="1">
      <alignment horizontal="center"/>
    </xf>
    <xf numFmtId="0" fontId="7" fillId="0" borderId="48" xfId="0" applyFont="1" applyBorder="1" applyAlignment="1" applyProtection="1">
      <alignment horizontal="center"/>
    </xf>
    <xf numFmtId="14" fontId="7" fillId="5" borderId="2" xfId="0" applyNumberFormat="1" applyFont="1" applyFill="1" applyBorder="1" applyAlignment="1" applyProtection="1">
      <alignment horizontal="center" wrapText="1"/>
      <protection locked="0"/>
    </xf>
    <xf numFmtId="0" fontId="9" fillId="5" borderId="2" xfId="0" applyFont="1" applyFill="1" applyBorder="1" applyAlignment="1" applyProtection="1">
      <alignment horizontal="center" wrapText="1"/>
      <protection locked="0"/>
    </xf>
    <xf numFmtId="0" fontId="7" fillId="5" borderId="2" xfId="0" applyFont="1" applyFill="1" applyBorder="1" applyAlignment="1" applyProtection="1">
      <alignment horizontal="center" wrapText="1"/>
      <protection locked="0"/>
    </xf>
    <xf numFmtId="0" fontId="7" fillId="0" borderId="58" xfId="0" applyFont="1" applyBorder="1" applyAlignment="1" applyProtection="1">
      <alignment horizontal="center" wrapText="1"/>
    </xf>
    <xf numFmtId="0" fontId="7" fillId="0" borderId="165" xfId="0" applyFont="1" applyBorder="1" applyAlignment="1" applyProtection="1">
      <alignment horizontal="center" wrapText="1"/>
    </xf>
    <xf numFmtId="0" fontId="7" fillId="0" borderId="53" xfId="0" applyFont="1" applyBorder="1" applyAlignment="1" applyProtection="1">
      <alignment horizontal="center" wrapText="1"/>
    </xf>
    <xf numFmtId="14" fontId="7" fillId="22" borderId="2" xfId="0" applyNumberFormat="1" applyFont="1" applyFill="1" applyBorder="1" applyAlignment="1" applyProtection="1">
      <alignment horizontal="center" wrapText="1"/>
      <protection locked="0"/>
    </xf>
    <xf numFmtId="0" fontId="9" fillId="22" borderId="2" xfId="0" applyFont="1" applyFill="1" applyBorder="1" applyAlignment="1" applyProtection="1">
      <alignment horizontal="center" wrapText="1"/>
      <protection locked="0"/>
    </xf>
    <xf numFmtId="14" fontId="9" fillId="22" borderId="2" xfId="0" applyNumberFormat="1" applyFont="1" applyFill="1" applyBorder="1" applyAlignment="1" applyProtection="1">
      <alignment horizontal="center" wrapText="1"/>
      <protection locked="0"/>
    </xf>
    <xf numFmtId="0" fontId="7" fillId="5" borderId="5" xfId="0" applyFont="1" applyFill="1" applyBorder="1" applyAlignment="1" applyProtection="1">
      <alignment horizontal="left" vertical="top" wrapText="1"/>
      <protection locked="0"/>
    </xf>
    <xf numFmtId="0" fontId="7" fillId="5" borderId="152" xfId="0" applyFont="1" applyFill="1" applyBorder="1" applyAlignment="1" applyProtection="1">
      <alignment horizontal="left" vertical="top" wrapText="1"/>
      <protection locked="0"/>
    </xf>
    <xf numFmtId="0" fontId="7" fillId="5" borderId="0" xfId="0" applyFont="1" applyFill="1" applyBorder="1" applyAlignment="1" applyProtection="1">
      <alignment horizontal="left" vertical="top" wrapText="1"/>
      <protection locked="0"/>
    </xf>
    <xf numFmtId="0" fontId="7" fillId="5" borderId="63" xfId="0" applyFont="1" applyFill="1" applyBorder="1" applyAlignment="1" applyProtection="1">
      <alignment horizontal="left" vertical="top" wrapText="1"/>
      <protection locked="0"/>
    </xf>
    <xf numFmtId="0" fontId="7" fillId="5" borderId="64" xfId="0" applyFont="1" applyFill="1" applyBorder="1" applyAlignment="1" applyProtection="1">
      <alignment horizontal="left" vertical="top" wrapText="1"/>
      <protection locked="0"/>
    </xf>
    <xf numFmtId="0" fontId="7" fillId="5" borderId="65" xfId="0" applyFont="1" applyFill="1" applyBorder="1" applyAlignment="1" applyProtection="1">
      <alignment horizontal="left" vertical="top" wrapText="1"/>
      <protection locked="0"/>
    </xf>
    <xf numFmtId="0" fontId="7" fillId="14" borderId="139" xfId="1" applyFont="1" applyFill="1" applyBorder="1" applyAlignment="1" applyProtection="1">
      <alignment horizontal="center"/>
    </xf>
    <xf numFmtId="0" fontId="0" fillId="14" borderId="72" xfId="0" applyFill="1" applyBorder="1" applyAlignment="1" applyProtection="1"/>
    <xf numFmtId="0" fontId="7" fillId="14" borderId="69" xfId="1" applyFont="1" applyFill="1" applyBorder="1" applyAlignment="1" applyProtection="1">
      <alignment horizontal="center" wrapText="1"/>
    </xf>
    <xf numFmtId="0" fontId="0" fillId="14" borderId="35" xfId="0" applyFill="1" applyBorder="1" applyAlignment="1" applyProtection="1">
      <alignment horizontal="center" wrapText="1"/>
    </xf>
    <xf numFmtId="0" fontId="7" fillId="14" borderId="69" xfId="1" applyFont="1" applyFill="1" applyBorder="1" applyAlignment="1" applyProtection="1">
      <alignment horizontal="center"/>
    </xf>
    <xf numFmtId="0" fontId="0" fillId="14" borderId="35" xfId="0" applyFill="1" applyBorder="1" applyAlignment="1" applyProtection="1"/>
    <xf numFmtId="0" fontId="7" fillId="0" borderId="2" xfId="0" applyFont="1" applyBorder="1" applyAlignment="1" applyProtection="1">
      <alignment horizontal="center" wrapText="1"/>
    </xf>
    <xf numFmtId="0" fontId="7" fillId="0" borderId="145" xfId="0" applyFont="1" applyFill="1" applyBorder="1" applyAlignment="1" applyProtection="1">
      <alignment horizontal="center"/>
    </xf>
    <xf numFmtId="0" fontId="7" fillId="0" borderId="113" xfId="0" applyFont="1" applyFill="1" applyBorder="1" applyAlignment="1" applyProtection="1">
      <alignment horizontal="center"/>
    </xf>
    <xf numFmtId="0" fontId="1" fillId="0" borderId="146" xfId="0" applyFont="1" applyFill="1" applyBorder="1" applyAlignment="1" applyProtection="1">
      <alignment horizontal="center" wrapText="1"/>
    </xf>
    <xf numFmtId="0" fontId="1" fillId="0" borderId="9" xfId="0" applyFont="1" applyFill="1" applyBorder="1" applyAlignment="1" applyProtection="1">
      <alignment horizontal="center" wrapText="1"/>
    </xf>
    <xf numFmtId="166" fontId="7" fillId="25" borderId="9" xfId="0" applyNumberFormat="1" applyFont="1" applyFill="1" applyBorder="1" applyAlignment="1" applyProtection="1">
      <alignment horizontal="right"/>
    </xf>
    <xf numFmtId="0" fontId="7" fillId="20" borderId="9" xfId="0" applyFont="1" applyFill="1" applyBorder="1" applyAlignment="1" applyProtection="1">
      <alignment horizontal="right"/>
    </xf>
    <xf numFmtId="0" fontId="7" fillId="22" borderId="0" xfId="0" applyFont="1" applyFill="1" applyBorder="1" applyAlignment="1" applyProtection="1">
      <alignment horizontal="left" vertical="top"/>
      <protection locked="0"/>
    </xf>
    <xf numFmtId="0" fontId="7" fillId="22" borderId="64" xfId="0" applyFont="1" applyFill="1" applyBorder="1" applyAlignment="1" applyProtection="1">
      <alignment horizontal="left" vertical="top"/>
      <protection locked="0"/>
    </xf>
    <xf numFmtId="0" fontId="9" fillId="22" borderId="0" xfId="0" applyFont="1" applyFill="1" applyBorder="1" applyAlignment="1" applyProtection="1">
      <alignment horizontal="left" vertical="top"/>
      <protection locked="0"/>
    </xf>
    <xf numFmtId="0" fontId="9" fillId="22" borderId="63" xfId="0" applyFont="1" applyFill="1" applyBorder="1" applyAlignment="1" applyProtection="1">
      <alignment horizontal="left" vertical="top"/>
      <protection locked="0"/>
    </xf>
    <xf numFmtId="0" fontId="9" fillId="22" borderId="64" xfId="0" applyFont="1" applyFill="1" applyBorder="1" applyAlignment="1" applyProtection="1">
      <alignment horizontal="left" vertical="top"/>
      <protection locked="0"/>
    </xf>
    <xf numFmtId="0" fontId="9" fillId="22" borderId="65" xfId="0" applyFont="1" applyFill="1" applyBorder="1" applyAlignment="1" applyProtection="1">
      <alignment horizontal="left" vertical="top"/>
      <protection locked="0"/>
    </xf>
    <xf numFmtId="0" fontId="9" fillId="0" borderId="134" xfId="0" applyFont="1" applyBorder="1" applyAlignment="1" applyProtection="1">
      <alignment horizontal="center" wrapText="1"/>
    </xf>
    <xf numFmtId="0" fontId="18" fillId="0" borderId="73" xfId="0" applyFont="1" applyBorder="1" applyAlignment="1" applyProtection="1">
      <alignment horizontal="center" wrapText="1"/>
    </xf>
    <xf numFmtId="0" fontId="7" fillId="0" borderId="9" xfId="0" applyFont="1" applyBorder="1" applyAlignment="1" applyProtection="1">
      <alignment horizontal="center" wrapText="1"/>
    </xf>
    <xf numFmtId="0" fontId="0" fillId="0" borderId="127" xfId="0" applyBorder="1" applyAlignment="1" applyProtection="1">
      <alignment horizontal="center" wrapText="1"/>
    </xf>
    <xf numFmtId="14" fontId="7" fillId="20" borderId="1" xfId="0" applyNumberFormat="1" applyFont="1" applyFill="1" applyBorder="1" applyAlignment="1" applyProtection="1">
      <alignment horizontal="center" wrapText="1"/>
    </xf>
    <xf numFmtId="0" fontId="7" fillId="20" borderId="1" xfId="0" applyFont="1" applyFill="1" applyBorder="1" applyAlignment="1" applyProtection="1">
      <alignment horizontal="center" wrapText="1"/>
    </xf>
    <xf numFmtId="0" fontId="7" fillId="20" borderId="1" xfId="0" applyNumberFormat="1" applyFont="1" applyFill="1" applyBorder="1" applyAlignment="1" applyProtection="1">
      <alignment horizontal="center"/>
    </xf>
    <xf numFmtId="0" fontId="7" fillId="22" borderId="0" xfId="0" applyFont="1" applyFill="1" applyBorder="1" applyAlignment="1" applyProtection="1">
      <alignment horizontal="center"/>
      <protection locked="0"/>
    </xf>
    <xf numFmtId="0" fontId="7" fillId="14" borderId="3" xfId="0" applyFont="1" applyFill="1" applyBorder="1" applyAlignment="1" applyProtection="1">
      <alignment horizontal="center"/>
    </xf>
    <xf numFmtId="0" fontId="7" fillId="14" borderId="138" xfId="1" applyFont="1" applyFill="1" applyBorder="1" applyAlignment="1" applyProtection="1">
      <alignment horizontal="center"/>
    </xf>
    <xf numFmtId="0" fontId="0" fillId="14" borderId="73" xfId="0" applyFill="1" applyBorder="1" applyAlignment="1" applyProtection="1">
      <alignment horizontal="center"/>
    </xf>
    <xf numFmtId="0" fontId="10" fillId="23" borderId="128" xfId="0" applyFont="1" applyFill="1" applyBorder="1" applyAlignment="1" applyProtection="1">
      <alignment horizontal="center"/>
    </xf>
    <xf numFmtId="0" fontId="10" fillId="23" borderId="129" xfId="0" applyFont="1" applyFill="1" applyBorder="1" applyAlignment="1" applyProtection="1">
      <alignment horizontal="center"/>
    </xf>
    <xf numFmtId="0" fontId="10" fillId="23" borderId="112" xfId="0" applyFont="1" applyFill="1" applyBorder="1" applyAlignment="1" applyProtection="1">
      <alignment horizontal="center"/>
    </xf>
    <xf numFmtId="0" fontId="11" fillId="0" borderId="141" xfId="2" applyNumberFormat="1" applyFont="1" applyFill="1" applyBorder="1" applyAlignment="1" applyProtection="1">
      <alignment horizontal="right" vertical="center"/>
    </xf>
    <xf numFmtId="0" fontId="11" fillId="0" borderId="51" xfId="2" applyNumberFormat="1" applyFont="1" applyFill="1" applyBorder="1" applyAlignment="1" applyProtection="1">
      <alignment horizontal="right" vertical="center"/>
    </xf>
    <xf numFmtId="0" fontId="37" fillId="0" borderId="142" xfId="2" applyNumberFormat="1" applyFont="1" applyFill="1" applyBorder="1" applyAlignment="1" applyProtection="1">
      <alignment horizontal="right" vertical="center"/>
    </xf>
    <xf numFmtId="0" fontId="37" fillId="0" borderId="143" xfId="2" applyNumberFormat="1" applyFont="1" applyFill="1" applyBorder="1" applyAlignment="1" applyProtection="1">
      <alignment horizontal="right" vertical="center"/>
    </xf>
    <xf numFmtId="0" fontId="11" fillId="0" borderId="144" xfId="2" applyNumberFormat="1" applyFont="1" applyFill="1" applyBorder="1" applyAlignment="1" applyProtection="1">
      <alignment horizontal="right" vertical="center"/>
    </xf>
    <xf numFmtId="0" fontId="11" fillId="0" borderId="120" xfId="2" applyNumberFormat="1" applyFont="1" applyFill="1" applyBorder="1" applyAlignment="1" applyProtection="1">
      <alignment horizontal="right" vertical="center"/>
    </xf>
    <xf numFmtId="0" fontId="10" fillId="24" borderId="128" xfId="0" applyFont="1" applyFill="1" applyBorder="1" applyAlignment="1" applyProtection="1">
      <alignment horizontal="center"/>
    </xf>
    <xf numFmtId="0" fontId="10" fillId="24" borderId="129" xfId="0" applyFont="1" applyFill="1" applyBorder="1" applyAlignment="1" applyProtection="1">
      <alignment horizontal="center"/>
    </xf>
    <xf numFmtId="0" fontId="10" fillId="24" borderId="112" xfId="0" applyFont="1" applyFill="1" applyBorder="1" applyAlignment="1" applyProtection="1">
      <alignment horizontal="center"/>
    </xf>
    <xf numFmtId="0" fontId="37" fillId="24" borderId="128" xfId="2" applyNumberFormat="1" applyFont="1" applyFill="1" applyBorder="1" applyAlignment="1" applyProtection="1">
      <alignment horizontal="center" vertical="center"/>
    </xf>
    <xf numFmtId="0" fontId="37" fillId="24" borderId="129" xfId="2" applyNumberFormat="1" applyFont="1" applyFill="1" applyBorder="1" applyAlignment="1" applyProtection="1">
      <alignment horizontal="center" vertical="center"/>
    </xf>
    <xf numFmtId="0" fontId="37" fillId="24" borderId="112" xfId="2" applyNumberFormat="1" applyFont="1" applyFill="1" applyBorder="1" applyAlignment="1" applyProtection="1">
      <alignment horizontal="center" vertical="center"/>
    </xf>
    <xf numFmtId="14" fontId="7" fillId="5" borderId="1" xfId="0" applyNumberFormat="1" applyFont="1" applyFill="1" applyBorder="1" applyAlignment="1" applyProtection="1">
      <alignment horizontal="center" wrapText="1"/>
      <protection locked="0"/>
    </xf>
    <xf numFmtId="3" fontId="7" fillId="7" borderId="2" xfId="0" applyNumberFormat="1" applyFont="1" applyFill="1" applyBorder="1" applyAlignment="1" applyProtection="1">
      <alignment horizontal="center" wrapText="1"/>
    </xf>
    <xf numFmtId="0" fontId="11" fillId="0" borderId="114" xfId="2" applyNumberFormat="1" applyFont="1" applyFill="1" applyBorder="1" applyAlignment="1" applyProtection="1">
      <alignment horizontal="center"/>
    </xf>
    <xf numFmtId="0" fontId="7" fillId="0" borderId="140" xfId="0" applyFont="1" applyFill="1" applyBorder="1" applyAlignment="1" applyProtection="1">
      <alignment horizontal="center"/>
    </xf>
    <xf numFmtId="0" fontId="7" fillId="0" borderId="137" xfId="0" applyFont="1" applyBorder="1" applyAlignment="1" applyProtection="1">
      <alignment horizontal="center" wrapText="1"/>
    </xf>
    <xf numFmtId="0" fontId="7" fillId="0" borderId="82" xfId="0" applyFont="1" applyFill="1" applyBorder="1" applyAlignment="1" applyProtection="1">
      <alignment horizontal="right"/>
    </xf>
    <xf numFmtId="0" fontId="7" fillId="0" borderId="74" xfId="0" applyFont="1" applyFill="1" applyBorder="1" applyAlignment="1" applyProtection="1">
      <alignment horizontal="right"/>
    </xf>
    <xf numFmtId="0" fontId="11" fillId="0" borderId="81" xfId="2" applyNumberFormat="1" applyFont="1" applyFill="1" applyBorder="1" applyAlignment="1" applyProtection="1">
      <alignment horizontal="right" vertical="center"/>
    </xf>
    <xf numFmtId="0" fontId="7" fillId="0" borderId="50" xfId="0" applyNumberFormat="1" applyFont="1" applyFill="1" applyBorder="1" applyAlignment="1" applyProtection="1">
      <alignment horizontal="right" vertical="center"/>
    </xf>
    <xf numFmtId="0" fontId="7" fillId="0" borderId="2" xfId="0" applyFont="1" applyFill="1" applyBorder="1" applyAlignment="1" applyProtection="1">
      <alignment horizontal="right" vertical="center"/>
    </xf>
    <xf numFmtId="0" fontId="7" fillId="0" borderId="137" xfId="0" applyFont="1" applyFill="1" applyBorder="1" applyAlignment="1" applyProtection="1">
      <alignment horizontal="center" wrapText="1"/>
    </xf>
    <xf numFmtId="0" fontId="7" fillId="0" borderId="9" xfId="0" applyFont="1" applyBorder="1" applyAlignment="1" applyProtection="1">
      <alignment wrapText="1"/>
    </xf>
    <xf numFmtId="0" fontId="7" fillId="0" borderId="9" xfId="0" applyFont="1" applyFill="1" applyBorder="1" applyAlignment="1" applyProtection="1">
      <alignment horizontal="center" wrapText="1"/>
    </xf>
    <xf numFmtId="1" fontId="7" fillId="22" borderId="5" xfId="0" applyNumberFormat="1" applyFont="1" applyFill="1" applyBorder="1" applyAlignment="1" applyProtection="1">
      <alignment horizontal="center"/>
      <protection locked="0"/>
    </xf>
    <xf numFmtId="0" fontId="20" fillId="0" borderId="0" xfId="0" applyFont="1" applyFill="1" applyBorder="1" applyAlignment="1" applyProtection="1">
      <alignment horizontal="center" wrapText="1"/>
    </xf>
    <xf numFmtId="0" fontId="20" fillId="0" borderId="63" xfId="0" applyFont="1" applyFill="1" applyBorder="1" applyAlignment="1" applyProtection="1">
      <alignment horizontal="center" wrapText="1"/>
    </xf>
    <xf numFmtId="0" fontId="5" fillId="0" borderId="5" xfId="0" applyFont="1" applyFill="1" applyBorder="1" applyAlignment="1" applyProtection="1">
      <alignment horizontal="center"/>
    </xf>
    <xf numFmtId="14" fontId="5" fillId="0" borderId="0" xfId="0" applyNumberFormat="1" applyFont="1" applyFill="1" applyBorder="1" applyAlignment="1" applyProtection="1">
      <alignment horizontal="center"/>
    </xf>
    <xf numFmtId="0" fontId="7" fillId="0" borderId="73" xfId="0" applyFont="1" applyBorder="1" applyAlignment="1" applyProtection="1">
      <alignment horizontal="center" wrapText="1"/>
    </xf>
    <xf numFmtId="0" fontId="9" fillId="5" borderId="0" xfId="0" applyFont="1" applyFill="1" applyBorder="1" applyAlignment="1" applyProtection="1">
      <alignment horizontal="center" vertical="top" wrapText="1"/>
      <protection locked="0"/>
    </xf>
    <xf numFmtId="0" fontId="9" fillId="5" borderId="63" xfId="0" applyFont="1" applyFill="1" applyBorder="1" applyAlignment="1" applyProtection="1">
      <alignment horizontal="center" vertical="top" wrapText="1"/>
      <protection locked="0"/>
    </xf>
    <xf numFmtId="0" fontId="9" fillId="5" borderId="64" xfId="0" applyFont="1" applyFill="1" applyBorder="1" applyAlignment="1" applyProtection="1">
      <alignment horizontal="center" vertical="top" wrapText="1"/>
      <protection locked="0"/>
    </xf>
    <xf numFmtId="0" fontId="9" fillId="5" borderId="65" xfId="0" applyFont="1" applyFill="1" applyBorder="1" applyAlignment="1" applyProtection="1">
      <alignment horizontal="center" vertical="top" wrapText="1"/>
      <protection locked="0"/>
    </xf>
    <xf numFmtId="0" fontId="7" fillId="0" borderId="78" xfId="0" applyFont="1" applyBorder="1" applyAlignment="1" applyProtection="1">
      <alignment horizontal="center" wrapText="1"/>
    </xf>
    <xf numFmtId="0" fontId="7" fillId="0" borderId="35" xfId="0" applyFont="1" applyBorder="1" applyAlignment="1" applyProtection="1">
      <alignment horizontal="center" wrapText="1"/>
    </xf>
    <xf numFmtId="14" fontId="20" fillId="0" borderId="0" xfId="0" applyNumberFormat="1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right"/>
    </xf>
    <xf numFmtId="0" fontId="20" fillId="0" borderId="86" xfId="0" applyFont="1" applyFill="1" applyBorder="1" applyAlignment="1" applyProtection="1">
      <alignment horizontal="center"/>
    </xf>
    <xf numFmtId="0" fontId="20" fillId="0" borderId="1" xfId="0" applyFont="1" applyFill="1" applyBorder="1" applyAlignment="1" applyProtection="1">
      <alignment horizontal="center"/>
    </xf>
    <xf numFmtId="0" fontId="20" fillId="0" borderId="105" xfId="0" applyFont="1" applyFill="1" applyBorder="1" applyAlignment="1" applyProtection="1">
      <alignment horizontal="center"/>
    </xf>
    <xf numFmtId="0" fontId="20" fillId="0" borderId="62" xfId="0" applyFont="1" applyFill="1" applyBorder="1" applyAlignment="1" applyProtection="1">
      <alignment horizontal="center"/>
    </xf>
    <xf numFmtId="0" fontId="20" fillId="0" borderId="63" xfId="0" applyFont="1" applyFill="1" applyBorder="1" applyAlignment="1" applyProtection="1">
      <alignment horizontal="center"/>
    </xf>
    <xf numFmtId="0" fontId="27" fillId="0" borderId="144" xfId="0" applyFont="1" applyFill="1" applyBorder="1" applyAlignment="1" applyProtection="1">
      <alignment horizontal="center" vertical="center" wrapText="1"/>
    </xf>
    <xf numFmtId="0" fontId="27" fillId="0" borderId="147" xfId="0" applyFont="1" applyFill="1" applyBorder="1" applyAlignment="1" applyProtection="1">
      <alignment horizontal="center" vertical="center" wrapText="1"/>
    </xf>
    <xf numFmtId="0" fontId="27" fillId="0" borderId="148" xfId="0" applyFont="1" applyFill="1" applyBorder="1" applyAlignment="1" applyProtection="1">
      <alignment horizontal="center" vertical="center" wrapText="1"/>
    </xf>
    <xf numFmtId="14" fontId="20" fillId="0" borderId="0" xfId="0" applyNumberFormat="1" applyFont="1" applyFill="1" applyBorder="1" applyAlignment="1" applyProtection="1">
      <alignment horizontal="center" wrapText="1"/>
    </xf>
    <xf numFmtId="0" fontId="7" fillId="0" borderId="167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/>
    </xf>
    <xf numFmtId="0" fontId="7" fillId="0" borderId="158" xfId="0" applyFont="1" applyBorder="1" applyAlignment="1" applyProtection="1">
      <alignment horizontal="center"/>
    </xf>
    <xf numFmtId="0" fontId="7" fillId="0" borderId="168" xfId="0" applyFont="1" applyBorder="1" applyAlignment="1" applyProtection="1">
      <alignment horizontal="center"/>
    </xf>
    <xf numFmtId="0" fontId="7" fillId="0" borderId="159" xfId="0" applyFont="1" applyBorder="1" applyAlignment="1" applyProtection="1">
      <alignment horizontal="center"/>
    </xf>
    <xf numFmtId="14" fontId="7" fillId="22" borderId="169" xfId="0" applyNumberFormat="1" applyFont="1" applyFill="1" applyBorder="1" applyAlignment="1" applyProtection="1">
      <alignment horizontal="center"/>
      <protection locked="0"/>
    </xf>
    <xf numFmtId="14" fontId="7" fillId="22" borderId="163" xfId="0" applyNumberFormat="1" applyFont="1" applyFill="1" applyBorder="1" applyAlignment="1" applyProtection="1">
      <alignment horizontal="center"/>
      <protection locked="0"/>
    </xf>
    <xf numFmtId="0" fontId="5" fillId="0" borderId="158" xfId="0" applyFont="1" applyBorder="1" applyAlignment="1" applyProtection="1">
      <alignment horizontal="center" wrapText="1"/>
    </xf>
    <xf numFmtId="0" fontId="5" fillId="0" borderId="159" xfId="0" applyFont="1" applyBorder="1" applyAlignment="1" applyProtection="1">
      <alignment horizontal="center" wrapText="1"/>
    </xf>
    <xf numFmtId="0" fontId="5" fillId="0" borderId="160" xfId="0" applyFont="1" applyBorder="1" applyAlignment="1" applyProtection="1">
      <alignment horizontal="center" wrapText="1"/>
    </xf>
    <xf numFmtId="0" fontId="5" fillId="0" borderId="164" xfId="0" applyFont="1" applyBorder="1" applyAlignment="1" applyProtection="1">
      <alignment horizontal="center" wrapText="1"/>
    </xf>
    <xf numFmtId="168" fontId="7" fillId="5" borderId="2" xfId="0" applyNumberFormat="1" applyFont="1" applyFill="1" applyBorder="1" applyAlignment="1" applyProtection="1">
      <alignment horizontal="center" wrapText="1"/>
      <protection locked="0"/>
    </xf>
    <xf numFmtId="168" fontId="9" fillId="5" borderId="2" xfId="0" applyNumberFormat="1" applyFont="1" applyFill="1" applyBorder="1" applyAlignment="1" applyProtection="1">
      <alignment horizontal="center" wrapText="1"/>
      <protection locked="0"/>
    </xf>
    <xf numFmtId="167" fontId="9" fillId="0" borderId="59" xfId="0" applyNumberFormat="1" applyFont="1" applyBorder="1" applyAlignment="1" applyProtection="1">
      <alignment horizontal="center" wrapText="1"/>
    </xf>
    <xf numFmtId="0" fontId="9" fillId="5" borderId="0" xfId="0" applyFont="1" applyFill="1" applyBorder="1" applyAlignment="1" applyProtection="1">
      <alignment horizontal="left" vertical="top" wrapText="1"/>
      <protection locked="0"/>
    </xf>
    <xf numFmtId="0" fontId="9" fillId="5" borderId="64" xfId="0" applyFont="1" applyFill="1" applyBorder="1" applyAlignment="1" applyProtection="1">
      <alignment horizontal="left" vertical="top" wrapText="1"/>
      <protection locked="0"/>
    </xf>
    <xf numFmtId="0" fontId="7" fillId="0" borderId="59" xfId="0" applyFont="1" applyBorder="1" applyAlignment="1" applyProtection="1">
      <alignment horizontal="center" wrapText="1"/>
    </xf>
    <xf numFmtId="0" fontId="7" fillId="0" borderId="48" xfId="0" applyFont="1" applyBorder="1" applyAlignment="1" applyProtection="1">
      <alignment horizontal="center" wrapText="1"/>
    </xf>
    <xf numFmtId="0" fontId="13" fillId="0" borderId="149" xfId="0" applyFont="1" applyBorder="1" applyAlignment="1">
      <alignment horizontal="center"/>
    </xf>
    <xf numFmtId="0" fontId="13" fillId="0" borderId="64" xfId="0" applyFont="1" applyBorder="1" applyAlignment="1">
      <alignment horizontal="center"/>
    </xf>
    <xf numFmtId="0" fontId="13" fillId="0" borderId="150" xfId="0" applyFont="1" applyBorder="1" applyAlignment="1">
      <alignment horizontal="center"/>
    </xf>
    <xf numFmtId="0" fontId="13" fillId="0" borderId="56" xfId="0" applyFont="1" applyBorder="1" applyAlignment="1">
      <alignment horizontal="center"/>
    </xf>
    <xf numFmtId="0" fontId="13" fillId="0" borderId="51" xfId="0" applyFont="1" applyBorder="1" applyAlignment="1">
      <alignment horizontal="center"/>
    </xf>
    <xf numFmtId="164" fontId="13" fillId="0" borderId="56" xfId="0" applyNumberFormat="1" applyFon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164" fontId="13" fillId="0" borderId="51" xfId="0" applyNumberFormat="1" applyFont="1" applyBorder="1" applyAlignment="1">
      <alignment horizontal="center"/>
    </xf>
    <xf numFmtId="0" fontId="13" fillId="0" borderId="1" xfId="0" applyFont="1" applyBorder="1" applyAlignment="1"/>
    <xf numFmtId="164" fontId="6" fillId="0" borderId="1" xfId="0" applyNumberFormat="1" applyFont="1" applyBorder="1" applyAlignment="1"/>
    <xf numFmtId="0" fontId="6" fillId="0" borderId="1" xfId="0" applyFont="1" applyBorder="1" applyAlignment="1"/>
    <xf numFmtId="0" fontId="6" fillId="0" borderId="2" xfId="0" applyFont="1" applyBorder="1" applyAlignment="1"/>
    <xf numFmtId="164" fontId="6" fillId="0" borderId="2" xfId="0" applyNumberFormat="1" applyFont="1" applyBorder="1" applyAlignment="1"/>
    <xf numFmtId="0" fontId="12" fillId="0" borderId="1" xfId="0" applyFont="1" applyBorder="1" applyAlignment="1"/>
    <xf numFmtId="164" fontId="13" fillId="0" borderId="2" xfId="0" applyNumberFormat="1" applyFont="1" applyBorder="1" applyAlignment="1"/>
    <xf numFmtId="164" fontId="12" fillId="0" borderId="1" xfId="0" applyNumberFormat="1" applyFont="1" applyBorder="1" applyAlignment="1"/>
    <xf numFmtId="0" fontId="0" fillId="0" borderId="1" xfId="0" applyBorder="1" applyAlignment="1"/>
    <xf numFmtId="164" fontId="13" fillId="0" borderId="0" xfId="0" applyNumberFormat="1" applyFont="1" applyAlignment="1">
      <alignment horizontal="center"/>
    </xf>
    <xf numFmtId="0" fontId="16" fillId="0" borderId="50" xfId="0" applyFont="1" applyBorder="1" applyAlignment="1" applyProtection="1"/>
    <xf numFmtId="0" fontId="0" fillId="0" borderId="50" xfId="0" applyBorder="1" applyAlignment="1"/>
    <xf numFmtId="0" fontId="17" fillId="0" borderId="64" xfId="0" applyFont="1" applyBorder="1" applyAlignment="1" applyProtection="1"/>
    <xf numFmtId="0" fontId="16" fillId="0" borderId="61" xfId="0" applyFont="1" applyBorder="1" applyAlignment="1" applyProtection="1"/>
    <xf numFmtId="0" fontId="0" fillId="0" borderId="61" xfId="0" applyBorder="1" applyAlignment="1"/>
    <xf numFmtId="0" fontId="6" fillId="0" borderId="0" xfId="0" applyFont="1" applyAlignment="1" applyProtection="1">
      <alignment horizontal="right"/>
    </xf>
    <xf numFmtId="0" fontId="6" fillId="0" borderId="0" xfId="0" applyFont="1" applyAlignment="1"/>
    <xf numFmtId="0" fontId="6" fillId="0" borderId="0" xfId="0" applyFont="1" applyAlignment="1" applyProtection="1">
      <alignment horizontal="center"/>
    </xf>
    <xf numFmtId="0" fontId="6" fillId="0" borderId="0" xfId="0" applyFont="1" applyAlignment="1">
      <alignment horizontal="center"/>
    </xf>
    <xf numFmtId="0" fontId="18" fillId="0" borderId="14" xfId="0" applyFont="1" applyBorder="1" applyAlignment="1" applyProtection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" fillId="0" borderId="62" xfId="0" applyNumberFormat="1" applyFont="1" applyFill="1" applyBorder="1" applyAlignment="1" applyProtection="1">
      <alignment horizontal="right"/>
    </xf>
    <xf numFmtId="0" fontId="0" fillId="0" borderId="0" xfId="0" applyNumberFormat="1" applyFill="1" applyBorder="1" applyAlignment="1" applyProtection="1">
      <alignment horizontal="right"/>
    </xf>
    <xf numFmtId="0" fontId="0" fillId="0" borderId="62" xfId="0" applyNumberFormat="1" applyFill="1" applyBorder="1" applyAlignment="1" applyProtection="1">
      <alignment horizontal="right"/>
    </xf>
    <xf numFmtId="0" fontId="19" fillId="0" borderId="0" xfId="0" applyNumberFormat="1" applyFont="1" applyFill="1" applyBorder="1" applyAlignment="1" applyProtection="1">
      <alignment horizontal="left"/>
    </xf>
    <xf numFmtId="0" fontId="19" fillId="0" borderId="0" xfId="0" applyFont="1" applyFill="1" applyBorder="1" applyAlignment="1" applyProtection="1">
      <alignment horizontal="left"/>
    </xf>
    <xf numFmtId="14" fontId="19" fillId="0" borderId="0" xfId="0" applyNumberFormat="1" applyFont="1" applyFill="1" applyBorder="1" applyAlignment="1" applyProtection="1">
      <alignment horizontal="left"/>
    </xf>
    <xf numFmtId="0" fontId="19" fillId="0" borderId="0" xfId="0" applyFont="1" applyFill="1" applyBorder="1" applyAlignment="1" applyProtection="1">
      <alignment horizontal="left" wrapText="1"/>
    </xf>
    <xf numFmtId="0" fontId="19" fillId="0" borderId="5" xfId="0" applyNumberFormat="1" applyFont="1" applyFill="1" applyBorder="1" applyAlignment="1" applyProtection="1">
      <alignment horizontal="center"/>
    </xf>
    <xf numFmtId="14" fontId="19" fillId="0" borderId="0" xfId="0" applyNumberFormat="1" applyFont="1" applyFill="1" applyBorder="1" applyAlignment="1" applyProtection="1">
      <alignment horizontal="center"/>
    </xf>
    <xf numFmtId="0" fontId="19" fillId="0" borderId="0" xfId="0" applyNumberFormat="1" applyFont="1" applyFill="1" applyBorder="1" applyAlignment="1" applyProtection="1">
      <alignment horizontal="center"/>
    </xf>
    <xf numFmtId="0" fontId="19" fillId="0" borderId="63" xfId="0" applyFont="1" applyFill="1" applyBorder="1" applyAlignment="1" applyProtection="1">
      <alignment horizontal="left"/>
    </xf>
    <xf numFmtId="0" fontId="20" fillId="0" borderId="1" xfId="0" applyNumberFormat="1" applyFont="1" applyFill="1" applyBorder="1" applyAlignment="1" applyProtection="1">
      <alignment horizontal="center"/>
    </xf>
    <xf numFmtId="0" fontId="7" fillId="31" borderId="1" xfId="0" applyFont="1" applyFill="1" applyBorder="1" applyAlignment="1" applyProtection="1">
      <alignment horizontal="center" wrapText="1"/>
      <protection locked="0"/>
    </xf>
    <xf numFmtId="14" fontId="7" fillId="31" borderId="1" xfId="0" applyNumberFormat="1" applyFont="1" applyFill="1" applyBorder="1" applyAlignment="1" applyProtection="1">
      <alignment horizontal="center" wrapText="1"/>
      <protection locked="0"/>
    </xf>
    <xf numFmtId="1" fontId="7" fillId="31" borderId="5" xfId="0" applyNumberFormat="1" applyFont="1" applyFill="1" applyBorder="1" applyAlignment="1" applyProtection="1">
      <alignment horizontal="center"/>
      <protection locked="0"/>
    </xf>
    <xf numFmtId="0" fontId="7" fillId="31" borderId="0" xfId="0" applyFont="1" applyFill="1" applyBorder="1" applyAlignment="1" applyProtection="1">
      <alignment horizontal="center"/>
      <protection locked="0"/>
    </xf>
    <xf numFmtId="0" fontId="7" fillId="31" borderId="0" xfId="0" applyFont="1" applyFill="1" applyBorder="1" applyAlignment="1" applyProtection="1">
      <alignment horizontal="left" vertical="top"/>
      <protection locked="0"/>
    </xf>
    <xf numFmtId="0" fontId="7" fillId="31" borderId="64" xfId="0" applyFont="1" applyFill="1" applyBorder="1" applyAlignment="1" applyProtection="1">
      <alignment horizontal="left" vertical="top"/>
      <protection locked="0"/>
    </xf>
    <xf numFmtId="172" fontId="7" fillId="31" borderId="5" xfId="0" applyNumberFormat="1" applyFont="1" applyFill="1" applyBorder="1" applyAlignment="1" applyProtection="1">
      <alignment horizontal="center"/>
      <protection locked="0"/>
    </xf>
    <xf numFmtId="166" fontId="7" fillId="32" borderId="9" xfId="0" applyNumberFormat="1" applyFont="1" applyFill="1" applyBorder="1" applyAlignment="1" applyProtection="1">
      <alignment horizontal="right"/>
      <protection locked="0"/>
    </xf>
    <xf numFmtId="0" fontId="7" fillId="31" borderId="9" xfId="0" applyFont="1" applyFill="1" applyBorder="1" applyAlignment="1" applyProtection="1">
      <alignment horizontal="right"/>
      <protection locked="0"/>
    </xf>
    <xf numFmtId="166" fontId="7" fillId="32" borderId="45" xfId="0" applyNumberFormat="1" applyFont="1" applyFill="1" applyBorder="1" applyAlignment="1" applyProtection="1">
      <alignment horizontal="right"/>
      <protection locked="0"/>
    </xf>
    <xf numFmtId="0" fontId="7" fillId="31" borderId="49" xfId="0" applyFont="1" applyFill="1" applyBorder="1" applyAlignment="1" applyProtection="1">
      <alignment horizontal="right"/>
      <protection locked="0"/>
    </xf>
    <xf numFmtId="0" fontId="7" fillId="31" borderId="2" xfId="0" applyFont="1" applyFill="1" applyBorder="1" applyAlignment="1" applyProtection="1">
      <alignment horizontal="center" wrapText="1"/>
      <protection locked="0"/>
    </xf>
    <xf numFmtId="0" fontId="9" fillId="31" borderId="2" xfId="0" applyFont="1" applyFill="1" applyBorder="1" applyAlignment="1" applyProtection="1">
      <alignment horizontal="center" wrapText="1"/>
      <protection locked="0"/>
    </xf>
    <xf numFmtId="0" fontId="9" fillId="31" borderId="0" xfId="0" applyFont="1" applyFill="1" applyBorder="1" applyAlignment="1" applyProtection="1">
      <alignment horizontal="left" vertical="top" wrapText="1"/>
      <protection locked="0"/>
    </xf>
    <xf numFmtId="0" fontId="9" fillId="31" borderId="64" xfId="0" applyFont="1" applyFill="1" applyBorder="1" applyAlignment="1" applyProtection="1">
      <alignment horizontal="left" vertical="top" wrapText="1"/>
      <protection locked="0"/>
    </xf>
    <xf numFmtId="0" fontId="9" fillId="31" borderId="0" xfId="0" applyFont="1" applyFill="1" applyBorder="1" applyAlignment="1" applyProtection="1">
      <alignment horizontal="left" vertical="top"/>
      <protection locked="0"/>
    </xf>
    <xf numFmtId="0" fontId="9" fillId="31" borderId="63" xfId="0" applyFont="1" applyFill="1" applyBorder="1" applyAlignment="1" applyProtection="1">
      <alignment horizontal="left" vertical="top"/>
      <protection locked="0"/>
    </xf>
    <xf numFmtId="0" fontId="9" fillId="31" borderId="64" xfId="0" applyFont="1" applyFill="1" applyBorder="1" applyAlignment="1" applyProtection="1">
      <alignment horizontal="left" vertical="top"/>
      <protection locked="0"/>
    </xf>
    <xf numFmtId="0" fontId="9" fillId="31" borderId="65" xfId="0" applyFont="1" applyFill="1" applyBorder="1" applyAlignment="1" applyProtection="1">
      <alignment horizontal="left" vertical="top"/>
      <protection locked="0"/>
    </xf>
    <xf numFmtId="14" fontId="9" fillId="31" borderId="2" xfId="0" applyNumberFormat="1" applyFont="1" applyFill="1" applyBorder="1" applyAlignment="1" applyProtection="1">
      <alignment horizontal="center" wrapText="1"/>
      <protection locked="0"/>
    </xf>
    <xf numFmtId="14" fontId="7" fillId="31" borderId="2" xfId="0" applyNumberFormat="1" applyFont="1" applyFill="1" applyBorder="1" applyAlignment="1" applyProtection="1">
      <alignment horizontal="center" wrapText="1"/>
      <protection locked="0"/>
    </xf>
    <xf numFmtId="168" fontId="7" fillId="31" borderId="2" xfId="0" applyNumberFormat="1" applyFont="1" applyFill="1" applyBorder="1" applyAlignment="1" applyProtection="1">
      <alignment horizontal="center" wrapText="1"/>
      <protection locked="0"/>
    </xf>
    <xf numFmtId="168" fontId="9" fillId="31" borderId="2" xfId="0" applyNumberFormat="1" applyFont="1" applyFill="1" applyBorder="1" applyAlignment="1" applyProtection="1">
      <alignment horizontal="center" wrapText="1"/>
      <protection locked="0"/>
    </xf>
    <xf numFmtId="14" fontId="7" fillId="31" borderId="169" xfId="0" applyNumberFormat="1" applyFont="1" applyFill="1" applyBorder="1" applyAlignment="1" applyProtection="1">
      <alignment horizontal="center"/>
      <protection locked="0"/>
    </xf>
    <xf numFmtId="14" fontId="7" fillId="31" borderId="163" xfId="0" applyNumberFormat="1" applyFont="1" applyFill="1" applyBorder="1" applyAlignment="1" applyProtection="1">
      <alignment horizontal="center"/>
      <protection locked="0"/>
    </xf>
    <xf numFmtId="0" fontId="7" fillId="31" borderId="5" xfId="0" applyFont="1" applyFill="1" applyBorder="1" applyAlignment="1" applyProtection="1">
      <alignment horizontal="left" vertical="top" wrapText="1"/>
      <protection locked="0"/>
    </xf>
    <xf numFmtId="0" fontId="7" fillId="31" borderId="152" xfId="0" applyFont="1" applyFill="1" applyBorder="1" applyAlignment="1" applyProtection="1">
      <alignment horizontal="left" vertical="top" wrapText="1"/>
      <protection locked="0"/>
    </xf>
    <xf numFmtId="0" fontId="7" fillId="31" borderId="0" xfId="0" applyFont="1" applyFill="1" applyBorder="1" applyAlignment="1" applyProtection="1">
      <alignment horizontal="left" vertical="top" wrapText="1"/>
      <protection locked="0"/>
    </xf>
    <xf numFmtId="0" fontId="7" fillId="31" borderId="63" xfId="0" applyFont="1" applyFill="1" applyBorder="1" applyAlignment="1" applyProtection="1">
      <alignment horizontal="left" vertical="top" wrapText="1"/>
      <protection locked="0"/>
    </xf>
    <xf numFmtId="0" fontId="7" fillId="31" borderId="64" xfId="0" applyFont="1" applyFill="1" applyBorder="1" applyAlignment="1" applyProtection="1">
      <alignment horizontal="left" vertical="top" wrapText="1"/>
      <protection locked="0"/>
    </xf>
    <xf numFmtId="0" fontId="7" fillId="31" borderId="65" xfId="0" applyFont="1" applyFill="1" applyBorder="1" applyAlignment="1" applyProtection="1">
      <alignment horizontal="left" vertical="top" wrapText="1"/>
      <protection locked="0"/>
    </xf>
    <xf numFmtId="0" fontId="9" fillId="31" borderId="0" xfId="0" applyFont="1" applyFill="1" applyBorder="1" applyAlignment="1" applyProtection="1">
      <alignment horizontal="center" vertical="top" wrapText="1"/>
      <protection locked="0"/>
    </xf>
    <xf numFmtId="0" fontId="9" fillId="31" borderId="63" xfId="0" applyFont="1" applyFill="1" applyBorder="1" applyAlignment="1" applyProtection="1">
      <alignment horizontal="center" vertical="top" wrapText="1"/>
      <protection locked="0"/>
    </xf>
    <xf numFmtId="0" fontId="9" fillId="31" borderId="64" xfId="0" applyFont="1" applyFill="1" applyBorder="1" applyAlignment="1" applyProtection="1">
      <alignment horizontal="center" vertical="top" wrapText="1"/>
      <protection locked="0"/>
    </xf>
    <xf numFmtId="0" fontId="9" fillId="31" borderId="65" xfId="0" applyFont="1" applyFill="1" applyBorder="1" applyAlignment="1" applyProtection="1">
      <alignment horizontal="center" vertical="top" wrapText="1"/>
      <protection locked="0"/>
    </xf>
    <xf numFmtId="0" fontId="8" fillId="20" borderId="128" xfId="0" applyFont="1" applyFill="1" applyBorder="1" applyAlignment="1" applyProtection="1">
      <alignment horizontal="right"/>
    </xf>
    <xf numFmtId="0" fontId="0" fillId="20" borderId="129" xfId="0" applyFill="1" applyBorder="1" applyAlignment="1" applyProtection="1">
      <alignment horizontal="right"/>
    </xf>
  </cellXfs>
  <cellStyles count="7">
    <cellStyle name="Hyperlink" xfId="6" builtinId="8"/>
    <cellStyle name="Normal" xfId="0" builtinId="0"/>
    <cellStyle name="Normal_Ca-Fa" xfId="1"/>
    <cellStyle name="Normal_HME" xfId="2"/>
    <cellStyle name="Normal_PCC Info Sheet" xfId="3"/>
    <cellStyle name="Normal_SHADES" xfId="4"/>
    <cellStyle name="Percent" xfId="5" builtinId="5"/>
  </cellStyles>
  <dxfs count="256"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00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</dxfs>
  <tableStyles count="0" defaultTableStyle="TableStyleMedium9" defaultPivotStyle="PivotStyleLight16"/>
  <colors>
    <mruColors>
      <color rgb="FFBFBFBF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microsoft.com/office/2006/relationships/vbaProject" Target="vbaProject.bin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1228725</xdr:colOff>
          <xdr:row>0</xdr:row>
          <xdr:rowOff>66675</xdr:rowOff>
        </xdr:from>
        <xdr:to>
          <xdr:col>2</xdr:col>
          <xdr:colOff>428625</xdr:colOff>
          <xdr:row>0</xdr:row>
          <xdr:rowOff>295275</xdr:rowOff>
        </xdr:to>
        <xdr:sp macro="" textlink="">
          <xdr:nvSpPr>
            <xdr:cNvPr id="25601" name="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Clear Mix Designs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0</xdr:row>
          <xdr:rowOff>85725</xdr:rowOff>
        </xdr:from>
        <xdr:to>
          <xdr:col>14</xdr:col>
          <xdr:colOff>400050</xdr:colOff>
          <xdr:row>0</xdr:row>
          <xdr:rowOff>295275</xdr:rowOff>
        </xdr:to>
        <xdr:sp macro="" textlink="">
          <xdr:nvSpPr>
            <xdr:cNvPr id="25602" name="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Select Mix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142875</xdr:colOff>
          <xdr:row>13</xdr:row>
          <xdr:rowOff>142875</xdr:rowOff>
        </xdr:from>
        <xdr:to>
          <xdr:col>14</xdr:col>
          <xdr:colOff>419100</xdr:colOff>
          <xdr:row>14</xdr:row>
          <xdr:rowOff>190500</xdr:rowOff>
        </xdr:to>
        <xdr:sp macro="" textlink="">
          <xdr:nvSpPr>
            <xdr:cNvPr id="25603" name="Button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Select Mix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27</xdr:row>
          <xdr:rowOff>123825</xdr:rowOff>
        </xdr:from>
        <xdr:to>
          <xdr:col>14</xdr:col>
          <xdr:colOff>352425</xdr:colOff>
          <xdr:row>28</xdr:row>
          <xdr:rowOff>171450</xdr:rowOff>
        </xdr:to>
        <xdr:sp macro="" textlink="">
          <xdr:nvSpPr>
            <xdr:cNvPr id="25604" name="Button 4" hidden="1">
              <a:extLst>
                <a:ext uri="{63B3BB69-23CF-44E3-9099-C40C66FF867C}">
                  <a14:compatExt spid="_x0000_s25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Select Mix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41</xdr:row>
          <xdr:rowOff>142875</xdr:rowOff>
        </xdr:from>
        <xdr:to>
          <xdr:col>14</xdr:col>
          <xdr:colOff>371475</xdr:colOff>
          <xdr:row>42</xdr:row>
          <xdr:rowOff>190500</xdr:rowOff>
        </xdr:to>
        <xdr:sp macro="" textlink="">
          <xdr:nvSpPr>
            <xdr:cNvPr id="25605" name="Button 5" hidden="1">
              <a:extLst>
                <a:ext uri="{63B3BB69-23CF-44E3-9099-C40C66FF867C}">
                  <a14:compatExt spid="_x0000_s25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Select Mix 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55</xdr:row>
          <xdr:rowOff>114300</xdr:rowOff>
        </xdr:from>
        <xdr:to>
          <xdr:col>14</xdr:col>
          <xdr:colOff>400050</xdr:colOff>
          <xdr:row>56</xdr:row>
          <xdr:rowOff>161925</xdr:rowOff>
        </xdr:to>
        <xdr:sp macro="" textlink="">
          <xdr:nvSpPr>
            <xdr:cNvPr id="25606" name="Button 6" hidden="1">
              <a:extLst>
                <a:ext uri="{63B3BB69-23CF-44E3-9099-C40C66FF867C}">
                  <a14:compatExt spid="_x0000_s25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Select Mix 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69</xdr:row>
          <xdr:rowOff>123825</xdr:rowOff>
        </xdr:from>
        <xdr:to>
          <xdr:col>14</xdr:col>
          <xdr:colOff>428625</xdr:colOff>
          <xdr:row>70</xdr:row>
          <xdr:rowOff>171450</xdr:rowOff>
        </xdr:to>
        <xdr:sp macro="" textlink="">
          <xdr:nvSpPr>
            <xdr:cNvPr id="25607" name="Button 7" hidden="1">
              <a:extLst>
                <a:ext uri="{63B3BB69-23CF-44E3-9099-C40C66FF867C}">
                  <a14:compatExt spid="_x0000_s25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Select Mix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83</xdr:row>
          <xdr:rowOff>133350</xdr:rowOff>
        </xdr:from>
        <xdr:to>
          <xdr:col>14</xdr:col>
          <xdr:colOff>361950</xdr:colOff>
          <xdr:row>84</xdr:row>
          <xdr:rowOff>180975</xdr:rowOff>
        </xdr:to>
        <xdr:sp macro="" textlink="">
          <xdr:nvSpPr>
            <xdr:cNvPr id="25608" name="Button 8" hidden="1">
              <a:extLst>
                <a:ext uri="{63B3BB69-23CF-44E3-9099-C40C66FF867C}">
                  <a14:compatExt spid="_x0000_s25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Select Mix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485775</xdr:colOff>
          <xdr:row>0</xdr:row>
          <xdr:rowOff>38100</xdr:rowOff>
        </xdr:from>
        <xdr:to>
          <xdr:col>7</xdr:col>
          <xdr:colOff>342900</xdr:colOff>
          <xdr:row>0</xdr:row>
          <xdr:rowOff>295275</xdr:rowOff>
        </xdr:to>
        <xdr:sp macro="" textlink="">
          <xdr:nvSpPr>
            <xdr:cNvPr id="25609" name="Button 9" hidden="1">
              <a:extLst>
                <a:ext uri="{63B3BB69-23CF-44E3-9099-C40C66FF867C}">
                  <a14:compatExt spid="_x0000_s25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Import From Another Lab Worksheet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04449" name="Button 1" hidden="1">
              <a:extLst>
                <a:ext uri="{63B3BB69-23CF-44E3-9099-C40C66FF867C}">
                  <a14:compatExt spid="_x0000_s10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04450" name="Button 2" hidden="1">
              <a:extLst>
                <a:ext uri="{63B3BB69-23CF-44E3-9099-C40C66FF867C}">
                  <a14:compatExt spid="_x0000_s104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04451" name="Button 3" hidden="1">
              <a:extLst>
                <a:ext uri="{63B3BB69-23CF-44E3-9099-C40C66FF867C}">
                  <a14:compatExt spid="_x0000_s10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04452" name="Button 4" hidden="1">
              <a:extLst>
                <a:ext uri="{63B3BB69-23CF-44E3-9099-C40C66FF867C}">
                  <a14:compatExt spid="_x0000_s10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05473" name="Button 1" hidden="1">
              <a:extLst>
                <a:ext uri="{63B3BB69-23CF-44E3-9099-C40C66FF867C}">
                  <a14:compatExt spid="_x0000_s105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05474" name="Button 2" hidden="1">
              <a:extLst>
                <a:ext uri="{63B3BB69-23CF-44E3-9099-C40C66FF867C}">
                  <a14:compatExt spid="_x0000_s105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05475" name="Button 3" hidden="1">
              <a:extLst>
                <a:ext uri="{63B3BB69-23CF-44E3-9099-C40C66FF867C}">
                  <a14:compatExt spid="_x0000_s105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05476" name="Button 4" hidden="1">
              <a:extLst>
                <a:ext uri="{63B3BB69-23CF-44E3-9099-C40C66FF867C}">
                  <a14:compatExt spid="_x0000_s105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06497" name="Button 1" hidden="1">
              <a:extLst>
                <a:ext uri="{63B3BB69-23CF-44E3-9099-C40C66FF867C}">
                  <a14:compatExt spid="_x0000_s106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06498" name="Button 2" hidden="1">
              <a:extLst>
                <a:ext uri="{63B3BB69-23CF-44E3-9099-C40C66FF867C}">
                  <a14:compatExt spid="_x0000_s106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06499" name="Button 3" hidden="1">
              <a:extLst>
                <a:ext uri="{63B3BB69-23CF-44E3-9099-C40C66FF867C}">
                  <a14:compatExt spid="_x0000_s106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06500" name="Button 4" hidden="1">
              <a:extLst>
                <a:ext uri="{63B3BB69-23CF-44E3-9099-C40C66FF867C}">
                  <a14:compatExt spid="_x0000_s106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07521" name="Button 1" hidden="1">
              <a:extLst>
                <a:ext uri="{63B3BB69-23CF-44E3-9099-C40C66FF867C}">
                  <a14:compatExt spid="_x0000_s107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07522" name="Button 2" hidden="1">
              <a:extLst>
                <a:ext uri="{63B3BB69-23CF-44E3-9099-C40C66FF867C}">
                  <a14:compatExt spid="_x0000_s107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07523" name="Button 3" hidden="1">
              <a:extLst>
                <a:ext uri="{63B3BB69-23CF-44E3-9099-C40C66FF867C}">
                  <a14:compatExt spid="_x0000_s107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07524" name="Button 4" hidden="1">
              <a:extLst>
                <a:ext uri="{63B3BB69-23CF-44E3-9099-C40C66FF867C}">
                  <a14:compatExt spid="_x0000_s107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08545" name="Button 1" hidden="1">
              <a:extLst>
                <a:ext uri="{63B3BB69-23CF-44E3-9099-C40C66FF867C}">
                  <a14:compatExt spid="_x0000_s108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08546" name="Button 2" hidden="1">
              <a:extLst>
                <a:ext uri="{63B3BB69-23CF-44E3-9099-C40C66FF867C}">
                  <a14:compatExt spid="_x0000_s108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08547" name="Button 3" hidden="1">
              <a:extLst>
                <a:ext uri="{63B3BB69-23CF-44E3-9099-C40C66FF867C}">
                  <a14:compatExt spid="_x0000_s108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08548" name="Button 4" hidden="1">
              <a:extLst>
                <a:ext uri="{63B3BB69-23CF-44E3-9099-C40C66FF867C}">
                  <a14:compatExt spid="_x0000_s108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09569" name="Button 1" hidden="1">
              <a:extLst>
                <a:ext uri="{63B3BB69-23CF-44E3-9099-C40C66FF867C}">
                  <a14:compatExt spid="_x0000_s109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09570" name="Button 2" hidden="1">
              <a:extLst>
                <a:ext uri="{63B3BB69-23CF-44E3-9099-C40C66FF867C}">
                  <a14:compatExt spid="_x0000_s109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09571" name="Button 3" hidden="1">
              <a:extLst>
                <a:ext uri="{63B3BB69-23CF-44E3-9099-C40C66FF867C}">
                  <a14:compatExt spid="_x0000_s109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09572" name="Button 4" hidden="1">
              <a:extLst>
                <a:ext uri="{63B3BB69-23CF-44E3-9099-C40C66FF867C}">
                  <a14:compatExt spid="_x0000_s109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10593" name="Button 1" hidden="1">
              <a:extLst>
                <a:ext uri="{63B3BB69-23CF-44E3-9099-C40C66FF867C}">
                  <a14:compatExt spid="_x0000_s110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10594" name="Button 2" hidden="1">
              <a:extLst>
                <a:ext uri="{63B3BB69-23CF-44E3-9099-C40C66FF867C}">
                  <a14:compatExt spid="_x0000_s110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10595" name="Button 3" hidden="1">
              <a:extLst>
                <a:ext uri="{63B3BB69-23CF-44E3-9099-C40C66FF867C}">
                  <a14:compatExt spid="_x0000_s110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10596" name="Button 4" hidden="1">
              <a:extLst>
                <a:ext uri="{63B3BB69-23CF-44E3-9099-C40C66FF867C}">
                  <a14:compatExt spid="_x0000_s110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11617" name="Button 1" hidden="1">
              <a:extLst>
                <a:ext uri="{63B3BB69-23CF-44E3-9099-C40C66FF867C}">
                  <a14:compatExt spid="_x0000_s11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11618" name="Button 2" hidden="1">
              <a:extLst>
                <a:ext uri="{63B3BB69-23CF-44E3-9099-C40C66FF867C}">
                  <a14:compatExt spid="_x0000_s11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11619" name="Button 3" hidden="1">
              <a:extLst>
                <a:ext uri="{63B3BB69-23CF-44E3-9099-C40C66FF867C}">
                  <a14:compatExt spid="_x0000_s11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11620" name="Button 4" hidden="1">
              <a:extLst>
                <a:ext uri="{63B3BB69-23CF-44E3-9099-C40C66FF867C}">
                  <a14:compatExt spid="_x0000_s11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00353" name="Button 1" hidden="1">
              <a:extLst>
                <a:ext uri="{63B3BB69-23CF-44E3-9099-C40C66FF867C}">
                  <a14:compatExt spid="_x0000_s100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00354" name="Button 2" hidden="1">
              <a:extLst>
                <a:ext uri="{63B3BB69-23CF-44E3-9099-C40C66FF867C}">
                  <a14:compatExt spid="_x0000_s100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00355" name="Button 3" hidden="1">
              <a:extLst>
                <a:ext uri="{63B3BB69-23CF-44E3-9099-C40C66FF867C}">
                  <a14:compatExt spid="_x0000_s100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00356" name="Button 4" hidden="1">
              <a:extLst>
                <a:ext uri="{63B3BB69-23CF-44E3-9099-C40C66FF867C}">
                  <a14:compatExt spid="_x0000_s100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01377" name="Button 1" hidden="1">
              <a:extLst>
                <a:ext uri="{63B3BB69-23CF-44E3-9099-C40C66FF867C}">
                  <a14:compatExt spid="_x0000_s10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01378" name="Button 2" hidden="1">
              <a:extLst>
                <a:ext uri="{63B3BB69-23CF-44E3-9099-C40C66FF867C}">
                  <a14:compatExt spid="_x0000_s10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01379" name="Button 3" hidden="1">
              <a:extLst>
                <a:ext uri="{63B3BB69-23CF-44E3-9099-C40C66FF867C}">
                  <a14:compatExt spid="_x0000_s10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01380" name="Button 4" hidden="1">
              <a:extLst>
                <a:ext uri="{63B3BB69-23CF-44E3-9099-C40C66FF867C}">
                  <a14:compatExt spid="_x0000_s10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542925</xdr:colOff>
          <xdr:row>0</xdr:row>
          <xdr:rowOff>38100</xdr:rowOff>
        </xdr:from>
        <xdr:to>
          <xdr:col>3</xdr:col>
          <xdr:colOff>438150</xdr:colOff>
          <xdr:row>0</xdr:row>
          <xdr:rowOff>266700</xdr:rowOff>
        </xdr:to>
        <xdr:sp macro="" textlink="">
          <xdr:nvSpPr>
            <xdr:cNvPr id="64514" name="Butto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Clear All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02401" name="Button 1" hidden="1">
              <a:extLst>
                <a:ext uri="{63B3BB69-23CF-44E3-9099-C40C66FF867C}">
                  <a14:compatExt spid="_x0000_s10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02402" name="Button 2" hidden="1">
              <a:extLst>
                <a:ext uri="{63B3BB69-23CF-44E3-9099-C40C66FF867C}">
                  <a14:compatExt spid="_x0000_s10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02403" name="Button 3" hidden="1">
              <a:extLst>
                <a:ext uri="{63B3BB69-23CF-44E3-9099-C40C66FF867C}">
                  <a14:compatExt spid="_x0000_s10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02404" name="Button 4" hidden="1">
              <a:extLst>
                <a:ext uri="{63B3BB69-23CF-44E3-9099-C40C66FF867C}">
                  <a14:compatExt spid="_x0000_s10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03425" name="Button 1" hidden="1">
              <a:extLst>
                <a:ext uri="{63B3BB69-23CF-44E3-9099-C40C66FF867C}">
                  <a14:compatExt spid="_x0000_s103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03426" name="Button 2" hidden="1">
              <a:extLst>
                <a:ext uri="{63B3BB69-23CF-44E3-9099-C40C66FF867C}">
                  <a14:compatExt spid="_x0000_s103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03427" name="Button 3" hidden="1">
              <a:extLst>
                <a:ext uri="{63B3BB69-23CF-44E3-9099-C40C66FF867C}">
                  <a14:compatExt spid="_x0000_s103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03428" name="Button 4" hidden="1">
              <a:extLst>
                <a:ext uri="{63B3BB69-23CF-44E3-9099-C40C66FF867C}">
                  <a14:compatExt spid="_x0000_s103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12641" name="Button 1" hidden="1">
              <a:extLst>
                <a:ext uri="{63B3BB69-23CF-44E3-9099-C40C66FF867C}">
                  <a14:compatExt spid="_x0000_s1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12642" name="Button 2" hidden="1">
              <a:extLst>
                <a:ext uri="{63B3BB69-23CF-44E3-9099-C40C66FF867C}">
                  <a14:compatExt spid="_x0000_s1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12643" name="Button 3" hidden="1">
              <a:extLst>
                <a:ext uri="{63B3BB69-23CF-44E3-9099-C40C66FF867C}">
                  <a14:compatExt spid="_x0000_s1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12644" name="Button 4" hidden="1">
              <a:extLst>
                <a:ext uri="{63B3BB69-23CF-44E3-9099-C40C66FF867C}">
                  <a14:compatExt spid="_x0000_s1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13665" name="Button 1" hidden="1">
              <a:extLst>
                <a:ext uri="{63B3BB69-23CF-44E3-9099-C40C66FF867C}">
                  <a14:compatExt spid="_x0000_s113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13666" name="Button 2" hidden="1">
              <a:extLst>
                <a:ext uri="{63B3BB69-23CF-44E3-9099-C40C66FF867C}">
                  <a14:compatExt spid="_x0000_s113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13667" name="Button 3" hidden="1">
              <a:extLst>
                <a:ext uri="{63B3BB69-23CF-44E3-9099-C40C66FF867C}">
                  <a14:compatExt spid="_x0000_s113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13668" name="Button 4" hidden="1">
              <a:extLst>
                <a:ext uri="{63B3BB69-23CF-44E3-9099-C40C66FF867C}">
                  <a14:compatExt spid="_x0000_s113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14689" name="Button 1" hidden="1">
              <a:extLst>
                <a:ext uri="{63B3BB69-23CF-44E3-9099-C40C66FF867C}">
                  <a14:compatExt spid="_x0000_s114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14690" name="Button 2" hidden="1">
              <a:extLst>
                <a:ext uri="{63B3BB69-23CF-44E3-9099-C40C66FF867C}">
                  <a14:compatExt spid="_x0000_s114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14691" name="Button 3" hidden="1">
              <a:extLst>
                <a:ext uri="{63B3BB69-23CF-44E3-9099-C40C66FF867C}">
                  <a14:compatExt spid="_x0000_s114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14692" name="Button 4" hidden="1">
              <a:extLst>
                <a:ext uri="{63B3BB69-23CF-44E3-9099-C40C66FF867C}">
                  <a14:compatExt spid="_x0000_s114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15713" name="Button 1" hidden="1">
              <a:extLst>
                <a:ext uri="{63B3BB69-23CF-44E3-9099-C40C66FF867C}">
                  <a14:compatExt spid="_x0000_s115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15714" name="Button 2" hidden="1">
              <a:extLst>
                <a:ext uri="{63B3BB69-23CF-44E3-9099-C40C66FF867C}">
                  <a14:compatExt spid="_x0000_s115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15715" name="Button 3" hidden="1">
              <a:extLst>
                <a:ext uri="{63B3BB69-23CF-44E3-9099-C40C66FF867C}">
                  <a14:compatExt spid="_x0000_s115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15716" name="Button 4" hidden="1">
              <a:extLst>
                <a:ext uri="{63B3BB69-23CF-44E3-9099-C40C66FF867C}">
                  <a14:compatExt spid="_x0000_s115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16737" name="Button 1" hidden="1">
              <a:extLst>
                <a:ext uri="{63B3BB69-23CF-44E3-9099-C40C66FF867C}">
                  <a14:compatExt spid="_x0000_s116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16738" name="Button 2" hidden="1">
              <a:extLst>
                <a:ext uri="{63B3BB69-23CF-44E3-9099-C40C66FF867C}">
                  <a14:compatExt spid="_x0000_s116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16739" name="Button 3" hidden="1">
              <a:extLst>
                <a:ext uri="{63B3BB69-23CF-44E3-9099-C40C66FF867C}">
                  <a14:compatExt spid="_x0000_s116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16740" name="Button 4" hidden="1">
              <a:extLst>
                <a:ext uri="{63B3BB69-23CF-44E3-9099-C40C66FF867C}">
                  <a14:compatExt spid="_x0000_s116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17761" name="Button 1" hidden="1">
              <a:extLst>
                <a:ext uri="{63B3BB69-23CF-44E3-9099-C40C66FF867C}">
                  <a14:compatExt spid="_x0000_s117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17762" name="Button 2" hidden="1">
              <a:extLst>
                <a:ext uri="{63B3BB69-23CF-44E3-9099-C40C66FF867C}">
                  <a14:compatExt spid="_x0000_s117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17763" name="Button 3" hidden="1">
              <a:extLst>
                <a:ext uri="{63B3BB69-23CF-44E3-9099-C40C66FF867C}">
                  <a14:compatExt spid="_x0000_s117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17764" name="Button 4" hidden="1">
              <a:extLst>
                <a:ext uri="{63B3BB69-23CF-44E3-9099-C40C66FF867C}">
                  <a14:compatExt spid="_x0000_s117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18785" name="Button 1" hidden="1">
              <a:extLst>
                <a:ext uri="{63B3BB69-23CF-44E3-9099-C40C66FF867C}">
                  <a14:compatExt spid="_x0000_s118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18786" name="Button 2" hidden="1">
              <a:extLst>
                <a:ext uri="{63B3BB69-23CF-44E3-9099-C40C66FF867C}">
                  <a14:compatExt spid="_x0000_s118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18787" name="Button 3" hidden="1">
              <a:extLst>
                <a:ext uri="{63B3BB69-23CF-44E3-9099-C40C66FF867C}">
                  <a14:compatExt spid="_x0000_s118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18788" name="Button 4" hidden="1">
              <a:extLst>
                <a:ext uri="{63B3BB69-23CF-44E3-9099-C40C66FF867C}">
                  <a14:compatExt spid="_x0000_s118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19809" name="Button 1" hidden="1">
              <a:extLst>
                <a:ext uri="{63B3BB69-23CF-44E3-9099-C40C66FF867C}">
                  <a14:compatExt spid="_x0000_s119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19810" name="Button 2" hidden="1">
              <a:extLst>
                <a:ext uri="{63B3BB69-23CF-44E3-9099-C40C66FF867C}">
                  <a14:compatExt spid="_x0000_s119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19811" name="Button 3" hidden="1">
              <a:extLst>
                <a:ext uri="{63B3BB69-23CF-44E3-9099-C40C66FF867C}">
                  <a14:compatExt spid="_x0000_s119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19812" name="Button 4" hidden="1">
              <a:extLst>
                <a:ext uri="{63B3BB69-23CF-44E3-9099-C40C66FF867C}">
                  <a14:compatExt spid="_x0000_s119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2055" name="Butto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2061" name="Button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2062" name="Button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88450" y="32137350"/>
          <a:ext cx="476250" cy="38965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20833" name="Button 1" hidden="1">
              <a:extLst>
                <a:ext uri="{63B3BB69-23CF-44E3-9099-C40C66FF867C}">
                  <a14:compatExt spid="_x0000_s120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20834" name="Button 2" hidden="1">
              <a:extLst>
                <a:ext uri="{63B3BB69-23CF-44E3-9099-C40C66FF867C}">
                  <a14:compatExt spid="_x0000_s120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20835" name="Button 3" hidden="1">
              <a:extLst>
                <a:ext uri="{63B3BB69-23CF-44E3-9099-C40C66FF867C}">
                  <a14:compatExt spid="_x0000_s120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20836" name="Button 4" hidden="1">
              <a:extLst>
                <a:ext uri="{63B3BB69-23CF-44E3-9099-C40C66FF867C}">
                  <a14:compatExt spid="_x0000_s120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21857" name="Button 1" hidden="1">
              <a:extLst>
                <a:ext uri="{63B3BB69-23CF-44E3-9099-C40C66FF867C}">
                  <a14:compatExt spid="_x0000_s12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21858" name="Button 2" hidden="1">
              <a:extLst>
                <a:ext uri="{63B3BB69-23CF-44E3-9099-C40C66FF867C}">
                  <a14:compatExt spid="_x0000_s12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21859" name="Button 3" hidden="1">
              <a:extLst>
                <a:ext uri="{63B3BB69-23CF-44E3-9099-C40C66FF867C}">
                  <a14:compatExt spid="_x0000_s12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21860" name="Button 4" hidden="1">
              <a:extLst>
                <a:ext uri="{63B3BB69-23CF-44E3-9099-C40C66FF867C}">
                  <a14:compatExt spid="_x0000_s12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22881" name="Button 1" hidden="1">
              <a:extLst>
                <a:ext uri="{63B3BB69-23CF-44E3-9099-C40C66FF867C}">
                  <a14:compatExt spid="_x0000_s12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22882" name="Button 2" hidden="1">
              <a:extLst>
                <a:ext uri="{63B3BB69-23CF-44E3-9099-C40C66FF867C}">
                  <a14:compatExt spid="_x0000_s12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22883" name="Button 3" hidden="1">
              <a:extLst>
                <a:ext uri="{63B3BB69-23CF-44E3-9099-C40C66FF867C}">
                  <a14:compatExt spid="_x0000_s12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22884" name="Button 4" hidden="1">
              <a:extLst>
                <a:ext uri="{63B3BB69-23CF-44E3-9099-C40C66FF867C}">
                  <a14:compatExt spid="_x0000_s12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23905" name="Button 1" hidden="1">
              <a:extLst>
                <a:ext uri="{63B3BB69-23CF-44E3-9099-C40C66FF867C}">
                  <a14:compatExt spid="_x0000_s123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23906" name="Button 2" hidden="1">
              <a:extLst>
                <a:ext uri="{63B3BB69-23CF-44E3-9099-C40C66FF867C}">
                  <a14:compatExt spid="_x0000_s123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23907" name="Button 3" hidden="1">
              <a:extLst>
                <a:ext uri="{63B3BB69-23CF-44E3-9099-C40C66FF867C}">
                  <a14:compatExt spid="_x0000_s123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23908" name="Button 4" hidden="1">
              <a:extLst>
                <a:ext uri="{63B3BB69-23CF-44E3-9099-C40C66FF867C}">
                  <a14:compatExt spid="_x0000_s123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24929" name="Button 1" hidden="1">
              <a:extLst>
                <a:ext uri="{63B3BB69-23CF-44E3-9099-C40C66FF867C}">
                  <a14:compatExt spid="_x0000_s124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24930" name="Button 2" hidden="1">
              <a:extLst>
                <a:ext uri="{63B3BB69-23CF-44E3-9099-C40C66FF867C}">
                  <a14:compatExt spid="_x0000_s124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24931" name="Button 3" hidden="1">
              <a:extLst>
                <a:ext uri="{63B3BB69-23CF-44E3-9099-C40C66FF867C}">
                  <a14:compatExt spid="_x0000_s124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24932" name="Button 4" hidden="1">
              <a:extLst>
                <a:ext uri="{63B3BB69-23CF-44E3-9099-C40C66FF867C}">
                  <a14:compatExt spid="_x0000_s124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25953" name="Button 1" hidden="1">
              <a:extLst>
                <a:ext uri="{63B3BB69-23CF-44E3-9099-C40C66FF867C}">
                  <a14:compatExt spid="_x0000_s125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25954" name="Button 2" hidden="1">
              <a:extLst>
                <a:ext uri="{63B3BB69-23CF-44E3-9099-C40C66FF867C}">
                  <a14:compatExt spid="_x0000_s125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25955" name="Button 3" hidden="1">
              <a:extLst>
                <a:ext uri="{63B3BB69-23CF-44E3-9099-C40C66FF867C}">
                  <a14:compatExt spid="_x0000_s125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25956" name="Button 4" hidden="1">
              <a:extLst>
                <a:ext uri="{63B3BB69-23CF-44E3-9099-C40C66FF867C}">
                  <a14:compatExt spid="_x0000_s125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26977" name="Button 1" hidden="1">
              <a:extLst>
                <a:ext uri="{63B3BB69-23CF-44E3-9099-C40C66FF867C}">
                  <a14:compatExt spid="_x0000_s126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26978" name="Button 2" hidden="1">
              <a:extLst>
                <a:ext uri="{63B3BB69-23CF-44E3-9099-C40C66FF867C}">
                  <a14:compatExt spid="_x0000_s126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26979" name="Button 3" hidden="1">
              <a:extLst>
                <a:ext uri="{63B3BB69-23CF-44E3-9099-C40C66FF867C}">
                  <a14:compatExt spid="_x0000_s126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26980" name="Button 4" hidden="1">
              <a:extLst>
                <a:ext uri="{63B3BB69-23CF-44E3-9099-C40C66FF867C}">
                  <a14:compatExt spid="_x0000_s126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28001" name="Button 1" hidden="1">
              <a:extLst>
                <a:ext uri="{63B3BB69-23CF-44E3-9099-C40C66FF867C}">
                  <a14:compatExt spid="_x0000_s128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28002" name="Button 2" hidden="1">
              <a:extLst>
                <a:ext uri="{63B3BB69-23CF-44E3-9099-C40C66FF867C}">
                  <a14:compatExt spid="_x0000_s128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28003" name="Button 3" hidden="1">
              <a:extLst>
                <a:ext uri="{63B3BB69-23CF-44E3-9099-C40C66FF867C}">
                  <a14:compatExt spid="_x0000_s128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28004" name="Button 4" hidden="1">
              <a:extLst>
                <a:ext uri="{63B3BB69-23CF-44E3-9099-C40C66FF867C}">
                  <a14:compatExt spid="_x0000_s128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29025" name="Button 1" hidden="1">
              <a:extLst>
                <a:ext uri="{63B3BB69-23CF-44E3-9099-C40C66FF867C}">
                  <a14:compatExt spid="_x0000_s129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29026" name="Button 2" hidden="1">
              <a:extLst>
                <a:ext uri="{63B3BB69-23CF-44E3-9099-C40C66FF867C}">
                  <a14:compatExt spid="_x0000_s129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29027" name="Button 3" hidden="1">
              <a:extLst>
                <a:ext uri="{63B3BB69-23CF-44E3-9099-C40C66FF867C}">
                  <a14:compatExt spid="_x0000_s129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29028" name="Button 4" hidden="1">
              <a:extLst>
                <a:ext uri="{63B3BB69-23CF-44E3-9099-C40C66FF867C}">
                  <a14:compatExt spid="_x0000_s129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30049" name="Button 1" hidden="1">
              <a:extLst>
                <a:ext uri="{63B3BB69-23CF-44E3-9099-C40C66FF867C}">
                  <a14:compatExt spid="_x0000_s130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30050" name="Button 2" hidden="1">
              <a:extLst>
                <a:ext uri="{63B3BB69-23CF-44E3-9099-C40C66FF867C}">
                  <a14:compatExt spid="_x0000_s130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30051" name="Button 3" hidden="1">
              <a:extLst>
                <a:ext uri="{63B3BB69-23CF-44E3-9099-C40C66FF867C}">
                  <a14:compatExt spid="_x0000_s130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30052" name="Button 4" hidden="1">
              <a:extLst>
                <a:ext uri="{63B3BB69-23CF-44E3-9099-C40C66FF867C}">
                  <a14:compatExt spid="_x0000_s130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990600</xdr:colOff>
      <xdr:row>0</xdr:row>
      <xdr:rowOff>38965</xdr:rowOff>
    </xdr:from>
    <xdr:to>
      <xdr:col>1</xdr:col>
      <xdr:colOff>190500</xdr:colOff>
      <xdr:row>0</xdr:row>
      <xdr:rowOff>428624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8965"/>
          <a:ext cx="476250" cy="38965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31073" name="Button 1" hidden="1">
              <a:extLst>
                <a:ext uri="{63B3BB69-23CF-44E3-9099-C40C66FF867C}">
                  <a14:compatExt spid="_x0000_s13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31074" name="Button 2" hidden="1">
              <a:extLst>
                <a:ext uri="{63B3BB69-23CF-44E3-9099-C40C66FF867C}">
                  <a14:compatExt spid="_x0000_s13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31075" name="Button 3" hidden="1">
              <a:extLst>
                <a:ext uri="{63B3BB69-23CF-44E3-9099-C40C66FF867C}">
                  <a14:compatExt spid="_x0000_s13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31076" name="Button 4" hidden="1">
              <a:extLst>
                <a:ext uri="{63B3BB69-23CF-44E3-9099-C40C66FF867C}">
                  <a14:compatExt spid="_x0000_s13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32097" name="Button 1" hidden="1">
              <a:extLst>
                <a:ext uri="{63B3BB69-23CF-44E3-9099-C40C66FF867C}">
                  <a14:compatExt spid="_x0000_s132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32098" name="Button 2" hidden="1">
              <a:extLst>
                <a:ext uri="{63B3BB69-23CF-44E3-9099-C40C66FF867C}">
                  <a14:compatExt spid="_x0000_s132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32099" name="Button 3" hidden="1">
              <a:extLst>
                <a:ext uri="{63B3BB69-23CF-44E3-9099-C40C66FF867C}">
                  <a14:compatExt spid="_x0000_s13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32100" name="Button 4" hidden="1">
              <a:extLst>
                <a:ext uri="{63B3BB69-23CF-44E3-9099-C40C66FF867C}">
                  <a14:compatExt spid="_x0000_s132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33121" name="Button 1" hidden="1">
              <a:extLst>
                <a:ext uri="{63B3BB69-23CF-44E3-9099-C40C66FF867C}">
                  <a14:compatExt spid="_x0000_s13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33122" name="Button 2" hidden="1">
              <a:extLst>
                <a:ext uri="{63B3BB69-23CF-44E3-9099-C40C66FF867C}">
                  <a14:compatExt spid="_x0000_s13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33123" name="Button 3" hidden="1">
              <a:extLst>
                <a:ext uri="{63B3BB69-23CF-44E3-9099-C40C66FF867C}">
                  <a14:compatExt spid="_x0000_s13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33124" name="Button 4" hidden="1">
              <a:extLst>
                <a:ext uri="{63B3BB69-23CF-44E3-9099-C40C66FF867C}">
                  <a14:compatExt spid="_x0000_s13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34145" name="Button 1" hidden="1">
              <a:extLst>
                <a:ext uri="{63B3BB69-23CF-44E3-9099-C40C66FF867C}">
                  <a14:compatExt spid="_x0000_s13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34146" name="Button 2" hidden="1">
              <a:extLst>
                <a:ext uri="{63B3BB69-23CF-44E3-9099-C40C66FF867C}">
                  <a14:compatExt spid="_x0000_s13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34147" name="Button 3" hidden="1">
              <a:extLst>
                <a:ext uri="{63B3BB69-23CF-44E3-9099-C40C66FF867C}">
                  <a14:compatExt spid="_x0000_s13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34148" name="Button 4" hidden="1">
              <a:extLst>
                <a:ext uri="{63B3BB69-23CF-44E3-9099-C40C66FF867C}">
                  <a14:compatExt spid="_x0000_s13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35169" name="Button 1" hidden="1">
              <a:extLst>
                <a:ext uri="{63B3BB69-23CF-44E3-9099-C40C66FF867C}">
                  <a14:compatExt spid="_x0000_s135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35170" name="Button 2" hidden="1">
              <a:extLst>
                <a:ext uri="{63B3BB69-23CF-44E3-9099-C40C66FF867C}">
                  <a14:compatExt spid="_x0000_s13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35171" name="Button 3" hidden="1">
              <a:extLst>
                <a:ext uri="{63B3BB69-23CF-44E3-9099-C40C66FF867C}">
                  <a14:compatExt spid="_x0000_s135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35172" name="Button 4" hidden="1">
              <a:extLst>
                <a:ext uri="{63B3BB69-23CF-44E3-9099-C40C66FF867C}">
                  <a14:compatExt spid="_x0000_s13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36193" name="Button 1" hidden="1">
              <a:extLst>
                <a:ext uri="{63B3BB69-23CF-44E3-9099-C40C66FF867C}">
                  <a14:compatExt spid="_x0000_s136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36194" name="Button 2" hidden="1">
              <a:extLst>
                <a:ext uri="{63B3BB69-23CF-44E3-9099-C40C66FF867C}">
                  <a14:compatExt spid="_x0000_s136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36195" name="Button 3" hidden="1">
              <a:extLst>
                <a:ext uri="{63B3BB69-23CF-44E3-9099-C40C66FF867C}">
                  <a14:compatExt spid="_x0000_s136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36196" name="Button 4" hidden="1">
              <a:extLst>
                <a:ext uri="{63B3BB69-23CF-44E3-9099-C40C66FF867C}">
                  <a14:compatExt spid="_x0000_s136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37217" name="Button 1" hidden="1">
              <a:extLst>
                <a:ext uri="{63B3BB69-23CF-44E3-9099-C40C66FF867C}">
                  <a14:compatExt spid="_x0000_s137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37218" name="Button 2" hidden="1">
              <a:extLst>
                <a:ext uri="{63B3BB69-23CF-44E3-9099-C40C66FF867C}">
                  <a14:compatExt spid="_x0000_s137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37219" name="Button 3" hidden="1">
              <a:extLst>
                <a:ext uri="{63B3BB69-23CF-44E3-9099-C40C66FF867C}">
                  <a14:compatExt spid="_x0000_s137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37220" name="Button 4" hidden="1">
              <a:extLst>
                <a:ext uri="{63B3BB69-23CF-44E3-9099-C40C66FF867C}">
                  <a14:compatExt spid="_x0000_s137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38241" name="Button 1" hidden="1">
              <a:extLst>
                <a:ext uri="{63B3BB69-23CF-44E3-9099-C40C66FF867C}">
                  <a14:compatExt spid="_x0000_s138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38242" name="Button 2" hidden="1">
              <a:extLst>
                <a:ext uri="{63B3BB69-23CF-44E3-9099-C40C66FF867C}">
                  <a14:compatExt spid="_x0000_s138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38243" name="Button 3" hidden="1">
              <a:extLst>
                <a:ext uri="{63B3BB69-23CF-44E3-9099-C40C66FF867C}">
                  <a14:compatExt spid="_x0000_s138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38244" name="Button 4" hidden="1">
              <a:extLst>
                <a:ext uri="{63B3BB69-23CF-44E3-9099-C40C66FF867C}">
                  <a14:compatExt spid="_x0000_s138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39265" name="Button 1" hidden="1">
              <a:extLst>
                <a:ext uri="{63B3BB69-23CF-44E3-9099-C40C66FF867C}">
                  <a14:compatExt spid="_x0000_s139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39266" name="Button 2" hidden="1">
              <a:extLst>
                <a:ext uri="{63B3BB69-23CF-44E3-9099-C40C66FF867C}">
                  <a14:compatExt spid="_x0000_s139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39267" name="Button 3" hidden="1">
              <a:extLst>
                <a:ext uri="{63B3BB69-23CF-44E3-9099-C40C66FF867C}">
                  <a14:compatExt spid="_x0000_s139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39268" name="Button 4" hidden="1">
              <a:extLst>
                <a:ext uri="{63B3BB69-23CF-44E3-9099-C40C66FF867C}">
                  <a14:compatExt spid="_x0000_s139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40289" name="Button 1" hidden="1">
              <a:extLst>
                <a:ext uri="{63B3BB69-23CF-44E3-9099-C40C66FF867C}">
                  <a14:compatExt spid="_x0000_s140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40290" name="Button 2" hidden="1">
              <a:extLst>
                <a:ext uri="{63B3BB69-23CF-44E3-9099-C40C66FF867C}">
                  <a14:compatExt spid="_x0000_s140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40291" name="Button 3" hidden="1">
              <a:extLst>
                <a:ext uri="{63B3BB69-23CF-44E3-9099-C40C66FF867C}">
                  <a14:compatExt spid="_x0000_s140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40292" name="Button 4" hidden="1">
              <a:extLst>
                <a:ext uri="{63B3BB69-23CF-44E3-9099-C40C66FF867C}">
                  <a14:compatExt spid="_x0000_s140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95233" name="Button 1" hidden="1">
              <a:extLst>
                <a:ext uri="{63B3BB69-23CF-44E3-9099-C40C66FF867C}">
                  <a14:compatExt spid="_x0000_s95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95234" name="Button 2" hidden="1">
              <a:extLst>
                <a:ext uri="{63B3BB69-23CF-44E3-9099-C40C66FF867C}">
                  <a14:compatExt spid="_x0000_s95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95235" name="Button 3" hidden="1">
              <a:extLst>
                <a:ext uri="{63B3BB69-23CF-44E3-9099-C40C66FF867C}">
                  <a14:compatExt spid="_x0000_s95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95236" name="Button 4" hidden="1">
              <a:extLst>
                <a:ext uri="{63B3BB69-23CF-44E3-9099-C40C66FF867C}">
                  <a14:compatExt spid="_x0000_s95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41313" name="Button 1" hidden="1">
              <a:extLst>
                <a:ext uri="{63B3BB69-23CF-44E3-9099-C40C66FF867C}">
                  <a14:compatExt spid="_x0000_s14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41314" name="Button 2" hidden="1">
              <a:extLst>
                <a:ext uri="{63B3BB69-23CF-44E3-9099-C40C66FF867C}">
                  <a14:compatExt spid="_x0000_s14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41315" name="Button 3" hidden="1">
              <a:extLst>
                <a:ext uri="{63B3BB69-23CF-44E3-9099-C40C66FF867C}">
                  <a14:compatExt spid="_x0000_s14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41316" name="Button 4" hidden="1">
              <a:extLst>
                <a:ext uri="{63B3BB69-23CF-44E3-9099-C40C66FF867C}">
                  <a14:compatExt spid="_x0000_s14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42337" name="Button 1" hidden="1">
              <a:extLst>
                <a:ext uri="{63B3BB69-23CF-44E3-9099-C40C66FF867C}">
                  <a14:compatExt spid="_x0000_s14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42338" name="Button 2" hidden="1">
              <a:extLst>
                <a:ext uri="{63B3BB69-23CF-44E3-9099-C40C66FF867C}">
                  <a14:compatExt spid="_x0000_s14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42339" name="Button 3" hidden="1">
              <a:extLst>
                <a:ext uri="{63B3BB69-23CF-44E3-9099-C40C66FF867C}">
                  <a14:compatExt spid="_x0000_s14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42340" name="Button 4" hidden="1">
              <a:extLst>
                <a:ext uri="{63B3BB69-23CF-44E3-9099-C40C66FF867C}">
                  <a14:compatExt spid="_x0000_s14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43361" name="Button 1" hidden="1">
              <a:extLst>
                <a:ext uri="{63B3BB69-23CF-44E3-9099-C40C66FF867C}">
                  <a14:compatExt spid="_x0000_s143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43362" name="Button 2" hidden="1">
              <a:extLst>
                <a:ext uri="{63B3BB69-23CF-44E3-9099-C40C66FF867C}">
                  <a14:compatExt spid="_x0000_s143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43363" name="Button 3" hidden="1">
              <a:extLst>
                <a:ext uri="{63B3BB69-23CF-44E3-9099-C40C66FF867C}">
                  <a14:compatExt spid="_x0000_s143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43364" name="Button 4" hidden="1">
              <a:extLst>
                <a:ext uri="{63B3BB69-23CF-44E3-9099-C40C66FF867C}">
                  <a14:compatExt spid="_x0000_s143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144385" name="Button 1" hidden="1">
              <a:extLst>
                <a:ext uri="{63B3BB69-23CF-44E3-9099-C40C66FF867C}">
                  <a14:compatExt spid="_x0000_s144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144386" name="Button 2" hidden="1">
              <a:extLst>
                <a:ext uri="{63B3BB69-23CF-44E3-9099-C40C66FF867C}">
                  <a14:compatExt spid="_x0000_s144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144387" name="Button 3" hidden="1">
              <a:extLst>
                <a:ext uri="{63B3BB69-23CF-44E3-9099-C40C66FF867C}">
                  <a14:compatExt spid="_x0000_s144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144388" name="Button 4" hidden="1">
              <a:extLst>
                <a:ext uri="{63B3BB69-23CF-44E3-9099-C40C66FF867C}">
                  <a14:compatExt spid="_x0000_s14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96257" name="Button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96258" name="Button 2" hidden="1">
              <a:extLst>
                <a:ext uri="{63B3BB69-23CF-44E3-9099-C40C66FF867C}">
                  <a14:compatExt spid="_x0000_s96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96259" name="Button 3" hidden="1">
              <a:extLst>
                <a:ext uri="{63B3BB69-23CF-44E3-9099-C40C66FF867C}">
                  <a14:compatExt spid="_x0000_s96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96260" name="Button 4" hidden="1">
              <a:extLst>
                <a:ext uri="{63B3BB69-23CF-44E3-9099-C40C66FF867C}">
                  <a14:compatExt spid="_x0000_s96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97281" name="Button 1" hidden="1">
              <a:extLst>
                <a:ext uri="{63B3BB69-23CF-44E3-9099-C40C66FF867C}">
                  <a14:compatExt spid="_x0000_s97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97282" name="Button 2" hidden="1">
              <a:extLst>
                <a:ext uri="{63B3BB69-23CF-44E3-9099-C40C66FF867C}">
                  <a14:compatExt spid="_x0000_s97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97283" name="Button 3" hidden="1">
              <a:extLst>
                <a:ext uri="{63B3BB69-23CF-44E3-9099-C40C66FF867C}">
                  <a14:compatExt spid="_x0000_s97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97284" name="Button 4" hidden="1">
              <a:extLst>
                <a:ext uri="{63B3BB69-23CF-44E3-9099-C40C66FF867C}">
                  <a14:compatExt spid="_x0000_s97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99329" name="Button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99330" name="Button 2" hidden="1">
              <a:extLst>
                <a:ext uri="{63B3BB69-23CF-44E3-9099-C40C66FF867C}">
                  <a14:compatExt spid="_x0000_s99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99331" name="Button 3" hidden="1">
              <a:extLst>
                <a:ext uri="{63B3BB69-23CF-44E3-9099-C40C66FF867C}">
                  <a14:compatExt spid="_x0000_s99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99332" name="Button 4" hidden="1">
              <a:extLst>
                <a:ext uri="{63B3BB69-23CF-44E3-9099-C40C66FF867C}">
                  <a14:compatExt spid="_x0000_s99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0</xdr:rowOff>
        </xdr:from>
        <xdr:to>
          <xdr:col>11</xdr:col>
          <xdr:colOff>295275</xdr:colOff>
          <xdr:row>1</xdr:row>
          <xdr:rowOff>85725</xdr:rowOff>
        </xdr:to>
        <xdr:sp macro="" textlink="">
          <xdr:nvSpPr>
            <xdr:cNvPr id="98305" name="Button 1" hidden="1">
              <a:extLst>
                <a:ext uri="{63B3BB69-23CF-44E3-9099-C40C66FF867C}">
                  <a14:compatExt spid="_x0000_s98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162</xdr:row>
          <xdr:rowOff>57150</xdr:rowOff>
        </xdr:from>
        <xdr:to>
          <xdr:col>13</xdr:col>
          <xdr:colOff>828675</xdr:colOff>
          <xdr:row>163</xdr:row>
          <xdr:rowOff>104775</xdr:rowOff>
        </xdr:to>
        <xdr:sp macro="" textlink="">
          <xdr:nvSpPr>
            <xdr:cNvPr id="98306" name="Button 2" hidden="1">
              <a:extLst>
                <a:ext uri="{63B3BB69-23CF-44E3-9099-C40C66FF867C}">
                  <a14:compatExt spid="_x0000_s98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Return To Top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1</xdr:row>
          <xdr:rowOff>180975</xdr:rowOff>
        </xdr:from>
        <xdr:to>
          <xdr:col>11</xdr:col>
          <xdr:colOff>295275</xdr:colOff>
          <xdr:row>3</xdr:row>
          <xdr:rowOff>76200</xdr:rowOff>
        </xdr:to>
        <xdr:sp macro="" textlink="">
          <xdr:nvSpPr>
            <xdr:cNvPr id="98307" name="Button 3" hidden="1">
              <a:extLst>
                <a:ext uri="{63B3BB69-23CF-44E3-9099-C40C66FF867C}">
                  <a14:compatExt spid="_x0000_s98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Email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</xdr:row>
          <xdr:rowOff>171450</xdr:rowOff>
        </xdr:from>
        <xdr:to>
          <xdr:col>11</xdr:col>
          <xdr:colOff>295275</xdr:colOff>
          <xdr:row>5</xdr:row>
          <xdr:rowOff>57150</xdr:rowOff>
        </xdr:to>
        <xdr:sp macro="" textlink="">
          <xdr:nvSpPr>
            <xdr:cNvPr id="98308" name="Button 4" hidden="1">
              <a:extLst>
                <a:ext uri="{63B3BB69-23CF-44E3-9099-C40C66FF867C}">
                  <a14:compatExt spid="_x0000_s98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Report Separately for DocExpress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60</xdr:col>
      <xdr:colOff>704850</xdr:colOff>
      <xdr:row>163</xdr:row>
      <xdr:rowOff>38100</xdr:rowOff>
    </xdr:from>
    <xdr:to>
      <xdr:col>60</xdr:col>
      <xdr:colOff>1181100</xdr:colOff>
      <xdr:row>163</xdr:row>
      <xdr:rowOff>427759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675" y="32394525"/>
          <a:ext cx="476250" cy="3896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7.xml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5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30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9.xml"/><Relationship Id="rId5" Type="http://schemas.openxmlformats.org/officeDocument/2006/relationships/ctrlProp" Target="../ctrlProps/ctrlProp28.xml"/><Relationship Id="rId4" Type="http://schemas.openxmlformats.org/officeDocument/2006/relationships/ctrlProp" Target="../ctrlProps/ctrlProp2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34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3.xml"/><Relationship Id="rId5" Type="http://schemas.openxmlformats.org/officeDocument/2006/relationships/ctrlProp" Target="../ctrlProps/ctrlProp32.xml"/><Relationship Id="rId4" Type="http://schemas.openxmlformats.org/officeDocument/2006/relationships/ctrlProp" Target="../ctrlProps/ctrlProp3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3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7.xml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4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41.xml"/><Relationship Id="rId5" Type="http://schemas.openxmlformats.org/officeDocument/2006/relationships/ctrlProp" Target="../ctrlProps/ctrlProp40.xml"/><Relationship Id="rId4" Type="http://schemas.openxmlformats.org/officeDocument/2006/relationships/ctrlProp" Target="../ctrlProps/ctrlProp3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50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49.xml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54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53.xml"/><Relationship Id="rId5" Type="http://schemas.openxmlformats.org/officeDocument/2006/relationships/ctrlProp" Target="../ctrlProps/ctrlProp52.xml"/><Relationship Id="rId4" Type="http://schemas.openxmlformats.org/officeDocument/2006/relationships/ctrlProp" Target="../ctrlProps/ctrlProp5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58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7.xml"/><Relationship Id="rId5" Type="http://schemas.openxmlformats.org/officeDocument/2006/relationships/ctrlProp" Target="../ctrlProps/ctrlProp56.xml"/><Relationship Id="rId4" Type="http://schemas.openxmlformats.org/officeDocument/2006/relationships/ctrlProp" Target="../ctrlProps/ctrlProp5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62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61.xml"/><Relationship Id="rId5" Type="http://schemas.openxmlformats.org/officeDocument/2006/relationships/ctrlProp" Target="../ctrlProps/ctrlProp60.xml"/><Relationship Id="rId4" Type="http://schemas.openxmlformats.org/officeDocument/2006/relationships/ctrlProp" Target="../ctrlProps/ctrlProp5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70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69.xml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74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3.xml"/><Relationship Id="rId5" Type="http://schemas.openxmlformats.org/officeDocument/2006/relationships/ctrlProp" Target="../ctrlProps/ctrlProp72.xml"/><Relationship Id="rId4" Type="http://schemas.openxmlformats.org/officeDocument/2006/relationships/ctrlProp" Target="../ctrlProps/ctrlProp7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78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77.xml"/><Relationship Id="rId5" Type="http://schemas.openxmlformats.org/officeDocument/2006/relationships/ctrlProp" Target="../ctrlProps/ctrlProp76.xml"/><Relationship Id="rId4" Type="http://schemas.openxmlformats.org/officeDocument/2006/relationships/ctrlProp" Target="../ctrlProps/ctrlProp7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8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81.xml"/><Relationship Id="rId5" Type="http://schemas.openxmlformats.org/officeDocument/2006/relationships/ctrlProp" Target="../ctrlProps/ctrlProp80.xml"/><Relationship Id="rId4" Type="http://schemas.openxmlformats.org/officeDocument/2006/relationships/ctrlProp" Target="../ctrlProps/ctrlProp7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6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85.xml"/><Relationship Id="rId5" Type="http://schemas.openxmlformats.org/officeDocument/2006/relationships/ctrlProp" Target="../ctrlProps/ctrlProp84.xml"/><Relationship Id="rId4" Type="http://schemas.openxmlformats.org/officeDocument/2006/relationships/ctrlProp" Target="../ctrlProps/ctrlProp83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90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89.xml"/><Relationship Id="rId5" Type="http://schemas.openxmlformats.org/officeDocument/2006/relationships/ctrlProp" Target="../ctrlProps/ctrlProp88.xml"/><Relationship Id="rId4" Type="http://schemas.openxmlformats.org/officeDocument/2006/relationships/ctrlProp" Target="../ctrlProps/ctrlProp8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0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94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93.xml"/><Relationship Id="rId5" Type="http://schemas.openxmlformats.org/officeDocument/2006/relationships/ctrlProp" Target="../ctrlProps/ctrlProp92.xml"/><Relationship Id="rId4" Type="http://schemas.openxmlformats.org/officeDocument/2006/relationships/ctrlProp" Target="../ctrlProps/ctrlProp91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98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97.xml"/><Relationship Id="rId5" Type="http://schemas.openxmlformats.org/officeDocument/2006/relationships/ctrlProp" Target="../ctrlProps/ctrlProp96.xml"/><Relationship Id="rId4" Type="http://schemas.openxmlformats.org/officeDocument/2006/relationships/ctrlProp" Target="../ctrlProps/ctrlProp95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102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101.xml"/><Relationship Id="rId5" Type="http://schemas.openxmlformats.org/officeDocument/2006/relationships/ctrlProp" Target="../ctrlProps/ctrlProp100.xml"/><Relationship Id="rId4" Type="http://schemas.openxmlformats.org/officeDocument/2006/relationships/ctrlProp" Target="../ctrlProps/ctrlProp99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106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10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09.xml"/><Relationship Id="rId5" Type="http://schemas.openxmlformats.org/officeDocument/2006/relationships/ctrlProp" Target="../ctrlProps/ctrlProp108.xml"/><Relationship Id="rId4" Type="http://schemas.openxmlformats.org/officeDocument/2006/relationships/ctrlProp" Target="../ctrlProps/ctrlProp107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114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13.xml"/><Relationship Id="rId5" Type="http://schemas.openxmlformats.org/officeDocument/2006/relationships/ctrlProp" Target="../ctrlProps/ctrlProp112.xml"/><Relationship Id="rId4" Type="http://schemas.openxmlformats.org/officeDocument/2006/relationships/ctrlProp" Target="../ctrlProps/ctrlProp111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18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17.xml"/><Relationship Id="rId5" Type="http://schemas.openxmlformats.org/officeDocument/2006/relationships/ctrlProp" Target="../ctrlProps/ctrlProp116.xml"/><Relationship Id="rId4" Type="http://schemas.openxmlformats.org/officeDocument/2006/relationships/ctrlProp" Target="../ctrlProps/ctrlProp11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122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21.xml"/><Relationship Id="rId5" Type="http://schemas.openxmlformats.org/officeDocument/2006/relationships/ctrlProp" Target="../ctrlProps/ctrlProp120.xml"/><Relationship Id="rId4" Type="http://schemas.openxmlformats.org/officeDocument/2006/relationships/ctrlProp" Target="../ctrlProps/ctrlProp119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126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25.xml"/><Relationship Id="rId5" Type="http://schemas.openxmlformats.org/officeDocument/2006/relationships/ctrlProp" Target="../ctrlProps/ctrlProp124.xml"/><Relationship Id="rId4" Type="http://schemas.openxmlformats.org/officeDocument/2006/relationships/ctrlProp" Target="../ctrlProps/ctrlProp12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30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29.xml"/><Relationship Id="rId5" Type="http://schemas.openxmlformats.org/officeDocument/2006/relationships/ctrlProp" Target="../ctrlProps/ctrlProp128.xml"/><Relationship Id="rId4" Type="http://schemas.openxmlformats.org/officeDocument/2006/relationships/ctrlProp" Target="../ctrlProps/ctrlProp127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34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33.xml"/><Relationship Id="rId5" Type="http://schemas.openxmlformats.org/officeDocument/2006/relationships/ctrlProp" Target="../ctrlProps/ctrlProp132.xml"/><Relationship Id="rId4" Type="http://schemas.openxmlformats.org/officeDocument/2006/relationships/ctrlProp" Target="../ctrlProps/ctrlProp131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138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37.xml"/><Relationship Id="rId5" Type="http://schemas.openxmlformats.org/officeDocument/2006/relationships/ctrlProp" Target="../ctrlProps/ctrlProp136.xml"/><Relationship Id="rId4" Type="http://schemas.openxmlformats.org/officeDocument/2006/relationships/ctrlProp" Target="../ctrlProps/ctrlProp135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142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41.xml"/><Relationship Id="rId5" Type="http://schemas.openxmlformats.org/officeDocument/2006/relationships/ctrlProp" Target="../ctrlProps/ctrlProp140.xml"/><Relationship Id="rId4" Type="http://schemas.openxmlformats.org/officeDocument/2006/relationships/ctrlProp" Target="../ctrlProps/ctrlProp139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146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45.xml"/><Relationship Id="rId5" Type="http://schemas.openxmlformats.org/officeDocument/2006/relationships/ctrlProp" Target="../ctrlProps/ctrlProp144.xml"/><Relationship Id="rId4" Type="http://schemas.openxmlformats.org/officeDocument/2006/relationships/ctrlProp" Target="../ctrlProps/ctrlProp1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50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49.xml"/><Relationship Id="rId5" Type="http://schemas.openxmlformats.org/officeDocument/2006/relationships/ctrlProp" Target="../ctrlProps/ctrlProp148.xml"/><Relationship Id="rId4" Type="http://schemas.openxmlformats.org/officeDocument/2006/relationships/ctrlProp" Target="../ctrlProps/ctrlProp147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154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153.xml"/><Relationship Id="rId5" Type="http://schemas.openxmlformats.org/officeDocument/2006/relationships/ctrlProp" Target="../ctrlProps/ctrlProp152.xml"/><Relationship Id="rId4" Type="http://schemas.openxmlformats.org/officeDocument/2006/relationships/ctrlProp" Target="../ctrlProps/ctrlProp151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7" Type="http://schemas.openxmlformats.org/officeDocument/2006/relationships/ctrlProp" Target="../ctrlProps/ctrlProp158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6" Type="http://schemas.openxmlformats.org/officeDocument/2006/relationships/ctrlProp" Target="../ctrlProps/ctrlProp157.xml"/><Relationship Id="rId5" Type="http://schemas.openxmlformats.org/officeDocument/2006/relationships/ctrlProp" Target="../ctrlProps/ctrlProp156.xml"/><Relationship Id="rId4" Type="http://schemas.openxmlformats.org/officeDocument/2006/relationships/ctrlProp" Target="../ctrlProps/ctrlProp15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trlProp" Target="../ctrlProps/ctrlProp162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6" Type="http://schemas.openxmlformats.org/officeDocument/2006/relationships/ctrlProp" Target="../ctrlProps/ctrlProp161.xml"/><Relationship Id="rId5" Type="http://schemas.openxmlformats.org/officeDocument/2006/relationships/ctrlProp" Target="../ctrlProps/ctrlProp160.xml"/><Relationship Id="rId4" Type="http://schemas.openxmlformats.org/officeDocument/2006/relationships/ctrlProp" Target="../ctrlProps/ctrlProp159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7" Type="http://schemas.openxmlformats.org/officeDocument/2006/relationships/ctrlProp" Target="../ctrlProps/ctrlProp166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6" Type="http://schemas.openxmlformats.org/officeDocument/2006/relationships/ctrlProp" Target="../ctrlProps/ctrlProp165.xml"/><Relationship Id="rId5" Type="http://schemas.openxmlformats.org/officeDocument/2006/relationships/ctrlProp" Target="../ctrlProps/ctrlProp164.xml"/><Relationship Id="rId4" Type="http://schemas.openxmlformats.org/officeDocument/2006/relationships/ctrlProp" Target="../ctrlProps/ctrlProp163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7" Type="http://schemas.openxmlformats.org/officeDocument/2006/relationships/ctrlProp" Target="../ctrlProps/ctrlProp170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6" Type="http://schemas.openxmlformats.org/officeDocument/2006/relationships/ctrlProp" Target="../ctrlProps/ctrlProp169.xml"/><Relationship Id="rId5" Type="http://schemas.openxmlformats.org/officeDocument/2006/relationships/ctrlProp" Target="../ctrlProps/ctrlProp168.xml"/><Relationship Id="rId4" Type="http://schemas.openxmlformats.org/officeDocument/2006/relationships/ctrlProp" Target="../ctrlProps/ctrlProp16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3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7" Type="http://schemas.openxmlformats.org/officeDocument/2006/relationships/ctrlProp" Target="../ctrlProps/ctrlProp174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6" Type="http://schemas.openxmlformats.org/officeDocument/2006/relationships/ctrlProp" Target="../ctrlProps/ctrlProp173.xml"/><Relationship Id="rId5" Type="http://schemas.openxmlformats.org/officeDocument/2006/relationships/ctrlProp" Target="../ctrlProps/ctrlProp172.xml"/><Relationship Id="rId4" Type="http://schemas.openxmlformats.org/officeDocument/2006/relationships/ctrlProp" Target="../ctrlProps/ctrlProp171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7" Type="http://schemas.openxmlformats.org/officeDocument/2006/relationships/ctrlProp" Target="../ctrlProps/ctrlProp178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6" Type="http://schemas.openxmlformats.org/officeDocument/2006/relationships/ctrlProp" Target="../ctrlProps/ctrlProp177.xml"/><Relationship Id="rId5" Type="http://schemas.openxmlformats.org/officeDocument/2006/relationships/ctrlProp" Target="../ctrlProps/ctrlProp176.xml"/><Relationship Id="rId4" Type="http://schemas.openxmlformats.org/officeDocument/2006/relationships/ctrlProp" Target="../ctrlProps/ctrlProp175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7" Type="http://schemas.openxmlformats.org/officeDocument/2006/relationships/ctrlProp" Target="../ctrlProps/ctrlProp182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181.xml"/><Relationship Id="rId5" Type="http://schemas.openxmlformats.org/officeDocument/2006/relationships/ctrlProp" Target="../ctrlProps/ctrlProp180.xml"/><Relationship Id="rId4" Type="http://schemas.openxmlformats.org/officeDocument/2006/relationships/ctrlProp" Target="../ctrlProps/ctrlProp179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7" Type="http://schemas.openxmlformats.org/officeDocument/2006/relationships/ctrlProp" Target="../ctrlProps/ctrlProp186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6" Type="http://schemas.openxmlformats.org/officeDocument/2006/relationships/ctrlProp" Target="../ctrlProps/ctrlProp185.xml"/><Relationship Id="rId5" Type="http://schemas.openxmlformats.org/officeDocument/2006/relationships/ctrlProp" Target="../ctrlProps/ctrlProp184.xml"/><Relationship Id="rId4" Type="http://schemas.openxmlformats.org/officeDocument/2006/relationships/ctrlProp" Target="../ctrlProps/ctrlProp18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7" Type="http://schemas.openxmlformats.org/officeDocument/2006/relationships/ctrlProp" Target="../ctrlProps/ctrlProp190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6" Type="http://schemas.openxmlformats.org/officeDocument/2006/relationships/ctrlProp" Target="../ctrlProps/ctrlProp189.xml"/><Relationship Id="rId5" Type="http://schemas.openxmlformats.org/officeDocument/2006/relationships/ctrlProp" Target="../ctrlProps/ctrlProp188.xml"/><Relationship Id="rId4" Type="http://schemas.openxmlformats.org/officeDocument/2006/relationships/ctrlProp" Target="../ctrlProps/ctrlProp187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7" Type="http://schemas.openxmlformats.org/officeDocument/2006/relationships/ctrlProp" Target="../ctrlProps/ctrlProp194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6" Type="http://schemas.openxmlformats.org/officeDocument/2006/relationships/ctrlProp" Target="../ctrlProps/ctrlProp193.xml"/><Relationship Id="rId5" Type="http://schemas.openxmlformats.org/officeDocument/2006/relationships/ctrlProp" Target="../ctrlProps/ctrlProp192.xml"/><Relationship Id="rId4" Type="http://schemas.openxmlformats.org/officeDocument/2006/relationships/ctrlProp" Target="../ctrlProps/ctrlProp191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7" Type="http://schemas.openxmlformats.org/officeDocument/2006/relationships/ctrlProp" Target="../ctrlProps/ctrlProp198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6" Type="http://schemas.openxmlformats.org/officeDocument/2006/relationships/ctrlProp" Target="../ctrlProps/ctrlProp197.xml"/><Relationship Id="rId5" Type="http://schemas.openxmlformats.org/officeDocument/2006/relationships/ctrlProp" Target="../ctrlProps/ctrlProp196.xml"/><Relationship Id="rId4" Type="http://schemas.openxmlformats.org/officeDocument/2006/relationships/ctrlProp" Target="../ctrlProps/ctrlProp19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7" Type="http://schemas.openxmlformats.org/officeDocument/2006/relationships/ctrlProp" Target="../ctrlProps/ctrlProp202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6" Type="http://schemas.openxmlformats.org/officeDocument/2006/relationships/ctrlProp" Target="../ctrlProps/ctrlProp201.xml"/><Relationship Id="rId5" Type="http://schemas.openxmlformats.org/officeDocument/2006/relationships/ctrlProp" Target="../ctrlProps/ctrlProp200.xml"/><Relationship Id="rId4" Type="http://schemas.openxmlformats.org/officeDocument/2006/relationships/ctrlProp" Target="../ctrlProps/ctrlProp199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7" Type="http://schemas.openxmlformats.org/officeDocument/2006/relationships/ctrlProp" Target="../ctrlProps/ctrlProp206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6" Type="http://schemas.openxmlformats.org/officeDocument/2006/relationships/ctrlProp" Target="../ctrlProps/ctrlProp205.xml"/><Relationship Id="rId5" Type="http://schemas.openxmlformats.org/officeDocument/2006/relationships/ctrlProp" Target="../ctrlProps/ctrlProp204.xml"/><Relationship Id="rId4" Type="http://schemas.openxmlformats.org/officeDocument/2006/relationships/ctrlProp" Target="../ctrlProps/ctrlProp203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7" Type="http://schemas.openxmlformats.org/officeDocument/2006/relationships/ctrlProp" Target="../ctrlProps/ctrlProp210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6" Type="http://schemas.openxmlformats.org/officeDocument/2006/relationships/ctrlProp" Target="../ctrlProps/ctrlProp209.xml"/><Relationship Id="rId5" Type="http://schemas.openxmlformats.org/officeDocument/2006/relationships/ctrlProp" Target="../ctrlProps/ctrlProp208.xml"/><Relationship Id="rId4" Type="http://schemas.openxmlformats.org/officeDocument/2006/relationships/ctrlProp" Target="../ctrlProps/ctrlProp207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BP199"/>
  <sheetViews>
    <sheetView showGridLines="0" showRowColHeaders="0" zoomScaleNormal="100" workbookViewId="0"/>
  </sheetViews>
  <sheetFormatPr defaultRowHeight="12.75"/>
  <cols>
    <col min="1" max="1" width="20" style="95" customWidth="1"/>
    <col min="2" max="2" width="11.85546875" style="95" customWidth="1"/>
    <col min="3" max="12" width="8" style="95" customWidth="1"/>
    <col min="13" max="13" width="10" style="95" customWidth="1"/>
    <col min="14" max="15" width="8" style="95" customWidth="1"/>
    <col min="16" max="34" width="9.140625" style="95" hidden="1" customWidth="1"/>
    <col min="35" max="35" width="16.28515625" style="95" customWidth="1"/>
    <col min="36" max="36" width="9.140625" style="95" hidden="1" customWidth="1"/>
    <col min="37" max="16384" width="9.140625" style="95"/>
  </cols>
  <sheetData>
    <row r="1" spans="1:36" ht="27">
      <c r="A1" s="103">
        <v>1</v>
      </c>
      <c r="S1" s="172" t="s">
        <v>191</v>
      </c>
      <c r="T1" s="172" t="s">
        <v>97</v>
      </c>
      <c r="U1" s="173" t="s">
        <v>98</v>
      </c>
      <c r="V1" s="173" t="s">
        <v>99</v>
      </c>
      <c r="W1" s="173" t="s">
        <v>100</v>
      </c>
      <c r="X1" s="174" t="s">
        <v>101</v>
      </c>
      <c r="Y1" s="174" t="s">
        <v>102</v>
      </c>
      <c r="Z1" s="174" t="s">
        <v>103</v>
      </c>
      <c r="AA1" s="174" t="s">
        <v>104</v>
      </c>
      <c r="AB1" s="174" t="s">
        <v>105</v>
      </c>
      <c r="AC1" s="174" t="s">
        <v>106</v>
      </c>
      <c r="AD1" s="175" t="s">
        <v>107</v>
      </c>
      <c r="AE1" s="175" t="s">
        <v>326</v>
      </c>
      <c r="AF1" s="175" t="s">
        <v>327</v>
      </c>
      <c r="AG1" s="175" t="s">
        <v>349</v>
      </c>
      <c r="AH1" s="175" t="s">
        <v>136</v>
      </c>
      <c r="AI1" s="95" t="str">
        <f>CONCATENATE("Version ",TEXT(AJ1,"0.00"))</f>
        <v>Version 1.04</v>
      </c>
      <c r="AJ1" s="95">
        <v>1.04</v>
      </c>
    </row>
    <row r="2" spans="1:36" ht="15" customHeight="1">
      <c r="A2" s="101" t="s">
        <v>150</v>
      </c>
      <c r="B2" s="676"/>
      <c r="C2" s="677"/>
      <c r="D2" s="655" t="s">
        <v>3</v>
      </c>
      <c r="E2" s="656"/>
      <c r="F2" s="693"/>
      <c r="G2" s="694"/>
      <c r="H2" s="694"/>
      <c r="I2" s="695"/>
      <c r="J2" s="678"/>
      <c r="K2" s="679"/>
      <c r="L2" s="680"/>
      <c r="M2" s="124" t="s">
        <v>172</v>
      </c>
      <c r="N2" s="121" t="s">
        <v>173</v>
      </c>
      <c r="O2" s="122" t="s">
        <v>174</v>
      </c>
      <c r="Q2" s="456"/>
      <c r="R2" s="95">
        <f>B$2</f>
        <v>0</v>
      </c>
      <c r="S2" s="467">
        <f>B14</f>
        <v>0</v>
      </c>
      <c r="T2" s="467">
        <f t="shared" ref="T2:AD2" si="0">C14</f>
        <v>0</v>
      </c>
      <c r="U2" s="467">
        <f t="shared" si="0"/>
        <v>0</v>
      </c>
      <c r="V2" s="467">
        <f t="shared" si="0"/>
        <v>0</v>
      </c>
      <c r="W2" s="467">
        <f t="shared" si="0"/>
        <v>0</v>
      </c>
      <c r="X2" s="467">
        <f t="shared" si="0"/>
        <v>0</v>
      </c>
      <c r="Y2" s="467">
        <f t="shared" si="0"/>
        <v>0</v>
      </c>
      <c r="Z2" s="467">
        <f t="shared" si="0"/>
        <v>0</v>
      </c>
      <c r="AA2" s="467">
        <f t="shared" si="0"/>
        <v>0</v>
      </c>
      <c r="AB2" s="467">
        <f t="shared" si="0"/>
        <v>0</v>
      </c>
      <c r="AC2" s="467">
        <f t="shared" si="0"/>
        <v>0</v>
      </c>
      <c r="AD2" s="467">
        <f t="shared" si="0"/>
        <v>0</v>
      </c>
      <c r="AE2" s="467">
        <f>O9</f>
        <v>0</v>
      </c>
      <c r="AF2" s="467">
        <f>L9</f>
        <v>0</v>
      </c>
      <c r="AG2" s="95">
        <f>F5</f>
        <v>0</v>
      </c>
      <c r="AH2" s="95" t="str">
        <f>B6 &amp; " " &amp; B4 &amp; " " &amp; B9 &amp; " " &amp;B7</f>
        <v xml:space="preserve">   </v>
      </c>
    </row>
    <row r="3" spans="1:36" ht="15" customHeight="1">
      <c r="A3" s="102" t="s">
        <v>134</v>
      </c>
      <c r="B3" s="687"/>
      <c r="C3" s="688"/>
      <c r="D3" s="655" t="s">
        <v>135</v>
      </c>
      <c r="E3" s="656"/>
      <c r="F3" s="693"/>
      <c r="G3" s="694"/>
      <c r="H3" s="694"/>
      <c r="I3" s="695"/>
      <c r="J3" s="681" t="s">
        <v>236</v>
      </c>
      <c r="K3" s="682"/>
      <c r="L3" s="683"/>
      <c r="M3" s="532"/>
      <c r="N3" s="533"/>
      <c r="O3" s="534"/>
      <c r="R3" s="95">
        <f>B$16</f>
        <v>0</v>
      </c>
      <c r="S3" s="467">
        <f>B28</f>
        <v>0</v>
      </c>
      <c r="T3" s="467">
        <f t="shared" ref="T3:AD3" si="1">C28</f>
        <v>0</v>
      </c>
      <c r="U3" s="467">
        <f t="shared" si="1"/>
        <v>0</v>
      </c>
      <c r="V3" s="467">
        <f t="shared" si="1"/>
        <v>0</v>
      </c>
      <c r="W3" s="467">
        <f t="shared" si="1"/>
        <v>0</v>
      </c>
      <c r="X3" s="467">
        <f t="shared" si="1"/>
        <v>0</v>
      </c>
      <c r="Y3" s="467">
        <f t="shared" si="1"/>
        <v>0</v>
      </c>
      <c r="Z3" s="467">
        <f t="shared" si="1"/>
        <v>0</v>
      </c>
      <c r="AA3" s="467">
        <f t="shared" si="1"/>
        <v>0</v>
      </c>
      <c r="AB3" s="467">
        <f t="shared" si="1"/>
        <v>0</v>
      </c>
      <c r="AC3" s="467">
        <f t="shared" si="1"/>
        <v>0</v>
      </c>
      <c r="AD3" s="467">
        <f t="shared" si="1"/>
        <v>0</v>
      </c>
      <c r="AE3" s="467">
        <f>O23</f>
        <v>0</v>
      </c>
      <c r="AF3" s="467">
        <f>L23</f>
        <v>0</v>
      </c>
      <c r="AG3" s="95">
        <f>F19</f>
        <v>0</v>
      </c>
    </row>
    <row r="4" spans="1:36" ht="15" customHeight="1">
      <c r="A4" s="102" t="s">
        <v>136</v>
      </c>
      <c r="B4" s="676"/>
      <c r="C4" s="677"/>
      <c r="D4" s="655" t="s">
        <v>11</v>
      </c>
      <c r="E4" s="656"/>
      <c r="F4" s="693"/>
      <c r="G4" s="694"/>
      <c r="H4" s="694"/>
      <c r="I4" s="695"/>
      <c r="J4" s="681" t="s">
        <v>148</v>
      </c>
      <c r="K4" s="682"/>
      <c r="L4" s="683"/>
      <c r="M4" s="697"/>
      <c r="N4" s="674"/>
      <c r="O4" s="675"/>
      <c r="R4" s="95">
        <f>B$30</f>
        <v>0</v>
      </c>
      <c r="S4" s="467">
        <f>B42</f>
        <v>0</v>
      </c>
      <c r="T4" s="467">
        <f t="shared" ref="T4:AD4" si="2">C42</f>
        <v>0</v>
      </c>
      <c r="U4" s="467">
        <f t="shared" si="2"/>
        <v>0</v>
      </c>
      <c r="V4" s="467">
        <f t="shared" si="2"/>
        <v>0</v>
      </c>
      <c r="W4" s="467">
        <f t="shared" si="2"/>
        <v>0</v>
      </c>
      <c r="X4" s="467">
        <f t="shared" si="2"/>
        <v>0</v>
      </c>
      <c r="Y4" s="467">
        <f t="shared" si="2"/>
        <v>0</v>
      </c>
      <c r="Z4" s="467">
        <f t="shared" si="2"/>
        <v>0</v>
      </c>
      <c r="AA4" s="467">
        <f t="shared" si="2"/>
        <v>0</v>
      </c>
      <c r="AB4" s="467">
        <f t="shared" si="2"/>
        <v>0</v>
      </c>
      <c r="AC4" s="467">
        <f t="shared" si="2"/>
        <v>0</v>
      </c>
      <c r="AD4" s="467">
        <f t="shared" si="2"/>
        <v>0</v>
      </c>
      <c r="AE4" s="467">
        <f>O37</f>
        <v>0</v>
      </c>
      <c r="AF4" s="467">
        <f>L37</f>
        <v>0</v>
      </c>
      <c r="AG4" s="95">
        <f>F33</f>
        <v>0</v>
      </c>
    </row>
    <row r="5" spans="1:36" ht="15" customHeight="1">
      <c r="A5" s="101" t="s">
        <v>5</v>
      </c>
      <c r="B5" s="689"/>
      <c r="C5" s="690"/>
      <c r="D5" s="655" t="s">
        <v>151</v>
      </c>
      <c r="E5" s="656"/>
      <c r="F5" s="693"/>
      <c r="G5" s="694"/>
      <c r="H5" s="694"/>
      <c r="I5" s="695"/>
      <c r="J5" s="684" t="s">
        <v>137</v>
      </c>
      <c r="K5" s="682"/>
      <c r="L5" s="683"/>
      <c r="M5" s="698"/>
      <c r="N5" s="699"/>
      <c r="O5" s="700"/>
      <c r="R5" s="95">
        <f>B$44</f>
        <v>0</v>
      </c>
      <c r="S5" s="467">
        <f>B56</f>
        <v>0</v>
      </c>
      <c r="T5" s="467">
        <f t="shared" ref="T5:AD5" si="3">C56</f>
        <v>0</v>
      </c>
      <c r="U5" s="467">
        <f t="shared" si="3"/>
        <v>0</v>
      </c>
      <c r="V5" s="467">
        <f t="shared" si="3"/>
        <v>0</v>
      </c>
      <c r="W5" s="467">
        <f t="shared" si="3"/>
        <v>0</v>
      </c>
      <c r="X5" s="467">
        <f t="shared" si="3"/>
        <v>0</v>
      </c>
      <c r="Y5" s="467">
        <f t="shared" si="3"/>
        <v>0</v>
      </c>
      <c r="Z5" s="467">
        <f t="shared" si="3"/>
        <v>0</v>
      </c>
      <c r="AA5" s="467">
        <f t="shared" si="3"/>
        <v>0</v>
      </c>
      <c r="AB5" s="467">
        <f t="shared" si="3"/>
        <v>0</v>
      </c>
      <c r="AC5" s="467">
        <f t="shared" si="3"/>
        <v>0</v>
      </c>
      <c r="AD5" s="467">
        <f t="shared" si="3"/>
        <v>0</v>
      </c>
      <c r="AE5" s="467">
        <f>O51</f>
        <v>0</v>
      </c>
      <c r="AF5" s="467">
        <f>L51</f>
        <v>0</v>
      </c>
      <c r="AG5" s="95">
        <f>F47</f>
        <v>0</v>
      </c>
    </row>
    <row r="6" spans="1:36" ht="15" customHeight="1">
      <c r="A6" s="101" t="s">
        <v>149</v>
      </c>
      <c r="B6" s="691"/>
      <c r="C6" s="692"/>
      <c r="D6" s="655" t="s">
        <v>138</v>
      </c>
      <c r="E6" s="656"/>
      <c r="F6" s="693"/>
      <c r="G6" s="694"/>
      <c r="H6" s="694"/>
      <c r="I6" s="695"/>
      <c r="J6" s="684" t="s">
        <v>139</v>
      </c>
      <c r="K6" s="682"/>
      <c r="L6" s="683"/>
      <c r="M6" s="701"/>
      <c r="N6" s="702"/>
      <c r="O6" s="703"/>
      <c r="R6" s="95">
        <f>B$58</f>
        <v>0</v>
      </c>
      <c r="S6" s="467">
        <f>B70</f>
        <v>0</v>
      </c>
      <c r="T6" s="467">
        <f t="shared" ref="T6:AD6" si="4">C70</f>
        <v>0</v>
      </c>
      <c r="U6" s="467">
        <f t="shared" si="4"/>
        <v>0</v>
      </c>
      <c r="V6" s="467">
        <f t="shared" si="4"/>
        <v>0</v>
      </c>
      <c r="W6" s="467">
        <f t="shared" si="4"/>
        <v>0</v>
      </c>
      <c r="X6" s="467">
        <f t="shared" si="4"/>
        <v>0</v>
      </c>
      <c r="Y6" s="467">
        <f t="shared" si="4"/>
        <v>0</v>
      </c>
      <c r="Z6" s="467">
        <f t="shared" si="4"/>
        <v>0</v>
      </c>
      <c r="AA6" s="467">
        <f t="shared" si="4"/>
        <v>0</v>
      </c>
      <c r="AB6" s="467">
        <f t="shared" si="4"/>
        <v>0</v>
      </c>
      <c r="AC6" s="467">
        <f t="shared" si="4"/>
        <v>0</v>
      </c>
      <c r="AD6" s="467">
        <f t="shared" si="4"/>
        <v>0</v>
      </c>
      <c r="AE6" s="467">
        <f>O65</f>
        <v>0</v>
      </c>
      <c r="AF6" s="467">
        <f>L65</f>
        <v>0</v>
      </c>
      <c r="AG6" s="95">
        <f>F61</f>
        <v>0</v>
      </c>
    </row>
    <row r="7" spans="1:36" ht="15" customHeight="1">
      <c r="A7" s="102" t="s">
        <v>140</v>
      </c>
      <c r="B7" s="676"/>
      <c r="C7" s="677"/>
      <c r="D7" s="655" t="s">
        <v>141</v>
      </c>
      <c r="E7" s="656"/>
      <c r="F7" s="693"/>
      <c r="G7" s="694"/>
      <c r="H7" s="694"/>
      <c r="I7" s="696"/>
      <c r="J7" s="657" t="s">
        <v>142</v>
      </c>
      <c r="K7" s="658"/>
      <c r="L7" s="659"/>
      <c r="M7" s="673"/>
      <c r="N7" s="674"/>
      <c r="O7" s="675"/>
      <c r="R7" s="177">
        <f>B$72</f>
        <v>0</v>
      </c>
      <c r="S7" s="467">
        <f>B84</f>
        <v>0</v>
      </c>
      <c r="T7" s="467">
        <f t="shared" ref="T7:AD7" si="5">C84</f>
        <v>0</v>
      </c>
      <c r="U7" s="467">
        <f t="shared" si="5"/>
        <v>0</v>
      </c>
      <c r="V7" s="467">
        <f t="shared" si="5"/>
        <v>0</v>
      </c>
      <c r="W7" s="467">
        <f t="shared" si="5"/>
        <v>0</v>
      </c>
      <c r="X7" s="467">
        <f t="shared" si="5"/>
        <v>0</v>
      </c>
      <c r="Y7" s="467">
        <f t="shared" si="5"/>
        <v>0</v>
      </c>
      <c r="Z7" s="467">
        <f t="shared" si="5"/>
        <v>0</v>
      </c>
      <c r="AA7" s="467">
        <f t="shared" si="5"/>
        <v>0</v>
      </c>
      <c r="AB7" s="467">
        <f t="shared" si="5"/>
        <v>0</v>
      </c>
      <c r="AC7" s="467">
        <f t="shared" si="5"/>
        <v>0</v>
      </c>
      <c r="AD7" s="467">
        <f t="shared" si="5"/>
        <v>0</v>
      </c>
      <c r="AE7" s="467">
        <f>O79</f>
        <v>0</v>
      </c>
      <c r="AF7" s="467">
        <f>L79</f>
        <v>0</v>
      </c>
      <c r="AG7" s="95">
        <f>F75</f>
        <v>0</v>
      </c>
    </row>
    <row r="8" spans="1:36" ht="15" customHeight="1">
      <c r="A8" s="101" t="s">
        <v>143</v>
      </c>
      <c r="B8" s="668"/>
      <c r="C8" s="669"/>
      <c r="D8" s="655" t="s">
        <v>144</v>
      </c>
      <c r="E8" s="656"/>
      <c r="F8" s="670"/>
      <c r="G8" s="671"/>
      <c r="H8" s="671"/>
      <c r="I8" s="672"/>
      <c r="J8" s="660" t="s">
        <v>146</v>
      </c>
      <c r="K8" s="661"/>
      <c r="L8" s="662"/>
      <c r="M8" s="673"/>
      <c r="N8" s="674"/>
      <c r="O8" s="675"/>
      <c r="R8" s="177">
        <f>B$86</f>
        <v>0</v>
      </c>
      <c r="S8" s="467">
        <f>B98</f>
        <v>0</v>
      </c>
      <c r="T8" s="467">
        <f t="shared" ref="T8:AD8" si="6">C98</f>
        <v>0</v>
      </c>
      <c r="U8" s="467">
        <f t="shared" si="6"/>
        <v>0</v>
      </c>
      <c r="V8" s="467">
        <f t="shared" si="6"/>
        <v>0</v>
      </c>
      <c r="W8" s="467">
        <f t="shared" si="6"/>
        <v>0</v>
      </c>
      <c r="X8" s="467">
        <f t="shared" si="6"/>
        <v>0</v>
      </c>
      <c r="Y8" s="467">
        <f t="shared" si="6"/>
        <v>0</v>
      </c>
      <c r="Z8" s="467">
        <f t="shared" si="6"/>
        <v>0</v>
      </c>
      <c r="AA8" s="467">
        <f t="shared" si="6"/>
        <v>0</v>
      </c>
      <c r="AB8" s="467">
        <f t="shared" si="6"/>
        <v>0</v>
      </c>
      <c r="AC8" s="467">
        <f t="shared" si="6"/>
        <v>0</v>
      </c>
      <c r="AD8" s="467">
        <f t="shared" si="6"/>
        <v>0</v>
      </c>
      <c r="AE8" s="467">
        <f>O93</f>
        <v>0</v>
      </c>
      <c r="AF8" s="467">
        <f>L93</f>
        <v>0</v>
      </c>
      <c r="AG8" s="95">
        <f>F89</f>
        <v>0</v>
      </c>
    </row>
    <row r="9" spans="1:36" ht="15.75" customHeight="1">
      <c r="A9" s="176" t="s">
        <v>147</v>
      </c>
      <c r="B9" s="676"/>
      <c r="C9" s="677"/>
      <c r="D9" s="663" t="s">
        <v>230</v>
      </c>
      <c r="E9" s="664"/>
      <c r="F9" s="530"/>
      <c r="G9" s="663" t="s">
        <v>153</v>
      </c>
      <c r="H9" s="665"/>
      <c r="I9" s="531"/>
      <c r="J9" s="666" t="s">
        <v>225</v>
      </c>
      <c r="K9" s="667"/>
      <c r="L9" s="536"/>
      <c r="M9" s="666" t="s">
        <v>145</v>
      </c>
      <c r="N9" s="667"/>
      <c r="O9" s="535"/>
      <c r="R9" s="456" t="s">
        <v>320</v>
      </c>
      <c r="S9" s="178">
        <v>100</v>
      </c>
      <c r="T9" s="178">
        <v>100</v>
      </c>
      <c r="U9" s="178">
        <v>100</v>
      </c>
      <c r="V9" s="178">
        <v>100</v>
      </c>
      <c r="W9" s="274">
        <v>100</v>
      </c>
      <c r="X9" s="275">
        <v>95</v>
      </c>
      <c r="Y9" s="275">
        <v>85</v>
      </c>
      <c r="Z9" s="275">
        <v>70</v>
      </c>
      <c r="AA9" s="275">
        <v>50</v>
      </c>
      <c r="AB9" s="275">
        <v>45</v>
      </c>
      <c r="AC9" s="275">
        <v>35</v>
      </c>
      <c r="AD9" s="273">
        <v>25</v>
      </c>
    </row>
    <row r="10" spans="1:36" ht="15.75">
      <c r="A10" s="652" t="s">
        <v>195</v>
      </c>
      <c r="B10" s="653"/>
      <c r="C10" s="653"/>
      <c r="D10" s="653"/>
      <c r="E10" s="653"/>
      <c r="F10" s="653"/>
      <c r="G10" s="653"/>
      <c r="H10" s="653"/>
      <c r="I10" s="653"/>
      <c r="J10" s="653"/>
      <c r="K10" s="653"/>
      <c r="L10" s="653"/>
      <c r="M10" s="654"/>
      <c r="N10" s="167"/>
      <c r="O10" s="167"/>
      <c r="P10" s="168"/>
    </row>
    <row r="11" spans="1:36" ht="26.25">
      <c r="A11" s="478"/>
      <c r="B11" s="172" t="s">
        <v>191</v>
      </c>
      <c r="C11" s="172" t="s">
        <v>97</v>
      </c>
      <c r="D11" s="173" t="s">
        <v>98</v>
      </c>
      <c r="E11" s="173" t="s">
        <v>99</v>
      </c>
      <c r="F11" s="173" t="s">
        <v>100</v>
      </c>
      <c r="G11" s="174" t="s">
        <v>101</v>
      </c>
      <c r="H11" s="174" t="s">
        <v>102</v>
      </c>
      <c r="I11" s="174" t="s">
        <v>103</v>
      </c>
      <c r="J11" s="174" t="s">
        <v>104</v>
      </c>
      <c r="K11" s="174" t="s">
        <v>105</v>
      </c>
      <c r="L11" s="174" t="s">
        <v>106</v>
      </c>
      <c r="M11" s="477" t="s">
        <v>107</v>
      </c>
      <c r="N11" s="168"/>
      <c r="O11" s="168"/>
      <c r="P11" s="168"/>
    </row>
    <row r="12" spans="1:36" ht="14.25" customHeight="1">
      <c r="A12" s="479" t="s">
        <v>272</v>
      </c>
      <c r="B12" s="537"/>
      <c r="C12" s="537"/>
      <c r="D12" s="537"/>
      <c r="E12" s="537"/>
      <c r="F12" s="537"/>
      <c r="G12" s="537"/>
      <c r="H12" s="537"/>
      <c r="I12" s="537"/>
      <c r="J12" s="537"/>
      <c r="K12" s="538"/>
      <c r="L12" s="538"/>
      <c r="M12" s="538"/>
      <c r="N12" s="170"/>
      <c r="O12" s="171"/>
      <c r="P12" s="169"/>
    </row>
    <row r="13" spans="1:36" ht="14.25" customHeight="1">
      <c r="A13" s="479" t="s">
        <v>273</v>
      </c>
      <c r="B13" s="537"/>
      <c r="C13" s="537"/>
      <c r="D13" s="537"/>
      <c r="E13" s="537"/>
      <c r="F13" s="537"/>
      <c r="G13" s="537"/>
      <c r="H13" s="537"/>
      <c r="I13" s="537"/>
      <c r="J13" s="537"/>
      <c r="K13" s="538"/>
      <c r="L13" s="538"/>
      <c r="M13" s="538"/>
      <c r="N13" s="170"/>
      <c r="O13" s="171"/>
      <c r="P13" s="169"/>
    </row>
    <row r="14" spans="1:36">
      <c r="A14" s="480" t="s">
        <v>154</v>
      </c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170"/>
      <c r="O14" s="171"/>
      <c r="P14" s="169"/>
    </row>
    <row r="15" spans="1:36" ht="18.75">
      <c r="A15" s="103">
        <v>2</v>
      </c>
    </row>
    <row r="16" spans="1:36" ht="15">
      <c r="A16" s="101" t="s">
        <v>150</v>
      </c>
      <c r="B16" s="676"/>
      <c r="C16" s="677"/>
      <c r="D16" s="655" t="s">
        <v>3</v>
      </c>
      <c r="E16" s="656"/>
      <c r="F16" s="693"/>
      <c r="G16" s="694"/>
      <c r="H16" s="694"/>
      <c r="I16" s="695"/>
      <c r="J16" s="678"/>
      <c r="K16" s="679"/>
      <c r="L16" s="680"/>
      <c r="M16" s="124" t="s">
        <v>172</v>
      </c>
      <c r="N16" s="121" t="s">
        <v>173</v>
      </c>
      <c r="O16" s="122" t="s">
        <v>174</v>
      </c>
    </row>
    <row r="17" spans="1:18" ht="15">
      <c r="A17" s="102" t="s">
        <v>134</v>
      </c>
      <c r="B17" s="687"/>
      <c r="C17" s="688"/>
      <c r="D17" s="655" t="s">
        <v>135</v>
      </c>
      <c r="E17" s="656"/>
      <c r="F17" s="693"/>
      <c r="G17" s="694"/>
      <c r="H17" s="694"/>
      <c r="I17" s="695"/>
      <c r="J17" s="681" t="s">
        <v>236</v>
      </c>
      <c r="K17" s="682"/>
      <c r="L17" s="683"/>
      <c r="M17" s="532"/>
      <c r="N17" s="533"/>
      <c r="O17" s="534"/>
    </row>
    <row r="18" spans="1:18" ht="15">
      <c r="A18" s="102" t="s">
        <v>136</v>
      </c>
      <c r="B18" s="676"/>
      <c r="C18" s="677"/>
      <c r="D18" s="655" t="s">
        <v>11</v>
      </c>
      <c r="E18" s="656"/>
      <c r="F18" s="693"/>
      <c r="G18" s="694"/>
      <c r="H18" s="694"/>
      <c r="I18" s="695"/>
      <c r="J18" s="681" t="s">
        <v>148</v>
      </c>
      <c r="K18" s="682"/>
      <c r="L18" s="683"/>
      <c r="M18" s="697"/>
      <c r="N18" s="674"/>
      <c r="O18" s="675"/>
    </row>
    <row r="19" spans="1:18" ht="15">
      <c r="A19" s="101" t="s">
        <v>5</v>
      </c>
      <c r="B19" s="689"/>
      <c r="C19" s="690"/>
      <c r="D19" s="655" t="s">
        <v>151</v>
      </c>
      <c r="E19" s="656"/>
      <c r="F19" s="693"/>
      <c r="G19" s="694"/>
      <c r="H19" s="694"/>
      <c r="I19" s="695"/>
      <c r="J19" s="684" t="s">
        <v>137</v>
      </c>
      <c r="K19" s="682"/>
      <c r="L19" s="683"/>
      <c r="M19" s="698"/>
      <c r="N19" s="699"/>
      <c r="O19" s="700"/>
    </row>
    <row r="20" spans="1:18" ht="15">
      <c r="A20" s="101" t="s">
        <v>149</v>
      </c>
      <c r="B20" s="691"/>
      <c r="C20" s="692"/>
      <c r="D20" s="655" t="s">
        <v>138</v>
      </c>
      <c r="E20" s="656"/>
      <c r="F20" s="693"/>
      <c r="G20" s="694"/>
      <c r="H20" s="694"/>
      <c r="I20" s="695"/>
      <c r="J20" s="684" t="s">
        <v>139</v>
      </c>
      <c r="K20" s="682"/>
      <c r="L20" s="683"/>
      <c r="M20" s="704"/>
      <c r="N20" s="702"/>
      <c r="O20" s="703"/>
    </row>
    <row r="21" spans="1:18" ht="15">
      <c r="A21" s="102" t="s">
        <v>140</v>
      </c>
      <c r="B21" s="676"/>
      <c r="C21" s="677"/>
      <c r="D21" s="655" t="s">
        <v>141</v>
      </c>
      <c r="E21" s="656"/>
      <c r="F21" s="693"/>
      <c r="G21" s="694"/>
      <c r="H21" s="694"/>
      <c r="I21" s="696"/>
      <c r="J21" s="657" t="s">
        <v>142</v>
      </c>
      <c r="K21" s="658"/>
      <c r="L21" s="659"/>
      <c r="M21" s="673"/>
      <c r="N21" s="674"/>
      <c r="O21" s="675"/>
      <c r="R21" s="177"/>
    </row>
    <row r="22" spans="1:18" ht="15">
      <c r="A22" s="101" t="s">
        <v>143</v>
      </c>
      <c r="B22" s="668"/>
      <c r="C22" s="669"/>
      <c r="D22" s="655" t="s">
        <v>144</v>
      </c>
      <c r="E22" s="656"/>
      <c r="F22" s="670"/>
      <c r="G22" s="671"/>
      <c r="H22" s="671"/>
      <c r="I22" s="672"/>
      <c r="J22" s="660" t="s">
        <v>146</v>
      </c>
      <c r="K22" s="661"/>
      <c r="L22" s="662"/>
      <c r="M22" s="673"/>
      <c r="N22" s="674"/>
      <c r="O22" s="675"/>
      <c r="R22" s="177"/>
    </row>
    <row r="23" spans="1:18" ht="15">
      <c r="A23" s="176" t="s">
        <v>147</v>
      </c>
      <c r="B23" s="676"/>
      <c r="C23" s="677"/>
      <c r="D23" s="663" t="s">
        <v>230</v>
      </c>
      <c r="E23" s="664"/>
      <c r="F23" s="530"/>
      <c r="G23" s="663" t="s">
        <v>153</v>
      </c>
      <c r="H23" s="665"/>
      <c r="I23" s="531"/>
      <c r="J23" s="666" t="s">
        <v>225</v>
      </c>
      <c r="K23" s="667"/>
      <c r="L23" s="531"/>
      <c r="M23" s="666" t="s">
        <v>145</v>
      </c>
      <c r="N23" s="667"/>
      <c r="O23" s="535"/>
    </row>
    <row r="24" spans="1:18" ht="15.75">
      <c r="A24" s="652" t="s">
        <v>195</v>
      </c>
      <c r="B24" s="653"/>
      <c r="C24" s="653"/>
      <c r="D24" s="653"/>
      <c r="E24" s="653"/>
      <c r="F24" s="653"/>
      <c r="G24" s="653"/>
      <c r="H24" s="653"/>
      <c r="I24" s="653"/>
      <c r="J24" s="653"/>
      <c r="K24" s="653"/>
      <c r="L24" s="653"/>
      <c r="M24" s="654"/>
      <c r="N24" s="167"/>
      <c r="O24" s="167"/>
      <c r="P24" s="168"/>
    </row>
    <row r="25" spans="1:18" ht="26.25">
      <c r="A25" s="478"/>
      <c r="B25" s="172" t="s">
        <v>191</v>
      </c>
      <c r="C25" s="172" t="s">
        <v>97</v>
      </c>
      <c r="D25" s="173" t="s">
        <v>98</v>
      </c>
      <c r="E25" s="173" t="s">
        <v>99</v>
      </c>
      <c r="F25" s="173" t="s">
        <v>100</v>
      </c>
      <c r="G25" s="174" t="s">
        <v>101</v>
      </c>
      <c r="H25" s="174" t="s">
        <v>102</v>
      </c>
      <c r="I25" s="174" t="s">
        <v>103</v>
      </c>
      <c r="J25" s="174" t="s">
        <v>104</v>
      </c>
      <c r="K25" s="174" t="s">
        <v>105</v>
      </c>
      <c r="L25" s="174" t="s">
        <v>106</v>
      </c>
      <c r="M25" s="477" t="s">
        <v>107</v>
      </c>
      <c r="N25" s="168"/>
      <c r="O25" s="168"/>
      <c r="P25" s="168"/>
    </row>
    <row r="26" spans="1:18" ht="14.25" customHeight="1">
      <c r="A26" s="479" t="s">
        <v>272</v>
      </c>
      <c r="B26" s="537"/>
      <c r="C26" s="537"/>
      <c r="D26" s="537"/>
      <c r="E26" s="537"/>
      <c r="F26" s="537"/>
      <c r="G26" s="537"/>
      <c r="H26" s="537"/>
      <c r="I26" s="537"/>
      <c r="J26" s="537"/>
      <c r="K26" s="538"/>
      <c r="L26" s="538"/>
      <c r="M26" s="538"/>
      <c r="N26" s="170"/>
      <c r="O26" s="171"/>
      <c r="P26" s="169"/>
    </row>
    <row r="27" spans="1:18" ht="14.25" customHeight="1">
      <c r="A27" s="479" t="s">
        <v>273</v>
      </c>
      <c r="B27" s="537"/>
      <c r="C27" s="537"/>
      <c r="D27" s="537"/>
      <c r="E27" s="537"/>
      <c r="F27" s="537"/>
      <c r="G27" s="537"/>
      <c r="H27" s="537"/>
      <c r="I27" s="537"/>
      <c r="J27" s="537"/>
      <c r="K27" s="538"/>
      <c r="L27" s="538"/>
      <c r="M27" s="538"/>
      <c r="N27" s="170"/>
      <c r="O27" s="171"/>
      <c r="P27" s="169"/>
    </row>
    <row r="28" spans="1:18">
      <c r="A28" s="480" t="s">
        <v>154</v>
      </c>
      <c r="B28" s="538"/>
      <c r="C28" s="538"/>
      <c r="D28" s="538"/>
      <c r="E28" s="538"/>
      <c r="F28" s="538"/>
      <c r="G28" s="538"/>
      <c r="H28" s="538"/>
      <c r="I28" s="538"/>
      <c r="J28" s="538"/>
      <c r="K28" s="538"/>
      <c r="L28" s="538"/>
      <c r="M28" s="538"/>
      <c r="N28" s="170"/>
      <c r="O28" s="171"/>
      <c r="P28" s="169"/>
    </row>
    <row r="29" spans="1:18" ht="18.75">
      <c r="A29" s="103">
        <v>3</v>
      </c>
    </row>
    <row r="30" spans="1:18" ht="15">
      <c r="A30" s="101" t="s">
        <v>150</v>
      </c>
      <c r="B30" s="676"/>
      <c r="C30" s="677"/>
      <c r="D30" s="655" t="s">
        <v>3</v>
      </c>
      <c r="E30" s="656"/>
      <c r="F30" s="693"/>
      <c r="G30" s="694"/>
      <c r="H30" s="694"/>
      <c r="I30" s="695"/>
      <c r="J30" s="678"/>
      <c r="K30" s="679"/>
      <c r="L30" s="680"/>
      <c r="M30" s="124" t="s">
        <v>172</v>
      </c>
      <c r="N30" s="121" t="s">
        <v>173</v>
      </c>
      <c r="O30" s="122" t="s">
        <v>174</v>
      </c>
    </row>
    <row r="31" spans="1:18" ht="15">
      <c r="A31" s="102" t="s">
        <v>134</v>
      </c>
      <c r="B31" s="687"/>
      <c r="C31" s="688"/>
      <c r="D31" s="655" t="s">
        <v>135</v>
      </c>
      <c r="E31" s="656"/>
      <c r="F31" s="693"/>
      <c r="G31" s="694"/>
      <c r="H31" s="694"/>
      <c r="I31" s="695"/>
      <c r="J31" s="681" t="s">
        <v>236</v>
      </c>
      <c r="K31" s="682"/>
      <c r="L31" s="683"/>
      <c r="M31" s="532"/>
      <c r="N31" s="533"/>
      <c r="O31" s="534"/>
    </row>
    <row r="32" spans="1:18" ht="15">
      <c r="A32" s="102" t="s">
        <v>136</v>
      </c>
      <c r="B32" s="676"/>
      <c r="C32" s="677"/>
      <c r="D32" s="655" t="s">
        <v>11</v>
      </c>
      <c r="E32" s="656"/>
      <c r="F32" s="693"/>
      <c r="G32" s="694"/>
      <c r="H32" s="694"/>
      <c r="I32" s="695"/>
      <c r="J32" s="681" t="s">
        <v>148</v>
      </c>
      <c r="K32" s="682"/>
      <c r="L32" s="683"/>
      <c r="M32" s="697"/>
      <c r="N32" s="674"/>
      <c r="O32" s="675"/>
    </row>
    <row r="33" spans="1:18" ht="15">
      <c r="A33" s="101" t="s">
        <v>5</v>
      </c>
      <c r="B33" s="689"/>
      <c r="C33" s="690"/>
      <c r="D33" s="655" t="s">
        <v>151</v>
      </c>
      <c r="E33" s="656"/>
      <c r="F33" s="693"/>
      <c r="G33" s="694"/>
      <c r="H33" s="694"/>
      <c r="I33" s="695"/>
      <c r="J33" s="684" t="s">
        <v>137</v>
      </c>
      <c r="K33" s="682"/>
      <c r="L33" s="683"/>
      <c r="M33" s="698"/>
      <c r="N33" s="699"/>
      <c r="O33" s="700"/>
    </row>
    <row r="34" spans="1:18" ht="15">
      <c r="A34" s="101" t="s">
        <v>149</v>
      </c>
      <c r="B34" s="691"/>
      <c r="C34" s="692"/>
      <c r="D34" s="655" t="s">
        <v>138</v>
      </c>
      <c r="E34" s="656"/>
      <c r="F34" s="693"/>
      <c r="G34" s="694"/>
      <c r="H34" s="694"/>
      <c r="I34" s="695"/>
      <c r="J34" s="684" t="s">
        <v>139</v>
      </c>
      <c r="K34" s="682"/>
      <c r="L34" s="683"/>
      <c r="M34" s="704"/>
      <c r="N34" s="702"/>
      <c r="O34" s="703"/>
    </row>
    <row r="35" spans="1:18" ht="15">
      <c r="A35" s="102" t="s">
        <v>140</v>
      </c>
      <c r="B35" s="676"/>
      <c r="C35" s="677"/>
      <c r="D35" s="655" t="s">
        <v>141</v>
      </c>
      <c r="E35" s="656"/>
      <c r="F35" s="693"/>
      <c r="G35" s="694"/>
      <c r="H35" s="694"/>
      <c r="I35" s="696"/>
      <c r="J35" s="657" t="s">
        <v>142</v>
      </c>
      <c r="K35" s="658"/>
      <c r="L35" s="659"/>
      <c r="M35" s="673"/>
      <c r="N35" s="674"/>
      <c r="O35" s="675"/>
      <c r="R35" s="177"/>
    </row>
    <row r="36" spans="1:18" ht="15">
      <c r="A36" s="101" t="s">
        <v>143</v>
      </c>
      <c r="B36" s="668"/>
      <c r="C36" s="669"/>
      <c r="D36" s="655" t="s">
        <v>144</v>
      </c>
      <c r="E36" s="656"/>
      <c r="F36" s="670"/>
      <c r="G36" s="671"/>
      <c r="H36" s="671"/>
      <c r="I36" s="672"/>
      <c r="J36" s="660" t="s">
        <v>146</v>
      </c>
      <c r="K36" s="661"/>
      <c r="L36" s="662"/>
      <c r="M36" s="673"/>
      <c r="N36" s="674"/>
      <c r="O36" s="675"/>
      <c r="R36" s="177"/>
    </row>
    <row r="37" spans="1:18" ht="15">
      <c r="A37" s="176" t="s">
        <v>147</v>
      </c>
      <c r="B37" s="676"/>
      <c r="C37" s="677"/>
      <c r="D37" s="663" t="s">
        <v>230</v>
      </c>
      <c r="E37" s="664"/>
      <c r="F37" s="530"/>
      <c r="G37" s="663" t="s">
        <v>153</v>
      </c>
      <c r="H37" s="665"/>
      <c r="I37" s="531"/>
      <c r="J37" s="666" t="s">
        <v>225</v>
      </c>
      <c r="K37" s="667"/>
      <c r="L37" s="531"/>
      <c r="M37" s="666" t="s">
        <v>145</v>
      </c>
      <c r="N37" s="667"/>
      <c r="O37" s="535"/>
    </row>
    <row r="38" spans="1:18" ht="15.75">
      <c r="A38" s="652" t="s">
        <v>195</v>
      </c>
      <c r="B38" s="653"/>
      <c r="C38" s="653"/>
      <c r="D38" s="653"/>
      <c r="E38" s="653"/>
      <c r="F38" s="653"/>
      <c r="G38" s="653"/>
      <c r="H38" s="653"/>
      <c r="I38" s="653"/>
      <c r="J38" s="653"/>
      <c r="K38" s="653"/>
      <c r="L38" s="653"/>
      <c r="M38" s="654"/>
      <c r="N38" s="167"/>
      <c r="O38" s="167"/>
      <c r="P38" s="168"/>
    </row>
    <row r="39" spans="1:18" ht="26.25">
      <c r="A39" s="478"/>
      <c r="B39" s="172" t="s">
        <v>191</v>
      </c>
      <c r="C39" s="172" t="s">
        <v>97</v>
      </c>
      <c r="D39" s="173" t="s">
        <v>98</v>
      </c>
      <c r="E39" s="173" t="s">
        <v>99</v>
      </c>
      <c r="F39" s="173" t="s">
        <v>100</v>
      </c>
      <c r="G39" s="174" t="s">
        <v>101</v>
      </c>
      <c r="H39" s="174" t="s">
        <v>102</v>
      </c>
      <c r="I39" s="174" t="s">
        <v>103</v>
      </c>
      <c r="J39" s="174" t="s">
        <v>104</v>
      </c>
      <c r="K39" s="174" t="s">
        <v>105</v>
      </c>
      <c r="L39" s="174" t="s">
        <v>106</v>
      </c>
      <c r="M39" s="477" t="s">
        <v>107</v>
      </c>
      <c r="N39" s="168"/>
      <c r="O39" s="168"/>
      <c r="P39" s="168"/>
    </row>
    <row r="40" spans="1:18" ht="14.25" customHeight="1">
      <c r="A40" s="479" t="s">
        <v>272</v>
      </c>
      <c r="B40" s="537"/>
      <c r="C40" s="537"/>
      <c r="D40" s="537"/>
      <c r="E40" s="537"/>
      <c r="F40" s="537"/>
      <c r="G40" s="537"/>
      <c r="H40" s="537"/>
      <c r="I40" s="537"/>
      <c r="J40" s="537"/>
      <c r="K40" s="538"/>
      <c r="L40" s="538"/>
      <c r="M40" s="538"/>
      <c r="N40" s="170"/>
      <c r="O40" s="171"/>
      <c r="P40" s="169"/>
    </row>
    <row r="41" spans="1:18" ht="14.25" customHeight="1">
      <c r="A41" s="479" t="s">
        <v>273</v>
      </c>
      <c r="B41" s="537"/>
      <c r="C41" s="537"/>
      <c r="D41" s="537"/>
      <c r="E41" s="537"/>
      <c r="F41" s="537"/>
      <c r="G41" s="537"/>
      <c r="H41" s="537"/>
      <c r="I41" s="537"/>
      <c r="J41" s="537"/>
      <c r="K41" s="538"/>
      <c r="L41" s="538"/>
      <c r="M41" s="538"/>
      <c r="N41" s="170"/>
      <c r="O41" s="171"/>
      <c r="P41" s="169"/>
    </row>
    <row r="42" spans="1:18">
      <c r="A42" s="480" t="s">
        <v>154</v>
      </c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170"/>
      <c r="O42" s="171"/>
      <c r="P42" s="169"/>
    </row>
    <row r="43" spans="1:18" ht="18.75">
      <c r="A43" s="103">
        <v>4</v>
      </c>
    </row>
    <row r="44" spans="1:18" ht="15">
      <c r="A44" s="101" t="s">
        <v>150</v>
      </c>
      <c r="B44" s="676"/>
      <c r="C44" s="677"/>
      <c r="D44" s="655" t="s">
        <v>3</v>
      </c>
      <c r="E44" s="656"/>
      <c r="F44" s="693"/>
      <c r="G44" s="694"/>
      <c r="H44" s="694"/>
      <c r="I44" s="695"/>
      <c r="J44" s="678"/>
      <c r="K44" s="679"/>
      <c r="L44" s="680"/>
      <c r="M44" s="124" t="s">
        <v>172</v>
      </c>
      <c r="N44" s="121" t="s">
        <v>173</v>
      </c>
      <c r="O44" s="122" t="s">
        <v>174</v>
      </c>
    </row>
    <row r="45" spans="1:18" ht="15">
      <c r="A45" s="102" t="s">
        <v>134</v>
      </c>
      <c r="B45" s="687"/>
      <c r="C45" s="688"/>
      <c r="D45" s="655" t="s">
        <v>135</v>
      </c>
      <c r="E45" s="656"/>
      <c r="F45" s="693"/>
      <c r="G45" s="694"/>
      <c r="H45" s="694"/>
      <c r="I45" s="695"/>
      <c r="J45" s="681" t="s">
        <v>236</v>
      </c>
      <c r="K45" s="682"/>
      <c r="L45" s="683"/>
      <c r="M45" s="532"/>
      <c r="N45" s="533"/>
      <c r="O45" s="534"/>
    </row>
    <row r="46" spans="1:18" ht="15">
      <c r="A46" s="102" t="s">
        <v>136</v>
      </c>
      <c r="B46" s="676"/>
      <c r="C46" s="677"/>
      <c r="D46" s="655" t="s">
        <v>11</v>
      </c>
      <c r="E46" s="656"/>
      <c r="F46" s="693"/>
      <c r="G46" s="694"/>
      <c r="H46" s="694"/>
      <c r="I46" s="695"/>
      <c r="J46" s="681" t="s">
        <v>148</v>
      </c>
      <c r="K46" s="682"/>
      <c r="L46" s="683"/>
      <c r="M46" s="697"/>
      <c r="N46" s="674"/>
      <c r="O46" s="675"/>
    </row>
    <row r="47" spans="1:18" ht="15">
      <c r="A47" s="101" t="s">
        <v>5</v>
      </c>
      <c r="B47" s="689"/>
      <c r="C47" s="690"/>
      <c r="D47" s="655" t="s">
        <v>151</v>
      </c>
      <c r="E47" s="656"/>
      <c r="F47" s="693"/>
      <c r="G47" s="694"/>
      <c r="H47" s="694"/>
      <c r="I47" s="695"/>
      <c r="J47" s="684" t="s">
        <v>137</v>
      </c>
      <c r="K47" s="682"/>
      <c r="L47" s="683"/>
      <c r="M47" s="698"/>
      <c r="N47" s="699"/>
      <c r="O47" s="700"/>
    </row>
    <row r="48" spans="1:18" ht="15">
      <c r="A48" s="101" t="s">
        <v>149</v>
      </c>
      <c r="B48" s="691"/>
      <c r="C48" s="692"/>
      <c r="D48" s="655" t="s">
        <v>138</v>
      </c>
      <c r="E48" s="656"/>
      <c r="F48" s="693"/>
      <c r="G48" s="694"/>
      <c r="H48" s="694"/>
      <c r="I48" s="695"/>
      <c r="J48" s="684" t="s">
        <v>139</v>
      </c>
      <c r="K48" s="682"/>
      <c r="L48" s="683"/>
      <c r="M48" s="704"/>
      <c r="N48" s="702"/>
      <c r="O48" s="703"/>
    </row>
    <row r="49" spans="1:18" ht="15">
      <c r="A49" s="102" t="s">
        <v>140</v>
      </c>
      <c r="B49" s="676"/>
      <c r="C49" s="677"/>
      <c r="D49" s="655" t="s">
        <v>141</v>
      </c>
      <c r="E49" s="656"/>
      <c r="F49" s="693"/>
      <c r="G49" s="694"/>
      <c r="H49" s="694"/>
      <c r="I49" s="696"/>
      <c r="J49" s="657" t="s">
        <v>142</v>
      </c>
      <c r="K49" s="658"/>
      <c r="L49" s="659"/>
      <c r="M49" s="673"/>
      <c r="N49" s="674"/>
      <c r="O49" s="675"/>
      <c r="R49" s="177"/>
    </row>
    <row r="50" spans="1:18" ht="15">
      <c r="A50" s="101" t="s">
        <v>143</v>
      </c>
      <c r="B50" s="668"/>
      <c r="C50" s="669"/>
      <c r="D50" s="655" t="s">
        <v>144</v>
      </c>
      <c r="E50" s="656"/>
      <c r="F50" s="670"/>
      <c r="G50" s="671"/>
      <c r="H50" s="671"/>
      <c r="I50" s="672"/>
      <c r="J50" s="660" t="s">
        <v>146</v>
      </c>
      <c r="K50" s="661"/>
      <c r="L50" s="662"/>
      <c r="M50" s="673"/>
      <c r="N50" s="674"/>
      <c r="O50" s="675"/>
      <c r="R50" s="177"/>
    </row>
    <row r="51" spans="1:18" ht="15">
      <c r="A51" s="176" t="s">
        <v>147</v>
      </c>
      <c r="B51" s="676"/>
      <c r="C51" s="677"/>
      <c r="D51" s="663" t="s">
        <v>230</v>
      </c>
      <c r="E51" s="664"/>
      <c r="F51" s="530"/>
      <c r="G51" s="663" t="s">
        <v>153</v>
      </c>
      <c r="H51" s="665"/>
      <c r="I51" s="531"/>
      <c r="J51" s="666" t="s">
        <v>225</v>
      </c>
      <c r="K51" s="667"/>
      <c r="L51" s="531"/>
      <c r="M51" s="666" t="s">
        <v>145</v>
      </c>
      <c r="N51" s="667"/>
      <c r="O51" s="535"/>
    </row>
    <row r="52" spans="1:18" ht="15.75">
      <c r="A52" s="652" t="s">
        <v>195</v>
      </c>
      <c r="B52" s="653"/>
      <c r="C52" s="653"/>
      <c r="D52" s="653"/>
      <c r="E52" s="653"/>
      <c r="F52" s="653"/>
      <c r="G52" s="653"/>
      <c r="H52" s="653"/>
      <c r="I52" s="653"/>
      <c r="J52" s="653"/>
      <c r="K52" s="653"/>
      <c r="L52" s="653"/>
      <c r="M52" s="654"/>
      <c r="N52" s="167"/>
      <c r="O52" s="167"/>
      <c r="P52" s="168"/>
    </row>
    <row r="53" spans="1:18" ht="26.25">
      <c r="A53" s="478"/>
      <c r="B53" s="172" t="s">
        <v>191</v>
      </c>
      <c r="C53" s="172" t="s">
        <v>97</v>
      </c>
      <c r="D53" s="173" t="s">
        <v>98</v>
      </c>
      <c r="E53" s="173" t="s">
        <v>99</v>
      </c>
      <c r="F53" s="173" t="s">
        <v>100</v>
      </c>
      <c r="G53" s="174" t="s">
        <v>101</v>
      </c>
      <c r="H53" s="174" t="s">
        <v>102</v>
      </c>
      <c r="I53" s="174" t="s">
        <v>103</v>
      </c>
      <c r="J53" s="174" t="s">
        <v>104</v>
      </c>
      <c r="K53" s="174" t="s">
        <v>105</v>
      </c>
      <c r="L53" s="174" t="s">
        <v>106</v>
      </c>
      <c r="M53" s="477" t="s">
        <v>107</v>
      </c>
      <c r="N53" s="168"/>
      <c r="O53" s="168"/>
      <c r="P53" s="168"/>
    </row>
    <row r="54" spans="1:18" ht="14.25" customHeight="1">
      <c r="A54" s="479" t="s">
        <v>272</v>
      </c>
      <c r="B54" s="537"/>
      <c r="C54" s="537"/>
      <c r="D54" s="537"/>
      <c r="E54" s="537"/>
      <c r="F54" s="537"/>
      <c r="G54" s="537"/>
      <c r="H54" s="537"/>
      <c r="I54" s="537"/>
      <c r="J54" s="537"/>
      <c r="K54" s="538"/>
      <c r="L54" s="538"/>
      <c r="M54" s="538"/>
      <c r="N54" s="170"/>
      <c r="O54" s="171"/>
      <c r="P54" s="169"/>
    </row>
    <row r="55" spans="1:18" ht="14.25" customHeight="1">
      <c r="A55" s="479" t="s">
        <v>273</v>
      </c>
      <c r="B55" s="537"/>
      <c r="C55" s="537"/>
      <c r="D55" s="537"/>
      <c r="E55" s="537"/>
      <c r="F55" s="537"/>
      <c r="G55" s="537"/>
      <c r="H55" s="537"/>
      <c r="I55" s="537"/>
      <c r="J55" s="537"/>
      <c r="K55" s="538"/>
      <c r="L55" s="538"/>
      <c r="M55" s="538"/>
      <c r="N55" s="170"/>
      <c r="O55" s="171"/>
      <c r="P55" s="169"/>
    </row>
    <row r="56" spans="1:18">
      <c r="A56" s="480" t="s">
        <v>154</v>
      </c>
      <c r="B56" s="538"/>
      <c r="C56" s="538"/>
      <c r="D56" s="538"/>
      <c r="E56" s="538"/>
      <c r="F56" s="538"/>
      <c r="G56" s="538"/>
      <c r="H56" s="538"/>
      <c r="I56" s="538"/>
      <c r="J56" s="538"/>
      <c r="K56" s="538"/>
      <c r="L56" s="538"/>
      <c r="M56" s="538"/>
      <c r="N56" s="170"/>
      <c r="O56" s="171"/>
      <c r="P56" s="169"/>
    </row>
    <row r="57" spans="1:18" ht="18.75">
      <c r="A57" s="103">
        <v>5</v>
      </c>
    </row>
    <row r="58" spans="1:18" ht="15">
      <c r="A58" s="101" t="s">
        <v>150</v>
      </c>
      <c r="B58" s="676"/>
      <c r="C58" s="677"/>
      <c r="D58" s="655" t="s">
        <v>3</v>
      </c>
      <c r="E58" s="656"/>
      <c r="F58" s="693"/>
      <c r="G58" s="694"/>
      <c r="H58" s="694"/>
      <c r="I58" s="695"/>
      <c r="J58" s="678"/>
      <c r="K58" s="679"/>
      <c r="L58" s="680"/>
      <c r="M58" s="124" t="s">
        <v>172</v>
      </c>
      <c r="N58" s="121" t="s">
        <v>173</v>
      </c>
      <c r="O58" s="122" t="s">
        <v>174</v>
      </c>
    </row>
    <row r="59" spans="1:18" ht="15">
      <c r="A59" s="102" t="s">
        <v>134</v>
      </c>
      <c r="B59" s="687"/>
      <c r="C59" s="688"/>
      <c r="D59" s="655" t="s">
        <v>135</v>
      </c>
      <c r="E59" s="656"/>
      <c r="F59" s="693"/>
      <c r="G59" s="694"/>
      <c r="H59" s="694"/>
      <c r="I59" s="695"/>
      <c r="J59" s="681" t="s">
        <v>236</v>
      </c>
      <c r="K59" s="682"/>
      <c r="L59" s="683"/>
      <c r="M59" s="532"/>
      <c r="N59" s="533"/>
      <c r="O59" s="534"/>
    </row>
    <row r="60" spans="1:18" ht="15">
      <c r="A60" s="102" t="s">
        <v>136</v>
      </c>
      <c r="B60" s="676"/>
      <c r="C60" s="677"/>
      <c r="D60" s="655" t="s">
        <v>11</v>
      </c>
      <c r="E60" s="656"/>
      <c r="F60" s="693"/>
      <c r="G60" s="694"/>
      <c r="H60" s="694"/>
      <c r="I60" s="695"/>
      <c r="J60" s="681" t="s">
        <v>148</v>
      </c>
      <c r="K60" s="682"/>
      <c r="L60" s="683"/>
      <c r="M60" s="697"/>
      <c r="N60" s="674"/>
      <c r="O60" s="675"/>
    </row>
    <row r="61" spans="1:18" ht="15">
      <c r="A61" s="101" t="s">
        <v>5</v>
      </c>
      <c r="B61" s="689"/>
      <c r="C61" s="690"/>
      <c r="D61" s="655" t="s">
        <v>151</v>
      </c>
      <c r="E61" s="656"/>
      <c r="F61" s="693"/>
      <c r="G61" s="694"/>
      <c r="H61" s="694"/>
      <c r="I61" s="695"/>
      <c r="J61" s="684" t="s">
        <v>137</v>
      </c>
      <c r="K61" s="682"/>
      <c r="L61" s="683"/>
      <c r="M61" s="698"/>
      <c r="N61" s="699"/>
      <c r="O61" s="700"/>
    </row>
    <row r="62" spans="1:18" ht="15">
      <c r="A62" s="101" t="s">
        <v>149</v>
      </c>
      <c r="B62" s="691"/>
      <c r="C62" s="692"/>
      <c r="D62" s="655" t="s">
        <v>138</v>
      </c>
      <c r="E62" s="656"/>
      <c r="F62" s="693"/>
      <c r="G62" s="694"/>
      <c r="H62" s="694"/>
      <c r="I62" s="695"/>
      <c r="J62" s="684" t="s">
        <v>139</v>
      </c>
      <c r="K62" s="682"/>
      <c r="L62" s="683"/>
      <c r="M62" s="704"/>
      <c r="N62" s="702"/>
      <c r="O62" s="703"/>
    </row>
    <row r="63" spans="1:18" ht="15">
      <c r="A63" s="102" t="s">
        <v>140</v>
      </c>
      <c r="B63" s="676"/>
      <c r="C63" s="677"/>
      <c r="D63" s="655" t="s">
        <v>141</v>
      </c>
      <c r="E63" s="656"/>
      <c r="F63" s="693"/>
      <c r="G63" s="694"/>
      <c r="H63" s="694"/>
      <c r="I63" s="696"/>
      <c r="J63" s="657" t="s">
        <v>142</v>
      </c>
      <c r="K63" s="658"/>
      <c r="L63" s="659"/>
      <c r="M63" s="673"/>
      <c r="N63" s="674"/>
      <c r="O63" s="675"/>
      <c r="R63" s="177"/>
    </row>
    <row r="64" spans="1:18" ht="15">
      <c r="A64" s="101" t="s">
        <v>143</v>
      </c>
      <c r="B64" s="668"/>
      <c r="C64" s="669"/>
      <c r="D64" s="655" t="s">
        <v>144</v>
      </c>
      <c r="E64" s="656"/>
      <c r="F64" s="670"/>
      <c r="G64" s="671"/>
      <c r="H64" s="671"/>
      <c r="I64" s="672"/>
      <c r="J64" s="660" t="s">
        <v>146</v>
      </c>
      <c r="K64" s="661"/>
      <c r="L64" s="662"/>
      <c r="M64" s="673"/>
      <c r="N64" s="674"/>
      <c r="O64" s="675"/>
      <c r="R64" s="177"/>
    </row>
    <row r="65" spans="1:18" ht="15">
      <c r="A65" s="176" t="s">
        <v>147</v>
      </c>
      <c r="B65" s="676"/>
      <c r="C65" s="677"/>
      <c r="D65" s="663" t="s">
        <v>230</v>
      </c>
      <c r="E65" s="664"/>
      <c r="F65" s="530"/>
      <c r="G65" s="663" t="s">
        <v>153</v>
      </c>
      <c r="H65" s="665"/>
      <c r="I65" s="531"/>
      <c r="J65" s="666" t="s">
        <v>225</v>
      </c>
      <c r="K65" s="667"/>
      <c r="L65" s="531"/>
      <c r="M65" s="666" t="s">
        <v>145</v>
      </c>
      <c r="N65" s="667"/>
      <c r="O65" s="535"/>
    </row>
    <row r="66" spans="1:18" ht="15.75">
      <c r="A66" s="652" t="s">
        <v>195</v>
      </c>
      <c r="B66" s="653"/>
      <c r="C66" s="653"/>
      <c r="D66" s="653"/>
      <c r="E66" s="653"/>
      <c r="F66" s="653"/>
      <c r="G66" s="653"/>
      <c r="H66" s="653"/>
      <c r="I66" s="653"/>
      <c r="J66" s="653"/>
      <c r="K66" s="653"/>
      <c r="L66" s="653"/>
      <c r="M66" s="654"/>
      <c r="N66" s="167"/>
      <c r="O66" s="167"/>
      <c r="P66" s="168"/>
    </row>
    <row r="67" spans="1:18" ht="26.25">
      <c r="A67" s="478"/>
      <c r="B67" s="172" t="s">
        <v>191</v>
      </c>
      <c r="C67" s="172" t="s">
        <v>97</v>
      </c>
      <c r="D67" s="173" t="s">
        <v>98</v>
      </c>
      <c r="E67" s="173" t="s">
        <v>99</v>
      </c>
      <c r="F67" s="173" t="s">
        <v>100</v>
      </c>
      <c r="G67" s="174" t="s">
        <v>101</v>
      </c>
      <c r="H67" s="174" t="s">
        <v>102</v>
      </c>
      <c r="I67" s="174" t="s">
        <v>103</v>
      </c>
      <c r="J67" s="174" t="s">
        <v>104</v>
      </c>
      <c r="K67" s="174" t="s">
        <v>105</v>
      </c>
      <c r="L67" s="174" t="s">
        <v>106</v>
      </c>
      <c r="M67" s="477" t="s">
        <v>107</v>
      </c>
      <c r="N67" s="168"/>
      <c r="O67" s="168"/>
      <c r="P67" s="168"/>
    </row>
    <row r="68" spans="1:18" ht="14.25" customHeight="1">
      <c r="A68" s="479" t="s">
        <v>272</v>
      </c>
      <c r="B68" s="537"/>
      <c r="C68" s="537"/>
      <c r="D68" s="537"/>
      <c r="E68" s="537"/>
      <c r="F68" s="537"/>
      <c r="G68" s="537"/>
      <c r="H68" s="537"/>
      <c r="I68" s="537"/>
      <c r="J68" s="537"/>
      <c r="K68" s="538"/>
      <c r="L68" s="538"/>
      <c r="M68" s="538"/>
      <c r="N68" s="170"/>
      <c r="O68" s="171"/>
      <c r="P68" s="169"/>
    </row>
    <row r="69" spans="1:18" ht="14.25" customHeight="1">
      <c r="A69" s="479" t="s">
        <v>273</v>
      </c>
      <c r="B69" s="537"/>
      <c r="C69" s="537"/>
      <c r="D69" s="537"/>
      <c r="E69" s="537"/>
      <c r="F69" s="537"/>
      <c r="G69" s="537"/>
      <c r="H69" s="537"/>
      <c r="I69" s="537"/>
      <c r="J69" s="537"/>
      <c r="K69" s="538"/>
      <c r="L69" s="538"/>
      <c r="M69" s="538"/>
      <c r="N69" s="170"/>
      <c r="O69" s="171"/>
      <c r="P69" s="169"/>
    </row>
    <row r="70" spans="1:18">
      <c r="A70" s="480" t="s">
        <v>154</v>
      </c>
      <c r="B70" s="538"/>
      <c r="C70" s="538"/>
      <c r="D70" s="538"/>
      <c r="E70" s="538"/>
      <c r="F70" s="538"/>
      <c r="G70" s="538"/>
      <c r="H70" s="538"/>
      <c r="I70" s="538"/>
      <c r="J70" s="538"/>
      <c r="K70" s="538"/>
      <c r="L70" s="538"/>
      <c r="M70" s="538"/>
      <c r="N70" s="170"/>
      <c r="O70" s="171"/>
      <c r="P70" s="169"/>
    </row>
    <row r="71" spans="1:18" ht="18.75">
      <c r="A71" s="103">
        <v>6</v>
      </c>
    </row>
    <row r="72" spans="1:18" ht="15">
      <c r="A72" s="101" t="s">
        <v>150</v>
      </c>
      <c r="B72" s="676"/>
      <c r="C72" s="677"/>
      <c r="D72" s="655" t="s">
        <v>3</v>
      </c>
      <c r="E72" s="656"/>
      <c r="F72" s="693"/>
      <c r="G72" s="694"/>
      <c r="H72" s="694"/>
      <c r="I72" s="695"/>
      <c r="J72" s="678"/>
      <c r="K72" s="679"/>
      <c r="L72" s="680"/>
      <c r="M72" s="124" t="s">
        <v>172</v>
      </c>
      <c r="N72" s="121" t="s">
        <v>173</v>
      </c>
      <c r="O72" s="122" t="s">
        <v>174</v>
      </c>
    </row>
    <row r="73" spans="1:18" ht="15">
      <c r="A73" s="102" t="s">
        <v>134</v>
      </c>
      <c r="B73" s="687"/>
      <c r="C73" s="688"/>
      <c r="D73" s="655" t="s">
        <v>135</v>
      </c>
      <c r="E73" s="656"/>
      <c r="F73" s="693"/>
      <c r="G73" s="694"/>
      <c r="H73" s="694"/>
      <c r="I73" s="695"/>
      <c r="J73" s="681" t="s">
        <v>236</v>
      </c>
      <c r="K73" s="682"/>
      <c r="L73" s="683"/>
      <c r="M73" s="532"/>
      <c r="N73" s="533"/>
      <c r="O73" s="534"/>
    </row>
    <row r="74" spans="1:18" ht="15">
      <c r="A74" s="102" t="s">
        <v>136</v>
      </c>
      <c r="B74" s="676"/>
      <c r="C74" s="677"/>
      <c r="D74" s="655" t="s">
        <v>11</v>
      </c>
      <c r="E74" s="656"/>
      <c r="F74" s="693"/>
      <c r="G74" s="694"/>
      <c r="H74" s="694"/>
      <c r="I74" s="695"/>
      <c r="J74" s="681" t="s">
        <v>148</v>
      </c>
      <c r="K74" s="682"/>
      <c r="L74" s="683"/>
      <c r="M74" s="697"/>
      <c r="N74" s="674"/>
      <c r="O74" s="675"/>
    </row>
    <row r="75" spans="1:18" ht="15">
      <c r="A75" s="101" t="s">
        <v>5</v>
      </c>
      <c r="B75" s="689"/>
      <c r="C75" s="690"/>
      <c r="D75" s="655" t="s">
        <v>151</v>
      </c>
      <c r="E75" s="656"/>
      <c r="F75" s="693"/>
      <c r="G75" s="694"/>
      <c r="H75" s="694"/>
      <c r="I75" s="695"/>
      <c r="J75" s="684" t="s">
        <v>137</v>
      </c>
      <c r="K75" s="682"/>
      <c r="L75" s="683"/>
      <c r="M75" s="698"/>
      <c r="N75" s="699"/>
      <c r="O75" s="700"/>
    </row>
    <row r="76" spans="1:18" ht="15">
      <c r="A76" s="101" t="s">
        <v>149</v>
      </c>
      <c r="B76" s="691"/>
      <c r="C76" s="692"/>
      <c r="D76" s="655" t="s">
        <v>138</v>
      </c>
      <c r="E76" s="656"/>
      <c r="F76" s="693"/>
      <c r="G76" s="694"/>
      <c r="H76" s="694"/>
      <c r="I76" s="695"/>
      <c r="J76" s="684" t="s">
        <v>139</v>
      </c>
      <c r="K76" s="682"/>
      <c r="L76" s="683"/>
      <c r="M76" s="704"/>
      <c r="N76" s="702"/>
      <c r="O76" s="703"/>
    </row>
    <row r="77" spans="1:18" ht="15">
      <c r="A77" s="102" t="s">
        <v>140</v>
      </c>
      <c r="B77" s="676"/>
      <c r="C77" s="677"/>
      <c r="D77" s="655" t="s">
        <v>141</v>
      </c>
      <c r="E77" s="656"/>
      <c r="F77" s="693"/>
      <c r="G77" s="694"/>
      <c r="H77" s="694"/>
      <c r="I77" s="696"/>
      <c r="J77" s="657" t="s">
        <v>142</v>
      </c>
      <c r="K77" s="658"/>
      <c r="L77" s="659"/>
      <c r="M77" s="673"/>
      <c r="N77" s="674"/>
      <c r="O77" s="675"/>
      <c r="R77" s="177"/>
    </row>
    <row r="78" spans="1:18" ht="15">
      <c r="A78" s="101" t="s">
        <v>143</v>
      </c>
      <c r="B78" s="668"/>
      <c r="C78" s="669"/>
      <c r="D78" s="655" t="s">
        <v>144</v>
      </c>
      <c r="E78" s="656"/>
      <c r="F78" s="670"/>
      <c r="G78" s="671"/>
      <c r="H78" s="671"/>
      <c r="I78" s="672"/>
      <c r="J78" s="660" t="s">
        <v>146</v>
      </c>
      <c r="K78" s="661"/>
      <c r="L78" s="662"/>
      <c r="M78" s="673"/>
      <c r="N78" s="674"/>
      <c r="O78" s="675"/>
      <c r="R78" s="177"/>
    </row>
    <row r="79" spans="1:18" ht="15">
      <c r="A79" s="176" t="s">
        <v>147</v>
      </c>
      <c r="B79" s="676"/>
      <c r="C79" s="677"/>
      <c r="D79" s="663" t="s">
        <v>230</v>
      </c>
      <c r="E79" s="664"/>
      <c r="F79" s="530"/>
      <c r="G79" s="663" t="s">
        <v>153</v>
      </c>
      <c r="H79" s="665"/>
      <c r="I79" s="531"/>
      <c r="J79" s="666" t="s">
        <v>225</v>
      </c>
      <c r="K79" s="667"/>
      <c r="L79" s="531"/>
      <c r="M79" s="666" t="s">
        <v>145</v>
      </c>
      <c r="N79" s="667"/>
      <c r="O79" s="535"/>
    </row>
    <row r="80" spans="1:18" ht="15.75">
      <c r="A80" s="652" t="s">
        <v>195</v>
      </c>
      <c r="B80" s="653"/>
      <c r="C80" s="653"/>
      <c r="D80" s="653"/>
      <c r="E80" s="653"/>
      <c r="F80" s="653"/>
      <c r="G80" s="653"/>
      <c r="H80" s="653"/>
      <c r="I80" s="653"/>
      <c r="J80" s="653"/>
      <c r="K80" s="653"/>
      <c r="L80" s="653"/>
      <c r="M80" s="654"/>
      <c r="N80" s="167"/>
      <c r="O80" s="167"/>
      <c r="P80" s="168"/>
    </row>
    <row r="81" spans="1:20" ht="26.25">
      <c r="A81" s="478"/>
      <c r="B81" s="172" t="s">
        <v>191</v>
      </c>
      <c r="C81" s="172" t="s">
        <v>97</v>
      </c>
      <c r="D81" s="173" t="s">
        <v>98</v>
      </c>
      <c r="E81" s="173" t="s">
        <v>99</v>
      </c>
      <c r="F81" s="173" t="s">
        <v>100</v>
      </c>
      <c r="G81" s="174" t="s">
        <v>101</v>
      </c>
      <c r="H81" s="174" t="s">
        <v>102</v>
      </c>
      <c r="I81" s="174" t="s">
        <v>103</v>
      </c>
      <c r="J81" s="174" t="s">
        <v>104</v>
      </c>
      <c r="K81" s="174" t="s">
        <v>105</v>
      </c>
      <c r="L81" s="174" t="s">
        <v>106</v>
      </c>
      <c r="M81" s="477" t="s">
        <v>107</v>
      </c>
      <c r="N81" s="168"/>
      <c r="O81" s="168"/>
      <c r="P81" s="168"/>
    </row>
    <row r="82" spans="1:20" ht="14.25" customHeight="1">
      <c r="A82" s="479" t="s">
        <v>272</v>
      </c>
      <c r="B82" s="537"/>
      <c r="C82" s="537"/>
      <c r="D82" s="537"/>
      <c r="E82" s="537"/>
      <c r="F82" s="537"/>
      <c r="G82" s="537"/>
      <c r="H82" s="537"/>
      <c r="I82" s="537"/>
      <c r="J82" s="537"/>
      <c r="K82" s="538"/>
      <c r="L82" s="538"/>
      <c r="M82" s="538"/>
      <c r="N82" s="170"/>
      <c r="O82" s="171"/>
      <c r="P82" s="169"/>
    </row>
    <row r="83" spans="1:20" ht="14.25" customHeight="1">
      <c r="A83" s="479" t="s">
        <v>273</v>
      </c>
      <c r="B83" s="537"/>
      <c r="C83" s="537"/>
      <c r="D83" s="537"/>
      <c r="E83" s="537"/>
      <c r="F83" s="537"/>
      <c r="G83" s="537"/>
      <c r="H83" s="537"/>
      <c r="I83" s="537"/>
      <c r="J83" s="537"/>
      <c r="K83" s="538"/>
      <c r="L83" s="538"/>
      <c r="M83" s="538"/>
      <c r="N83" s="170"/>
      <c r="O83" s="171"/>
      <c r="P83" s="169"/>
    </row>
    <row r="84" spans="1:20">
      <c r="A84" s="480" t="s">
        <v>154</v>
      </c>
      <c r="B84" s="538"/>
      <c r="C84" s="538"/>
      <c r="D84" s="538"/>
      <c r="E84" s="538"/>
      <c r="F84" s="538"/>
      <c r="G84" s="538"/>
      <c r="H84" s="538"/>
      <c r="I84" s="538"/>
      <c r="J84" s="538"/>
      <c r="K84" s="538"/>
      <c r="L84" s="538"/>
      <c r="M84" s="538"/>
      <c r="N84" s="170"/>
      <c r="O84" s="171"/>
      <c r="P84" s="169"/>
    </row>
    <row r="85" spans="1:20" ht="18.75">
      <c r="A85" s="103">
        <v>7</v>
      </c>
    </row>
    <row r="86" spans="1:20" ht="15">
      <c r="A86" s="101" t="s">
        <v>150</v>
      </c>
      <c r="B86" s="676"/>
      <c r="C86" s="677"/>
      <c r="D86" s="655" t="s">
        <v>3</v>
      </c>
      <c r="E86" s="656"/>
      <c r="F86" s="693"/>
      <c r="G86" s="694"/>
      <c r="H86" s="694"/>
      <c r="I86" s="695"/>
      <c r="J86" s="678"/>
      <c r="K86" s="679"/>
      <c r="L86" s="680"/>
      <c r="M86" s="124" t="s">
        <v>172</v>
      </c>
      <c r="N86" s="121" t="s">
        <v>173</v>
      </c>
      <c r="O86" s="122" t="s">
        <v>174</v>
      </c>
    </row>
    <row r="87" spans="1:20" ht="15">
      <c r="A87" s="102" t="s">
        <v>134</v>
      </c>
      <c r="B87" s="687"/>
      <c r="C87" s="688"/>
      <c r="D87" s="655" t="s">
        <v>135</v>
      </c>
      <c r="E87" s="656"/>
      <c r="F87" s="693"/>
      <c r="G87" s="694"/>
      <c r="H87" s="694"/>
      <c r="I87" s="695"/>
      <c r="J87" s="681" t="s">
        <v>236</v>
      </c>
      <c r="K87" s="682"/>
      <c r="L87" s="683"/>
      <c r="M87" s="532"/>
      <c r="N87" s="533"/>
      <c r="O87" s="534"/>
    </row>
    <row r="88" spans="1:20" ht="15">
      <c r="A88" s="102" t="s">
        <v>136</v>
      </c>
      <c r="B88" s="676"/>
      <c r="C88" s="677"/>
      <c r="D88" s="655" t="s">
        <v>11</v>
      </c>
      <c r="E88" s="656"/>
      <c r="F88" s="693"/>
      <c r="G88" s="694"/>
      <c r="H88" s="694"/>
      <c r="I88" s="695"/>
      <c r="J88" s="681" t="s">
        <v>148</v>
      </c>
      <c r="K88" s="682"/>
      <c r="L88" s="683"/>
      <c r="M88" s="697"/>
      <c r="N88" s="674"/>
      <c r="O88" s="675"/>
    </row>
    <row r="89" spans="1:20" ht="15">
      <c r="A89" s="101" t="s">
        <v>5</v>
      </c>
      <c r="B89" s="689"/>
      <c r="C89" s="690"/>
      <c r="D89" s="655" t="s">
        <v>151</v>
      </c>
      <c r="E89" s="656"/>
      <c r="F89" s="693"/>
      <c r="G89" s="694"/>
      <c r="H89" s="694"/>
      <c r="I89" s="695"/>
      <c r="J89" s="684" t="s">
        <v>137</v>
      </c>
      <c r="K89" s="682"/>
      <c r="L89" s="683"/>
      <c r="M89" s="698"/>
      <c r="N89" s="699"/>
      <c r="O89" s="700"/>
    </row>
    <row r="90" spans="1:20" ht="15">
      <c r="A90" s="101" t="s">
        <v>149</v>
      </c>
      <c r="B90" s="691"/>
      <c r="C90" s="692"/>
      <c r="D90" s="655" t="s">
        <v>138</v>
      </c>
      <c r="E90" s="656"/>
      <c r="F90" s="693"/>
      <c r="G90" s="694"/>
      <c r="H90" s="694"/>
      <c r="I90" s="695"/>
      <c r="J90" s="684" t="s">
        <v>139</v>
      </c>
      <c r="K90" s="682"/>
      <c r="L90" s="683"/>
      <c r="M90" s="704"/>
      <c r="N90" s="702"/>
      <c r="O90" s="703"/>
    </row>
    <row r="91" spans="1:20" ht="15">
      <c r="A91" s="102" t="s">
        <v>140</v>
      </c>
      <c r="B91" s="676"/>
      <c r="C91" s="677"/>
      <c r="D91" s="655" t="s">
        <v>141</v>
      </c>
      <c r="E91" s="656"/>
      <c r="F91" s="693"/>
      <c r="G91" s="694"/>
      <c r="H91" s="694"/>
      <c r="I91" s="696"/>
      <c r="J91" s="657" t="s">
        <v>142</v>
      </c>
      <c r="K91" s="658"/>
      <c r="L91" s="659"/>
      <c r="M91" s="673"/>
      <c r="N91" s="674"/>
      <c r="O91" s="675"/>
      <c r="R91" s="177"/>
    </row>
    <row r="92" spans="1:20" ht="15">
      <c r="A92" s="101" t="s">
        <v>143</v>
      </c>
      <c r="B92" s="668"/>
      <c r="C92" s="669"/>
      <c r="D92" s="655" t="s">
        <v>144</v>
      </c>
      <c r="E92" s="656"/>
      <c r="F92" s="670"/>
      <c r="G92" s="671"/>
      <c r="H92" s="671"/>
      <c r="I92" s="672"/>
      <c r="J92" s="660" t="s">
        <v>146</v>
      </c>
      <c r="K92" s="661"/>
      <c r="L92" s="662"/>
      <c r="M92" s="673"/>
      <c r="N92" s="674"/>
      <c r="O92" s="675"/>
      <c r="R92" s="177"/>
    </row>
    <row r="93" spans="1:20" ht="15">
      <c r="A93" s="176" t="s">
        <v>147</v>
      </c>
      <c r="B93" s="676"/>
      <c r="C93" s="677"/>
      <c r="D93" s="663" t="s">
        <v>230</v>
      </c>
      <c r="E93" s="664"/>
      <c r="F93" s="530"/>
      <c r="G93" s="663" t="s">
        <v>153</v>
      </c>
      <c r="H93" s="665"/>
      <c r="I93" s="531"/>
      <c r="J93" s="666" t="s">
        <v>225</v>
      </c>
      <c r="K93" s="667"/>
      <c r="L93" s="531"/>
      <c r="M93" s="666" t="s">
        <v>145</v>
      </c>
      <c r="N93" s="667"/>
      <c r="O93" s="535"/>
    </row>
    <row r="94" spans="1:20" ht="15.75">
      <c r="A94" s="652" t="s">
        <v>195</v>
      </c>
      <c r="B94" s="653"/>
      <c r="C94" s="653"/>
      <c r="D94" s="653"/>
      <c r="E94" s="653"/>
      <c r="F94" s="653"/>
      <c r="G94" s="653"/>
      <c r="H94" s="653"/>
      <c r="I94" s="653"/>
      <c r="J94" s="653"/>
      <c r="K94" s="653"/>
      <c r="L94" s="653"/>
      <c r="M94" s="654"/>
      <c r="N94" s="167"/>
      <c r="O94" s="167"/>
      <c r="P94" s="168"/>
      <c r="T94" s="187"/>
    </row>
    <row r="95" spans="1:20" ht="26.25">
      <c r="A95" s="478"/>
      <c r="B95" s="172" t="s">
        <v>191</v>
      </c>
      <c r="C95" s="172" t="s">
        <v>97</v>
      </c>
      <c r="D95" s="173" t="s">
        <v>98</v>
      </c>
      <c r="E95" s="173" t="s">
        <v>99</v>
      </c>
      <c r="F95" s="173" t="s">
        <v>100</v>
      </c>
      <c r="G95" s="174" t="s">
        <v>101</v>
      </c>
      <c r="H95" s="174" t="s">
        <v>102</v>
      </c>
      <c r="I95" s="174" t="s">
        <v>103</v>
      </c>
      <c r="J95" s="174" t="s">
        <v>104</v>
      </c>
      <c r="K95" s="174" t="s">
        <v>105</v>
      </c>
      <c r="L95" s="174" t="s">
        <v>106</v>
      </c>
      <c r="M95" s="477" t="s">
        <v>107</v>
      </c>
      <c r="N95" s="168"/>
      <c r="O95" s="168"/>
      <c r="P95" s="168"/>
      <c r="T95" s="187"/>
    </row>
    <row r="96" spans="1:20" ht="14.25" customHeight="1">
      <c r="A96" s="479" t="s">
        <v>272</v>
      </c>
      <c r="B96" s="537"/>
      <c r="C96" s="537"/>
      <c r="D96" s="537"/>
      <c r="E96" s="537"/>
      <c r="F96" s="537"/>
      <c r="G96" s="537"/>
      <c r="H96" s="537"/>
      <c r="I96" s="537"/>
      <c r="J96" s="537"/>
      <c r="K96" s="538"/>
      <c r="L96" s="538"/>
      <c r="M96" s="538"/>
      <c r="N96" s="170"/>
      <c r="O96" s="171"/>
      <c r="P96" s="169"/>
    </row>
    <row r="97" spans="1:16" ht="14.25" customHeight="1">
      <c r="A97" s="479" t="s">
        <v>273</v>
      </c>
      <c r="B97" s="537"/>
      <c r="C97" s="537"/>
      <c r="D97" s="537"/>
      <c r="E97" s="537"/>
      <c r="F97" s="537"/>
      <c r="G97" s="537"/>
      <c r="H97" s="537"/>
      <c r="I97" s="537"/>
      <c r="J97" s="537"/>
      <c r="K97" s="538"/>
      <c r="L97" s="538"/>
      <c r="M97" s="538"/>
      <c r="N97" s="170"/>
      <c r="O97" s="171"/>
      <c r="P97" s="169"/>
    </row>
    <row r="98" spans="1:16">
      <c r="A98" s="480" t="s">
        <v>154</v>
      </c>
      <c r="B98" s="538"/>
      <c r="C98" s="538"/>
      <c r="D98" s="538"/>
      <c r="E98" s="538"/>
      <c r="F98" s="538"/>
      <c r="G98" s="538"/>
      <c r="H98" s="538"/>
      <c r="I98" s="538"/>
      <c r="J98" s="538"/>
      <c r="K98" s="538"/>
      <c r="L98" s="538"/>
      <c r="M98" s="538"/>
      <c r="N98" s="170"/>
      <c r="O98" s="171"/>
      <c r="P98" s="169"/>
    </row>
    <row r="99" spans="1:16" ht="18.75" customHeight="1">
      <c r="A99" s="103" t="s">
        <v>242</v>
      </c>
    </row>
    <row r="100" spans="1:16" ht="32.25" customHeight="1">
      <c r="A100" s="303" t="s">
        <v>20</v>
      </c>
      <c r="B100" s="481" t="s">
        <v>150</v>
      </c>
      <c r="C100" s="482" t="s">
        <v>191</v>
      </c>
      <c r="D100" s="482" t="s">
        <v>97</v>
      </c>
      <c r="E100" s="483" t="s">
        <v>98</v>
      </c>
      <c r="F100" s="483" t="s">
        <v>99</v>
      </c>
      <c r="G100" s="483" t="s">
        <v>100</v>
      </c>
      <c r="H100" s="481" t="s">
        <v>101</v>
      </c>
      <c r="I100" s="481" t="s">
        <v>102</v>
      </c>
      <c r="J100" s="481" t="s">
        <v>103</v>
      </c>
      <c r="K100" s="481" t="s">
        <v>104</v>
      </c>
      <c r="L100" s="481" t="s">
        <v>105</v>
      </c>
      <c r="M100" s="481" t="s">
        <v>106</v>
      </c>
      <c r="N100" s="481" t="s">
        <v>107</v>
      </c>
    </row>
    <row r="101" spans="1:16" ht="15" customHeight="1">
      <c r="A101" s="432" t="str">
        <f>IF(CF!B39="","",CF!B39)</f>
        <v/>
      </c>
      <c r="B101" s="304" t="str">
        <f>IF(CF!B38=0,"",CF!B38)</f>
        <v/>
      </c>
      <c r="C101" s="305" t="str">
        <f>IF(CF!D76="","",CF!D76)</f>
        <v/>
      </c>
      <c r="D101" s="305" t="str">
        <f>IF(CF!D77="","",CF!D77)</f>
        <v/>
      </c>
      <c r="E101" s="305" t="str">
        <f>IF(CF!D78="","",CF!D78)</f>
        <v/>
      </c>
      <c r="F101" s="305" t="str">
        <f>IF(CF!D79="","",CF!D79)</f>
        <v/>
      </c>
      <c r="G101" s="305" t="str">
        <f>IF(CF!D80="","",CF!D80)</f>
        <v/>
      </c>
      <c r="H101" s="305" t="str">
        <f>IF(CF!D81="","",CF!D81)</f>
        <v/>
      </c>
      <c r="I101" s="305" t="str">
        <f>IF(CF!D82="","",CF!D82)</f>
        <v/>
      </c>
      <c r="J101" s="428" t="str">
        <f>IF(CF!D83="","",CF!D83)</f>
        <v/>
      </c>
      <c r="K101" s="305" t="str">
        <f>IF(CF!D84="","",CF!D84)</f>
        <v/>
      </c>
      <c r="L101" s="305" t="str">
        <f>IF(CF!D85="","",CF!D85)</f>
        <v/>
      </c>
      <c r="M101" s="305" t="str">
        <f>IF(CF!D86="","",CF!D86)</f>
        <v/>
      </c>
      <c r="N101" s="305" t="str">
        <f>IF(CF!D87="","",CF!D87)</f>
        <v/>
      </c>
    </row>
    <row r="102" spans="1:16" ht="15" customHeight="1">
      <c r="A102" s="432" t="str">
        <f>IF(CF!B135="","",CF!B135)</f>
        <v/>
      </c>
      <c r="B102" s="304" t="str">
        <f>IF(CF!B134=0,"",CF!B134)</f>
        <v/>
      </c>
      <c r="C102" s="305" t="str">
        <f>IF(CF!$D172="","",CF!$D172)</f>
        <v/>
      </c>
      <c r="D102" s="305" t="str">
        <f>IF(CF!$D173="","",CF!$D173)</f>
        <v/>
      </c>
      <c r="E102" s="305" t="str">
        <f>IF(CF!$D174="","",CF!$D174)</f>
        <v/>
      </c>
      <c r="F102" s="305" t="str">
        <f>IF(CF!$D175="","",CF!$D175)</f>
        <v/>
      </c>
      <c r="G102" s="305" t="str">
        <f>IF(CF!$D176="","",CF!$D176)</f>
        <v/>
      </c>
      <c r="H102" s="305" t="str">
        <f>IF(CF!$D177="","",CF!$D177)</f>
        <v/>
      </c>
      <c r="I102" s="305" t="str">
        <f>IF(CF!$D178="","",CF!$D178)</f>
        <v/>
      </c>
      <c r="J102" s="305" t="str">
        <f>IF(CF!$D179="","",CF!$D179)</f>
        <v/>
      </c>
      <c r="K102" s="305" t="str">
        <f>IF(CF!$D180="","",CF!$D180)</f>
        <v/>
      </c>
      <c r="L102" s="305" t="str">
        <f>IF(CF!$D181="","",CF!$D181)</f>
        <v/>
      </c>
      <c r="M102" s="305" t="str">
        <f>IF(CF!$D182="","",CF!$D182)</f>
        <v/>
      </c>
      <c r="N102" s="305" t="str">
        <f>IF(CF!$D183="","",CF!$D183)</f>
        <v/>
      </c>
    </row>
    <row r="103" spans="1:16" ht="15" customHeight="1">
      <c r="A103" s="433" t="str">
        <f>IF(CF!B231="","",CF!B231)</f>
        <v/>
      </c>
      <c r="B103" s="304" t="str">
        <f>IF(CF!B230=0,"",CF!B230)</f>
        <v/>
      </c>
      <c r="C103" s="305" t="str">
        <f>IF(CF!$D268="","",CF!$D268)</f>
        <v/>
      </c>
      <c r="D103" s="305" t="str">
        <f>IF(CF!$D269="","",CF!$D269)</f>
        <v/>
      </c>
      <c r="E103" s="305" t="str">
        <f>IF(CF!$D270="","",CF!$D270)</f>
        <v/>
      </c>
      <c r="F103" s="305" t="str">
        <f>IF(CF!$D271="","",CF!$D271)</f>
        <v/>
      </c>
      <c r="G103" s="305" t="str">
        <f>IF(CF!$D272="","",CF!$D272)</f>
        <v/>
      </c>
      <c r="H103" s="305" t="str">
        <f>IF(CF!$D273="","",CF!$D273)</f>
        <v/>
      </c>
      <c r="I103" s="305" t="str">
        <f>IF(CF!$D274="","",CF!$D274)</f>
        <v/>
      </c>
      <c r="J103" s="305" t="str">
        <f>IF(CF!$D275="","",CF!$D275)</f>
        <v/>
      </c>
      <c r="K103" s="305" t="str">
        <f>IF(CF!$D276="","",CF!$D276)</f>
        <v/>
      </c>
      <c r="L103" s="305" t="str">
        <f>IF(CF!$D277="","",CF!$D277)</f>
        <v/>
      </c>
      <c r="M103" s="305" t="str">
        <f>IF(CF!$D278="","",CF!$D278)</f>
        <v/>
      </c>
      <c r="N103" s="305" t="str">
        <f>IF(CF!$D279="","",CF!$D279)</f>
        <v/>
      </c>
    </row>
    <row r="104" spans="1:16" ht="15" customHeight="1">
      <c r="A104" s="432" t="str">
        <f>IF(CF!B327="","",CF!B327)</f>
        <v/>
      </c>
      <c r="B104" s="304" t="str">
        <f>IF(CF!B326=0,"",CF!B326)</f>
        <v/>
      </c>
      <c r="C104" s="305" t="str">
        <f>IF(CF!$D364="","",CF!$D364)</f>
        <v/>
      </c>
      <c r="D104" s="305" t="str">
        <f>IF(CF!$D365="","",CF!$D365)</f>
        <v/>
      </c>
      <c r="E104" s="305" t="str">
        <f>IF(CF!$D366="","",CF!$D366)</f>
        <v/>
      </c>
      <c r="F104" s="305" t="str">
        <f>IF(CF!$D367="","",CF!$D367)</f>
        <v/>
      </c>
      <c r="G104" s="305" t="str">
        <f>IF(CF!$D368="","",CF!$D368)</f>
        <v/>
      </c>
      <c r="H104" s="305" t="str">
        <f>IF(CF!$D369="","",CF!$D369)</f>
        <v/>
      </c>
      <c r="I104" s="305" t="str">
        <f>IF(CF!$D370="","",CF!$D370)</f>
        <v/>
      </c>
      <c r="J104" s="305" t="str">
        <f>IF(CF!$D371="","",CF!$D371)</f>
        <v/>
      </c>
      <c r="K104" s="305" t="str">
        <f>IF(CF!$D372="","",CF!$D372)</f>
        <v/>
      </c>
      <c r="L104" s="305" t="str">
        <f>IF(CF!$D373="","",CF!$D373)</f>
        <v/>
      </c>
      <c r="M104" s="305" t="str">
        <f>IF(CF!$D374="","",CF!$D374)</f>
        <v/>
      </c>
      <c r="N104" s="305" t="str">
        <f>IF(CF!$D375="","",CF!$D375)</f>
        <v/>
      </c>
    </row>
    <row r="105" spans="1:16" ht="15" customHeight="1">
      <c r="A105" s="432" t="str">
        <f>IF(CF!B423="","",CF!B423)</f>
        <v/>
      </c>
      <c r="B105" s="304" t="str">
        <f>IF(CF!B422=0,"",CF!B422)</f>
        <v/>
      </c>
      <c r="C105" s="305" t="str">
        <f>IF(CF!$D460="","",CF!$D460)</f>
        <v/>
      </c>
      <c r="D105" s="305" t="str">
        <f>IF(CF!$D461="","",CF!$D461)</f>
        <v/>
      </c>
      <c r="E105" s="305" t="str">
        <f>IF(CF!$D462="","",CF!$D462)</f>
        <v/>
      </c>
      <c r="F105" s="305" t="str">
        <f>IF(CF!$D463="","",CF!$D463)</f>
        <v/>
      </c>
      <c r="G105" s="305" t="str">
        <f>IF(CF!$D464="","",CF!$D464)</f>
        <v/>
      </c>
      <c r="H105" s="305" t="str">
        <f>IF(CF!$D465="","",CF!$D465)</f>
        <v/>
      </c>
      <c r="I105" s="305" t="str">
        <f>IF(CF!$D466="","",CF!$D466)</f>
        <v/>
      </c>
      <c r="J105" s="305" t="str">
        <f>IF(CF!$D467="","",CF!$D467)</f>
        <v/>
      </c>
      <c r="K105" s="305" t="str">
        <f>IF(CF!$D468="","",CF!$D468)</f>
        <v/>
      </c>
      <c r="L105" s="305" t="str">
        <f>IF(CF!$D469="","",CF!$D469)</f>
        <v/>
      </c>
      <c r="M105" s="305" t="str">
        <f>IF(CF!$D470="","",CF!$D470)</f>
        <v/>
      </c>
      <c r="N105" s="305" t="str">
        <f>IF(CF!$D471="","",CF!$D471)</f>
        <v/>
      </c>
    </row>
    <row r="106" spans="1:16" ht="15" customHeight="1">
      <c r="A106" s="432" t="str">
        <f>IF(CF!B519="","",CF!B519)</f>
        <v/>
      </c>
      <c r="B106" s="304" t="str">
        <f>IF(CF!B518=0,"",CF!B518)</f>
        <v/>
      </c>
      <c r="C106" s="305" t="str">
        <f>IF(CF!$D556="","",CF!$D556)</f>
        <v/>
      </c>
      <c r="D106" s="305" t="str">
        <f>IF(CF!$D557="","",CF!$D557)</f>
        <v/>
      </c>
      <c r="E106" s="305" t="str">
        <f>IF(CF!$D558="","",CF!$D558)</f>
        <v/>
      </c>
      <c r="F106" s="305" t="str">
        <f>IF(CF!$D559="","",CF!$D559)</f>
        <v/>
      </c>
      <c r="G106" s="305" t="str">
        <f>IF(CF!$D560="","",CF!$D560)</f>
        <v/>
      </c>
      <c r="H106" s="305" t="str">
        <f>IF(CF!$D561="","",CF!$D561)</f>
        <v/>
      </c>
      <c r="I106" s="305" t="str">
        <f>IF(CF!$D562="","",CF!$D562)</f>
        <v/>
      </c>
      <c r="J106" s="305" t="str">
        <f>IF(CF!$D563="","",CF!$D563)</f>
        <v/>
      </c>
      <c r="K106" s="305" t="str">
        <f>IF(CF!$D564="","",CF!$D564)</f>
        <v/>
      </c>
      <c r="L106" s="305" t="str">
        <f>IF(CF!$D565="","",CF!$D565)</f>
        <v/>
      </c>
      <c r="M106" s="305" t="str">
        <f>IF(CF!$D566="","",CF!$D566)</f>
        <v/>
      </c>
      <c r="N106" s="305" t="str">
        <f>IF(CF!$D567="","",CF!$D567)</f>
        <v/>
      </c>
    </row>
    <row r="107" spans="1:16">
      <c r="A107" s="432" t="str">
        <f>IF(CF!B615="","",CF!B615)</f>
        <v/>
      </c>
      <c r="B107" s="304" t="str">
        <f>IF(CF!B614=0,"",CF!B614)</f>
        <v/>
      </c>
      <c r="C107" s="305" t="str">
        <f>IF(CF!$D652="","",CF!$D652)</f>
        <v/>
      </c>
      <c r="D107" s="305" t="str">
        <f>IF(CF!$D653="","",CF!$D653)</f>
        <v/>
      </c>
      <c r="E107" s="305" t="str">
        <f>IF(CF!$D654="","",CF!$D654)</f>
        <v/>
      </c>
      <c r="F107" s="305" t="str">
        <f>IF(CF!$D655="","",CF!$D655)</f>
        <v/>
      </c>
      <c r="G107" s="305" t="str">
        <f>IF(CF!$D656="","",CF!$D656)</f>
        <v/>
      </c>
      <c r="H107" s="305" t="str">
        <f>IF(CF!$D657="","",CF!$D657)</f>
        <v/>
      </c>
      <c r="I107" s="305" t="str">
        <f>IF(CF!$D658="","",CF!$D658)</f>
        <v/>
      </c>
      <c r="J107" s="305" t="str">
        <f>IF(CF!$D659="","",CF!$D659)</f>
        <v/>
      </c>
      <c r="K107" s="305" t="str">
        <f>IF(CF!$D660="","",CF!$D660)</f>
        <v/>
      </c>
      <c r="L107" s="305" t="str">
        <f>IF(CF!$D661="","",CF!$D661)</f>
        <v/>
      </c>
      <c r="M107" s="305" t="str">
        <f>IF(CF!$D662="","",CF!$D662)</f>
        <v/>
      </c>
      <c r="N107" s="305" t="str">
        <f>IF(CF!$D663="","",CF!$D663)</f>
        <v/>
      </c>
    </row>
    <row r="108" spans="1:16">
      <c r="A108" s="685" t="s">
        <v>62</v>
      </c>
      <c r="B108" s="686"/>
      <c r="C108" s="305" t="str">
        <f>IF(C101="","",AVERAGE(C101:C107))</f>
        <v/>
      </c>
      <c r="D108" s="305" t="str">
        <f t="shared" ref="D108:N108" si="7">IF(D101="","",AVERAGE(D101:D107))</f>
        <v/>
      </c>
      <c r="E108" s="305" t="str">
        <f t="shared" si="7"/>
        <v/>
      </c>
      <c r="F108" s="305" t="str">
        <f t="shared" si="7"/>
        <v/>
      </c>
      <c r="G108" s="305" t="str">
        <f t="shared" si="7"/>
        <v/>
      </c>
      <c r="H108" s="305" t="str">
        <f t="shared" si="7"/>
        <v/>
      </c>
      <c r="I108" s="305" t="str">
        <f t="shared" si="7"/>
        <v/>
      </c>
      <c r="J108" s="305" t="str">
        <f t="shared" si="7"/>
        <v/>
      </c>
      <c r="K108" s="305" t="str">
        <f t="shared" si="7"/>
        <v/>
      </c>
      <c r="L108" s="305" t="str">
        <f t="shared" si="7"/>
        <v/>
      </c>
      <c r="M108" s="305" t="str">
        <f t="shared" si="7"/>
        <v/>
      </c>
      <c r="N108" s="305" t="str">
        <f t="shared" si="7"/>
        <v/>
      </c>
    </row>
    <row r="119" spans="2:2">
      <c r="B119" s="95" t="str">
        <f>IF(CF!D89="","",CF!D89)</f>
        <v/>
      </c>
    </row>
    <row r="120" spans="2:2">
      <c r="B120" s="95" t="str">
        <f>IF(CF!D90="","",CF!D90)</f>
        <v/>
      </c>
    </row>
    <row r="121" spans="2:2">
      <c r="B121" s="95" t="str">
        <f>IF(CF!D91="","",CF!D91)</f>
        <v/>
      </c>
    </row>
    <row r="122" spans="2:2">
      <c r="B122" s="95" t="str">
        <f>IF(CF!D92="","",CF!D92)</f>
        <v/>
      </c>
    </row>
    <row r="123" spans="2:2">
      <c r="B123" s="95" t="str">
        <f>IF(CF!D93="","",CF!D93)</f>
        <v/>
      </c>
    </row>
    <row r="183" spans="60:68">
      <c r="BH183" s="485"/>
      <c r="BI183" s="485"/>
      <c r="BJ183" s="485"/>
      <c r="BK183" s="485"/>
      <c r="BL183" s="485"/>
      <c r="BM183" s="485"/>
      <c r="BN183" s="485"/>
      <c r="BO183" s="485"/>
      <c r="BP183" s="485"/>
    </row>
    <row r="184" spans="60:68">
      <c r="BH184" s="485"/>
      <c r="BI184" s="485"/>
      <c r="BJ184" s="485"/>
      <c r="BK184" s="485"/>
      <c r="BL184" s="485"/>
      <c r="BM184" s="485"/>
      <c r="BN184" s="485"/>
      <c r="BO184" s="485"/>
      <c r="BP184" s="485"/>
    </row>
    <row r="185" spans="60:68">
      <c r="BH185" s="485"/>
      <c r="BI185" s="485"/>
      <c r="BJ185" s="485"/>
      <c r="BK185" s="485"/>
      <c r="BL185" s="485"/>
      <c r="BM185" s="485"/>
      <c r="BN185" s="485"/>
      <c r="BO185" s="485"/>
      <c r="BP185" s="485"/>
    </row>
    <row r="186" spans="60:68">
      <c r="BH186" s="485"/>
      <c r="BI186" s="485"/>
      <c r="BJ186" s="485"/>
      <c r="BK186" s="485"/>
      <c r="BL186" s="485"/>
      <c r="BM186" s="485"/>
      <c r="BN186" s="485"/>
      <c r="BO186" s="485"/>
      <c r="BP186" s="485"/>
    </row>
    <row r="187" spans="60:68">
      <c r="BH187" s="485"/>
      <c r="BI187" s="485"/>
      <c r="BJ187" s="485"/>
      <c r="BK187" s="485"/>
      <c r="BL187" s="485"/>
      <c r="BM187" s="485"/>
      <c r="BN187" s="485"/>
      <c r="BO187" s="485"/>
      <c r="BP187" s="485"/>
    </row>
    <row r="188" spans="60:68">
      <c r="BH188" s="485"/>
      <c r="BI188" s="485"/>
      <c r="BJ188" s="485"/>
      <c r="BK188" s="485"/>
      <c r="BL188" s="485"/>
      <c r="BM188" s="485"/>
      <c r="BN188" s="485"/>
      <c r="BO188" s="485"/>
      <c r="BP188" s="485"/>
    </row>
    <row r="189" spans="60:68">
      <c r="BH189" s="485"/>
      <c r="BI189" s="485"/>
      <c r="BJ189" s="485"/>
      <c r="BK189" s="485"/>
      <c r="BL189" s="485"/>
      <c r="BM189" s="485"/>
      <c r="BN189" s="485"/>
      <c r="BO189" s="485"/>
      <c r="BP189" s="485"/>
    </row>
    <row r="190" spans="60:68">
      <c r="BH190" s="485"/>
      <c r="BI190" s="485"/>
      <c r="BJ190" s="485"/>
      <c r="BK190" s="485"/>
      <c r="BL190" s="485"/>
      <c r="BM190" s="485"/>
      <c r="BN190" s="485"/>
      <c r="BO190" s="485"/>
      <c r="BP190" s="485"/>
    </row>
    <row r="191" spans="60:68">
      <c r="BH191" s="485"/>
      <c r="BI191" s="485"/>
      <c r="BJ191" s="485"/>
      <c r="BK191" s="485"/>
      <c r="BL191" s="485"/>
      <c r="BM191" s="485"/>
      <c r="BN191" s="485"/>
      <c r="BO191" s="485"/>
      <c r="BP191" s="485"/>
    </row>
    <row r="192" spans="60:68">
      <c r="BH192" s="485"/>
      <c r="BI192" s="485"/>
      <c r="BJ192" s="485"/>
      <c r="BK192" s="485"/>
      <c r="BL192" s="485"/>
      <c r="BM192" s="485"/>
      <c r="BN192" s="485"/>
      <c r="BO192" s="485"/>
      <c r="BP192" s="485"/>
    </row>
    <row r="193" spans="60:68">
      <c r="BH193" s="485"/>
      <c r="BI193" s="485"/>
      <c r="BJ193" s="485"/>
      <c r="BK193" s="485"/>
      <c r="BL193" s="485"/>
      <c r="BM193" s="485"/>
      <c r="BN193" s="485"/>
      <c r="BO193" s="485"/>
      <c r="BP193" s="485"/>
    </row>
    <row r="194" spans="60:68">
      <c r="BH194" s="485"/>
      <c r="BI194" s="485"/>
      <c r="BJ194" s="485"/>
      <c r="BK194" s="485"/>
      <c r="BL194" s="485"/>
      <c r="BM194" s="485"/>
      <c r="BN194" s="485"/>
      <c r="BO194" s="485"/>
      <c r="BP194" s="485"/>
    </row>
    <row r="195" spans="60:68">
      <c r="BH195" s="485"/>
      <c r="BI195" s="485"/>
      <c r="BJ195" s="485"/>
      <c r="BK195" s="485"/>
      <c r="BL195" s="485"/>
      <c r="BM195" s="485"/>
      <c r="BN195" s="485"/>
      <c r="BO195" s="485"/>
      <c r="BP195" s="485"/>
    </row>
    <row r="196" spans="60:68">
      <c r="BH196" s="485"/>
      <c r="BI196" s="485"/>
      <c r="BJ196" s="485"/>
      <c r="BK196" s="485"/>
      <c r="BL196" s="485"/>
      <c r="BM196" s="485"/>
      <c r="BN196" s="485"/>
      <c r="BO196" s="485"/>
      <c r="BP196" s="485"/>
    </row>
    <row r="197" spans="60:68">
      <c r="BH197" s="485"/>
      <c r="BI197" s="485"/>
      <c r="BJ197" s="485"/>
      <c r="BK197" s="485"/>
      <c r="BL197" s="485"/>
      <c r="BM197" s="485"/>
      <c r="BN197" s="485"/>
      <c r="BO197" s="485"/>
      <c r="BP197" s="485"/>
    </row>
    <row r="198" spans="60:68">
      <c r="BH198" s="485"/>
      <c r="BI198" s="485"/>
      <c r="BJ198" s="485"/>
      <c r="BK198" s="485"/>
      <c r="BL198" s="485"/>
      <c r="BM198" s="485"/>
      <c r="BN198" s="485"/>
      <c r="BO198" s="485"/>
      <c r="BP198" s="485"/>
    </row>
    <row r="199" spans="60:68">
      <c r="BH199" s="485"/>
      <c r="BI199" s="485"/>
      <c r="BJ199" s="485"/>
      <c r="BK199" s="485"/>
      <c r="BL199" s="485"/>
      <c r="BM199" s="485"/>
      <c r="BN199" s="485"/>
      <c r="BO199" s="485"/>
      <c r="BP199" s="485"/>
    </row>
  </sheetData>
  <sheetProtection sheet="1" objects="1" scenarios="1"/>
  <dataConsolidate/>
  <mergeCells count="274">
    <mergeCell ref="B89:C89"/>
    <mergeCell ref="F89:I89"/>
    <mergeCell ref="M89:O89"/>
    <mergeCell ref="B90:C90"/>
    <mergeCell ref="F90:I90"/>
    <mergeCell ref="M90:O90"/>
    <mergeCell ref="B91:C91"/>
    <mergeCell ref="F91:I91"/>
    <mergeCell ref="M91:O91"/>
    <mergeCell ref="D89:E89"/>
    <mergeCell ref="J89:L89"/>
    <mergeCell ref="D90:E90"/>
    <mergeCell ref="J90:L90"/>
    <mergeCell ref="B78:C78"/>
    <mergeCell ref="F78:I78"/>
    <mergeCell ref="M78:O78"/>
    <mergeCell ref="B79:C79"/>
    <mergeCell ref="B86:C86"/>
    <mergeCell ref="F86:I86"/>
    <mergeCell ref="B87:C87"/>
    <mergeCell ref="F87:I87"/>
    <mergeCell ref="B88:C88"/>
    <mergeCell ref="F88:I88"/>
    <mergeCell ref="M88:O88"/>
    <mergeCell ref="M79:N79"/>
    <mergeCell ref="J79:K79"/>
    <mergeCell ref="J88:L88"/>
    <mergeCell ref="D88:E88"/>
    <mergeCell ref="D78:E78"/>
    <mergeCell ref="J78:L78"/>
    <mergeCell ref="D86:E86"/>
    <mergeCell ref="J86:L86"/>
    <mergeCell ref="D87:E87"/>
    <mergeCell ref="J87:L87"/>
    <mergeCell ref="D79:E79"/>
    <mergeCell ref="G79:H79"/>
    <mergeCell ref="B75:C75"/>
    <mergeCell ref="F75:I75"/>
    <mergeCell ref="M75:O75"/>
    <mergeCell ref="B76:C76"/>
    <mergeCell ref="F76:I76"/>
    <mergeCell ref="M76:O76"/>
    <mergeCell ref="B77:C77"/>
    <mergeCell ref="F77:I77"/>
    <mergeCell ref="M77:O77"/>
    <mergeCell ref="D75:E75"/>
    <mergeCell ref="J75:L75"/>
    <mergeCell ref="D76:E76"/>
    <mergeCell ref="J76:L76"/>
    <mergeCell ref="D77:E77"/>
    <mergeCell ref="J77:L77"/>
    <mergeCell ref="B64:C64"/>
    <mergeCell ref="F64:I64"/>
    <mergeCell ref="M64:O64"/>
    <mergeCell ref="B65:C65"/>
    <mergeCell ref="B72:C72"/>
    <mergeCell ref="F72:I72"/>
    <mergeCell ref="B73:C73"/>
    <mergeCell ref="F73:I73"/>
    <mergeCell ref="B74:C74"/>
    <mergeCell ref="F74:I74"/>
    <mergeCell ref="M74:O74"/>
    <mergeCell ref="M65:N65"/>
    <mergeCell ref="J65:K65"/>
    <mergeCell ref="J74:L74"/>
    <mergeCell ref="D73:E73"/>
    <mergeCell ref="B61:C61"/>
    <mergeCell ref="F61:I61"/>
    <mergeCell ref="M61:O61"/>
    <mergeCell ref="B62:C62"/>
    <mergeCell ref="F62:I62"/>
    <mergeCell ref="M62:O62"/>
    <mergeCell ref="B63:C63"/>
    <mergeCell ref="F63:I63"/>
    <mergeCell ref="M63:O63"/>
    <mergeCell ref="J62:L62"/>
    <mergeCell ref="D63:E63"/>
    <mergeCell ref="D61:E61"/>
    <mergeCell ref="J61:L61"/>
    <mergeCell ref="B50:C50"/>
    <mergeCell ref="F50:I50"/>
    <mergeCell ref="M50:O50"/>
    <mergeCell ref="B51:C51"/>
    <mergeCell ref="B58:C58"/>
    <mergeCell ref="F58:I58"/>
    <mergeCell ref="B59:C59"/>
    <mergeCell ref="F59:I59"/>
    <mergeCell ref="B60:C60"/>
    <mergeCell ref="F60:I60"/>
    <mergeCell ref="M60:O60"/>
    <mergeCell ref="D50:E50"/>
    <mergeCell ref="J50:L50"/>
    <mergeCell ref="B47:C47"/>
    <mergeCell ref="F47:I47"/>
    <mergeCell ref="M47:O47"/>
    <mergeCell ref="B48:C48"/>
    <mergeCell ref="F48:I48"/>
    <mergeCell ref="M48:O48"/>
    <mergeCell ref="B49:C49"/>
    <mergeCell ref="F49:I49"/>
    <mergeCell ref="M49:O49"/>
    <mergeCell ref="D48:E48"/>
    <mergeCell ref="J48:L48"/>
    <mergeCell ref="D49:E49"/>
    <mergeCell ref="J49:L49"/>
    <mergeCell ref="D47:E47"/>
    <mergeCell ref="J47:L47"/>
    <mergeCell ref="F36:I36"/>
    <mergeCell ref="M36:O36"/>
    <mergeCell ref="B37:C37"/>
    <mergeCell ref="B44:C44"/>
    <mergeCell ref="F44:I44"/>
    <mergeCell ref="B45:C45"/>
    <mergeCell ref="F45:I45"/>
    <mergeCell ref="B46:C46"/>
    <mergeCell ref="F46:I46"/>
    <mergeCell ref="M46:O46"/>
    <mergeCell ref="J37:K37"/>
    <mergeCell ref="J46:L46"/>
    <mergeCell ref="D45:E45"/>
    <mergeCell ref="J45:L45"/>
    <mergeCell ref="D46:E46"/>
    <mergeCell ref="D36:E36"/>
    <mergeCell ref="J36:L36"/>
    <mergeCell ref="D37:E37"/>
    <mergeCell ref="G37:H37"/>
    <mergeCell ref="A38:M38"/>
    <mergeCell ref="D44:E44"/>
    <mergeCell ref="J44:L44"/>
    <mergeCell ref="M37:N37"/>
    <mergeCell ref="B36:C36"/>
    <mergeCell ref="B33:C33"/>
    <mergeCell ref="F33:I33"/>
    <mergeCell ref="M33:O33"/>
    <mergeCell ref="B34:C34"/>
    <mergeCell ref="F34:I34"/>
    <mergeCell ref="M34:O34"/>
    <mergeCell ref="B35:C35"/>
    <mergeCell ref="F35:I35"/>
    <mergeCell ref="M35:O35"/>
    <mergeCell ref="D33:E33"/>
    <mergeCell ref="J33:L33"/>
    <mergeCell ref="D34:E34"/>
    <mergeCell ref="J34:L34"/>
    <mergeCell ref="J35:L35"/>
    <mergeCell ref="D35:E35"/>
    <mergeCell ref="B22:C22"/>
    <mergeCell ref="F22:I22"/>
    <mergeCell ref="M22:O22"/>
    <mergeCell ref="B23:C23"/>
    <mergeCell ref="B30:C30"/>
    <mergeCell ref="F30:I30"/>
    <mergeCell ref="B31:C31"/>
    <mergeCell ref="F31:I31"/>
    <mergeCell ref="B32:C32"/>
    <mergeCell ref="F32:I32"/>
    <mergeCell ref="M32:O32"/>
    <mergeCell ref="D22:E22"/>
    <mergeCell ref="J22:L22"/>
    <mergeCell ref="D23:E23"/>
    <mergeCell ref="J23:K23"/>
    <mergeCell ref="A24:M24"/>
    <mergeCell ref="M23:N23"/>
    <mergeCell ref="D30:E30"/>
    <mergeCell ref="J30:L30"/>
    <mergeCell ref="D31:E31"/>
    <mergeCell ref="J31:L31"/>
    <mergeCell ref="J32:L32"/>
    <mergeCell ref="D32:E32"/>
    <mergeCell ref="M18:O18"/>
    <mergeCell ref="B19:C19"/>
    <mergeCell ref="F19:I19"/>
    <mergeCell ref="M19:O19"/>
    <mergeCell ref="B20:C20"/>
    <mergeCell ref="F20:I20"/>
    <mergeCell ref="M20:O20"/>
    <mergeCell ref="B21:C21"/>
    <mergeCell ref="F21:I21"/>
    <mergeCell ref="M21:O21"/>
    <mergeCell ref="D20:E20"/>
    <mergeCell ref="J20:L20"/>
    <mergeCell ref="D21:E21"/>
    <mergeCell ref="J21:L21"/>
    <mergeCell ref="D18:E18"/>
    <mergeCell ref="B18:C18"/>
    <mergeCell ref="F18:I18"/>
    <mergeCell ref="M4:O4"/>
    <mergeCell ref="M5:O5"/>
    <mergeCell ref="M6:O6"/>
    <mergeCell ref="M7:O7"/>
    <mergeCell ref="M8:O8"/>
    <mergeCell ref="B16:C16"/>
    <mergeCell ref="F16:I16"/>
    <mergeCell ref="B17:C17"/>
    <mergeCell ref="F17:I17"/>
    <mergeCell ref="J9:K9"/>
    <mergeCell ref="D17:E17"/>
    <mergeCell ref="J17:L17"/>
    <mergeCell ref="B3:C3"/>
    <mergeCell ref="B4:C4"/>
    <mergeCell ref="B5:C5"/>
    <mergeCell ref="B6:C6"/>
    <mergeCell ref="B7:C7"/>
    <mergeCell ref="B8:C8"/>
    <mergeCell ref="B9:C9"/>
    <mergeCell ref="F2:I2"/>
    <mergeCell ref="F3:I3"/>
    <mergeCell ref="F4:I4"/>
    <mergeCell ref="F5:I5"/>
    <mergeCell ref="F6:I6"/>
    <mergeCell ref="F7:I7"/>
    <mergeCell ref="F8:I8"/>
    <mergeCell ref="D2:E2"/>
    <mergeCell ref="A108:B108"/>
    <mergeCell ref="D51:E51"/>
    <mergeCell ref="G51:H51"/>
    <mergeCell ref="M51:N51"/>
    <mergeCell ref="J51:K51"/>
    <mergeCell ref="D65:E65"/>
    <mergeCell ref="G65:H65"/>
    <mergeCell ref="A66:M66"/>
    <mergeCell ref="D72:E72"/>
    <mergeCell ref="J72:L72"/>
    <mergeCell ref="A80:M80"/>
    <mergeCell ref="J73:L73"/>
    <mergeCell ref="D74:E74"/>
    <mergeCell ref="A52:M52"/>
    <mergeCell ref="D64:E64"/>
    <mergeCell ref="J64:L64"/>
    <mergeCell ref="D59:E59"/>
    <mergeCell ref="J59:L59"/>
    <mergeCell ref="D60:E60"/>
    <mergeCell ref="J60:L60"/>
    <mergeCell ref="J63:L63"/>
    <mergeCell ref="D62:E62"/>
    <mergeCell ref="D58:E58"/>
    <mergeCell ref="J58:L58"/>
    <mergeCell ref="J2:L2"/>
    <mergeCell ref="D3:E3"/>
    <mergeCell ref="J3:L3"/>
    <mergeCell ref="D4:E4"/>
    <mergeCell ref="J4:L4"/>
    <mergeCell ref="G23:H23"/>
    <mergeCell ref="D5:E5"/>
    <mergeCell ref="J5:L5"/>
    <mergeCell ref="D6:E6"/>
    <mergeCell ref="J6:L6"/>
    <mergeCell ref="D7:E7"/>
    <mergeCell ref="J7:L7"/>
    <mergeCell ref="J18:L18"/>
    <mergeCell ref="D19:E19"/>
    <mergeCell ref="J19:L19"/>
    <mergeCell ref="D8:E8"/>
    <mergeCell ref="J8:L8"/>
    <mergeCell ref="D16:E16"/>
    <mergeCell ref="J16:L16"/>
    <mergeCell ref="A10:M10"/>
    <mergeCell ref="D9:E9"/>
    <mergeCell ref="M9:N9"/>
    <mergeCell ref="G9:H9"/>
    <mergeCell ref="B2:C2"/>
    <mergeCell ref="A94:M94"/>
    <mergeCell ref="D91:E91"/>
    <mergeCell ref="J91:L91"/>
    <mergeCell ref="D92:E92"/>
    <mergeCell ref="J92:L92"/>
    <mergeCell ref="D93:E93"/>
    <mergeCell ref="G93:H93"/>
    <mergeCell ref="M93:N93"/>
    <mergeCell ref="J93:K93"/>
    <mergeCell ref="B92:C92"/>
    <mergeCell ref="F92:I92"/>
    <mergeCell ref="M92:O92"/>
    <mergeCell ref="B93:C93"/>
  </mergeCells>
  <phoneticPr fontId="0" type="noConversion"/>
  <pageMargins left="0.25" right="0.25" top="1" bottom="1" header="0.5" footer="0.5"/>
  <pageSetup scale="9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Button 1">
              <controlPr defaultSize="0" print="0" autoFill="0" autoPict="0" macro="[0]!clearsheet">
                <anchor moveWithCells="1" sizeWithCells="1">
                  <from>
                    <xdr:col>0</xdr:col>
                    <xdr:colOff>1228725</xdr:colOff>
                    <xdr:row>0</xdr:row>
                    <xdr:rowOff>66675</xdr:rowOff>
                  </from>
                  <to>
                    <xdr:col>2</xdr:col>
                    <xdr:colOff>428625</xdr:colOff>
                    <xdr:row>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Button 2">
              <controlPr defaultSize="0" print="0" autoFill="0" autoPict="0" macro="[0]!getshadesfile1">
                <anchor moveWithCells="1">
                  <from>
                    <xdr:col>13</xdr:col>
                    <xdr:colOff>133350</xdr:colOff>
                    <xdr:row>0</xdr:row>
                    <xdr:rowOff>85725</xdr:rowOff>
                  </from>
                  <to>
                    <xdr:col>14</xdr:col>
                    <xdr:colOff>400050</xdr:colOff>
                    <xdr:row>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6" name="Button 3">
              <controlPr defaultSize="0" print="0" autoFill="0" autoPict="0" macro="[0]!getshadesfile2">
                <anchor moveWithCells="1">
                  <from>
                    <xdr:col>13</xdr:col>
                    <xdr:colOff>142875</xdr:colOff>
                    <xdr:row>13</xdr:row>
                    <xdr:rowOff>142875</xdr:rowOff>
                  </from>
                  <to>
                    <xdr:col>14</xdr:col>
                    <xdr:colOff>419100</xdr:colOff>
                    <xdr:row>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7" name="Button 4">
              <controlPr defaultSize="0" print="0" autoFill="0" autoPict="0" macro="[0]!getshadesfile3">
                <anchor moveWithCells="1">
                  <from>
                    <xdr:col>13</xdr:col>
                    <xdr:colOff>123825</xdr:colOff>
                    <xdr:row>27</xdr:row>
                    <xdr:rowOff>123825</xdr:rowOff>
                  </from>
                  <to>
                    <xdr:col>14</xdr:col>
                    <xdr:colOff>352425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8" name="Button 5">
              <controlPr defaultSize="0" print="0" autoFill="0" autoPict="0" macro="[0]!getshadesfile4">
                <anchor moveWithCells="1">
                  <from>
                    <xdr:col>13</xdr:col>
                    <xdr:colOff>114300</xdr:colOff>
                    <xdr:row>41</xdr:row>
                    <xdr:rowOff>142875</xdr:rowOff>
                  </from>
                  <to>
                    <xdr:col>14</xdr:col>
                    <xdr:colOff>371475</xdr:colOff>
                    <xdr:row>42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6" r:id="rId9" name="Button 6">
              <controlPr defaultSize="0" print="0" autoFill="0" autoPict="0" macro="[0]!getshadesfile5">
                <anchor moveWithCells="1">
                  <from>
                    <xdr:col>13</xdr:col>
                    <xdr:colOff>152400</xdr:colOff>
                    <xdr:row>55</xdr:row>
                    <xdr:rowOff>114300</xdr:rowOff>
                  </from>
                  <to>
                    <xdr:col>14</xdr:col>
                    <xdr:colOff>400050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7" r:id="rId10" name="Button 7">
              <controlPr defaultSize="0" print="0" autoFill="0" autoPict="0" macro="[0]!getshadesfile6">
                <anchor moveWithCells="1">
                  <from>
                    <xdr:col>13</xdr:col>
                    <xdr:colOff>114300</xdr:colOff>
                    <xdr:row>69</xdr:row>
                    <xdr:rowOff>123825</xdr:rowOff>
                  </from>
                  <to>
                    <xdr:col>14</xdr:col>
                    <xdr:colOff>428625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8" r:id="rId11" name="Button 8">
              <controlPr defaultSize="0" print="0" autoFill="0" autoPict="0" macro="[0]!getshadesfile7">
                <anchor moveWithCells="1">
                  <from>
                    <xdr:col>13</xdr:col>
                    <xdr:colOff>133350</xdr:colOff>
                    <xdr:row>83</xdr:row>
                    <xdr:rowOff>133350</xdr:rowOff>
                  </from>
                  <to>
                    <xdr:col>14</xdr:col>
                    <xdr:colOff>361950</xdr:colOff>
                    <xdr:row>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9" r:id="rId12" name="Button 9">
              <controlPr defaultSize="0" print="0" autoFill="0" autoPict="0" macro="[0]!import">
                <anchor moveWithCells="1" sizeWithCells="1">
                  <from>
                    <xdr:col>2</xdr:col>
                    <xdr:colOff>485775</xdr:colOff>
                    <xdr:row>0</xdr:row>
                    <xdr:rowOff>38100</xdr:rowOff>
                  </from>
                  <to>
                    <xdr:col>7</xdr:col>
                    <xdr:colOff>342900</xdr:colOff>
                    <xdr:row>0</xdr:row>
                    <xdr:rowOff>295275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O207"/>
  <sheetViews>
    <sheetView showGridLines="0" topLeftCell="A31" zoomScaleNormal="100" workbookViewId="0">
      <selection activeCell="C23" sqref="C23"/>
    </sheetView>
  </sheetViews>
  <sheetFormatPr defaultRowHeight="12.75"/>
  <cols>
    <col min="1" max="1" width="19.140625" customWidth="1"/>
    <col min="2" max="2" width="11.5703125" customWidth="1"/>
    <col min="3" max="3" width="13.42578125" customWidth="1"/>
    <col min="4" max="5" width="10.140625" customWidth="1"/>
    <col min="6" max="6" width="10.42578125" customWidth="1"/>
    <col min="7" max="7" width="9.140625" customWidth="1"/>
    <col min="8" max="8" width="7.140625" customWidth="1"/>
    <col min="9" max="9" width="10.42578125" customWidth="1"/>
  </cols>
  <sheetData>
    <row r="1" spans="1:10" ht="39" customHeight="1">
      <c r="A1" s="944" t="str">
        <f>CONCATENATE("Iowa DOT District ",TEXT(CF!I2,"0")," Materials Laboratory Results")</f>
        <v>Iowa DOT District 0 Materials Laboratory Results</v>
      </c>
      <c r="B1" s="945"/>
      <c r="C1" s="945"/>
      <c r="D1" s="945"/>
      <c r="E1" s="945"/>
      <c r="F1" s="945"/>
      <c r="G1" s="945"/>
      <c r="H1" s="945"/>
      <c r="I1" s="946"/>
      <c r="J1" s="614"/>
    </row>
    <row r="2" spans="1:10" ht="15">
      <c r="A2" s="404"/>
      <c r="B2" s="544"/>
      <c r="C2" s="544"/>
      <c r="D2" s="544"/>
      <c r="E2" s="544"/>
      <c r="F2" s="544"/>
      <c r="G2" s="544"/>
      <c r="H2" s="544"/>
      <c r="I2" s="406"/>
      <c r="J2" s="589"/>
    </row>
    <row r="3" spans="1:10" ht="15" customHeight="1">
      <c r="A3" s="407" t="s">
        <v>259</v>
      </c>
      <c r="B3" s="1001" t="s">
        <v>395</v>
      </c>
      <c r="C3" s="1001"/>
      <c r="D3" s="1001"/>
      <c r="E3" s="543" t="s">
        <v>152</v>
      </c>
      <c r="F3" s="592" t="s">
        <v>398</v>
      </c>
      <c r="G3" s="591"/>
      <c r="H3" s="408"/>
      <c r="I3" s="409"/>
      <c r="J3" s="589"/>
    </row>
    <row r="4" spans="1:10" ht="15" customHeight="1">
      <c r="A4" s="407" t="s">
        <v>113</v>
      </c>
      <c r="B4" s="1001" t="s">
        <v>394</v>
      </c>
      <c r="C4" s="1001"/>
      <c r="D4" s="1001"/>
      <c r="E4" s="543" t="s">
        <v>187</v>
      </c>
      <c r="F4" s="596">
        <v>41787</v>
      </c>
      <c r="G4" s="591"/>
      <c r="H4" s="544"/>
      <c r="I4" s="406"/>
      <c r="J4" s="589"/>
    </row>
    <row r="5" spans="1:10" ht="15" customHeight="1">
      <c r="A5" s="410" t="s">
        <v>35</v>
      </c>
      <c r="B5" s="1002" t="s">
        <v>396</v>
      </c>
      <c r="C5" s="1002"/>
      <c r="D5" s="1002"/>
      <c r="E5" s="543" t="s">
        <v>112</v>
      </c>
      <c r="F5" s="593" t="s">
        <v>393</v>
      </c>
      <c r="G5" s="591"/>
      <c r="H5" s="408"/>
      <c r="I5" s="406"/>
      <c r="J5" s="589"/>
    </row>
    <row r="6" spans="1:10" ht="15" customHeight="1">
      <c r="A6" s="410" t="s">
        <v>348</v>
      </c>
      <c r="B6" s="1003">
        <v>31266</v>
      </c>
      <c r="C6" s="1003"/>
      <c r="D6" s="1003"/>
      <c r="E6" s="543" t="s">
        <v>355</v>
      </c>
      <c r="F6" s="1001" t="s">
        <v>400</v>
      </c>
      <c r="G6" s="1001"/>
      <c r="H6" s="1001"/>
      <c r="I6" s="1007"/>
      <c r="J6" s="589"/>
    </row>
    <row r="7" spans="1:10" ht="15">
      <c r="A7" s="589"/>
      <c r="B7" s="541"/>
      <c r="C7" s="542"/>
      <c r="D7" s="542"/>
      <c r="E7" s="508"/>
      <c r="F7" s="508"/>
      <c r="G7" s="508"/>
      <c r="H7" s="508"/>
      <c r="I7" s="509"/>
      <c r="J7" s="589"/>
    </row>
    <row r="8" spans="1:10" ht="15">
      <c r="A8" s="621"/>
      <c r="B8" s="618"/>
      <c r="C8" s="618"/>
      <c r="D8" s="555" t="s">
        <v>256</v>
      </c>
      <c r="E8" s="618"/>
      <c r="F8" s="618"/>
      <c r="G8" s="618"/>
      <c r="H8" s="618"/>
      <c r="I8" s="619"/>
      <c r="J8" s="589"/>
    </row>
    <row r="9" spans="1:10" ht="15">
      <c r="A9" s="410" t="s">
        <v>131</v>
      </c>
      <c r="B9" s="1004" t="s">
        <v>399</v>
      </c>
      <c r="C9" s="1004"/>
      <c r="D9" s="553"/>
      <c r="E9" s="553"/>
      <c r="F9" s="553"/>
      <c r="G9" s="553"/>
      <c r="H9" s="553"/>
      <c r="I9" s="554"/>
      <c r="J9" s="589"/>
    </row>
    <row r="10" spans="1:10" ht="15">
      <c r="A10" s="410" t="s">
        <v>181</v>
      </c>
      <c r="B10" s="1005">
        <v>41788</v>
      </c>
      <c r="C10" s="1005"/>
      <c r="D10" s="553"/>
      <c r="E10" s="553"/>
      <c r="F10" s="553"/>
      <c r="G10" s="553"/>
      <c r="H10" s="553"/>
      <c r="I10" s="554"/>
      <c r="J10" s="589"/>
    </row>
    <row r="11" spans="1:10" ht="36" customHeight="1">
      <c r="A11" s="510"/>
      <c r="B11" s="508"/>
      <c r="C11" s="599" t="s">
        <v>214</v>
      </c>
      <c r="D11" s="599" t="s">
        <v>215</v>
      </c>
      <c r="E11" s="598" t="s">
        <v>329</v>
      </c>
      <c r="F11" s="598" t="s">
        <v>218</v>
      </c>
      <c r="G11" s="599" t="s">
        <v>110</v>
      </c>
      <c r="H11" s="508"/>
      <c r="I11" s="509"/>
      <c r="J11" s="589"/>
    </row>
    <row r="12" spans="1:10">
      <c r="A12" s="997" t="s">
        <v>313</v>
      </c>
      <c r="B12" s="998"/>
      <c r="C12" s="511">
        <v>2.3490000000000002</v>
      </c>
      <c r="D12" s="511">
        <v>2.3450000000000002</v>
      </c>
      <c r="E12" s="158">
        <v>-4.0000000000000036E-3</v>
      </c>
      <c r="F12" s="511" t="s">
        <v>389</v>
      </c>
      <c r="G12" s="511" t="s">
        <v>254</v>
      </c>
      <c r="H12" s="508"/>
      <c r="I12" s="509"/>
      <c r="J12" s="589"/>
    </row>
    <row r="13" spans="1:10">
      <c r="A13" s="999" t="s">
        <v>60</v>
      </c>
      <c r="B13" s="998"/>
      <c r="C13" s="511">
        <v>2.431</v>
      </c>
      <c r="D13" s="511">
        <v>2.4180000000000001</v>
      </c>
      <c r="E13" s="511">
        <v>-1.2999999999999901E-2</v>
      </c>
      <c r="F13" s="511" t="s">
        <v>390</v>
      </c>
      <c r="G13" s="511" t="s">
        <v>255</v>
      </c>
      <c r="H13" s="508"/>
      <c r="I13" s="509"/>
      <c r="J13" s="589"/>
    </row>
    <row r="14" spans="1:10">
      <c r="A14" s="999" t="s">
        <v>220</v>
      </c>
      <c r="B14" s="998"/>
      <c r="C14" s="511">
        <v>3.4</v>
      </c>
      <c r="D14" s="420">
        <v>3</v>
      </c>
      <c r="E14" s="511">
        <v>-0.39999999999999991</v>
      </c>
      <c r="F14" s="511"/>
      <c r="G14" s="511"/>
      <c r="H14" s="508"/>
      <c r="I14" s="509"/>
      <c r="J14" s="589"/>
    </row>
    <row r="15" spans="1:10">
      <c r="A15" s="999" t="s">
        <v>210</v>
      </c>
      <c r="B15" s="998"/>
      <c r="C15" s="511" t="s">
        <v>389</v>
      </c>
      <c r="D15" s="511" t="s">
        <v>389</v>
      </c>
      <c r="E15" s="511"/>
      <c r="F15" s="511"/>
      <c r="G15" s="511"/>
      <c r="H15" s="508"/>
      <c r="I15" s="509"/>
      <c r="J15" s="589"/>
    </row>
    <row r="16" spans="1:10" ht="28.5" customHeight="1">
      <c r="A16" s="621"/>
      <c r="B16" s="618"/>
      <c r="C16" s="618"/>
      <c r="D16" s="555" t="s">
        <v>401</v>
      </c>
      <c r="E16" s="618"/>
      <c r="F16" s="618"/>
      <c r="G16" s="618"/>
      <c r="H16" s="618"/>
      <c r="I16" s="619"/>
      <c r="J16" s="589"/>
    </row>
    <row r="17" spans="1:10" ht="14.25" customHeight="1">
      <c r="A17" s="410" t="s">
        <v>131</v>
      </c>
      <c r="B17" s="1004" t="s">
        <v>399</v>
      </c>
      <c r="C17" s="1004"/>
      <c r="D17" s="553"/>
      <c r="E17" s="553"/>
      <c r="F17" s="553"/>
      <c r="G17" s="553"/>
      <c r="H17" s="553"/>
      <c r="I17" s="554"/>
      <c r="J17" s="589"/>
    </row>
    <row r="18" spans="1:10" ht="14.25" customHeight="1">
      <c r="A18" s="410" t="s">
        <v>181</v>
      </c>
      <c r="B18" s="1005">
        <v>41788</v>
      </c>
      <c r="C18" s="1005"/>
      <c r="D18" s="553"/>
      <c r="E18" s="553"/>
      <c r="F18" s="553"/>
      <c r="G18" s="553"/>
      <c r="H18" s="553"/>
      <c r="I18" s="554"/>
      <c r="J18" s="589"/>
    </row>
    <row r="19" spans="1:10" ht="34.5" customHeight="1">
      <c r="A19" s="603" t="s">
        <v>96</v>
      </c>
      <c r="B19" s="604" t="s">
        <v>227</v>
      </c>
      <c r="C19" s="604" t="s">
        <v>257</v>
      </c>
      <c r="D19" s="604" t="s">
        <v>356</v>
      </c>
      <c r="E19" s="604" t="s">
        <v>357</v>
      </c>
      <c r="F19" s="604" t="s">
        <v>358</v>
      </c>
      <c r="G19" s="604" t="s">
        <v>217</v>
      </c>
      <c r="H19" s="604" t="s">
        <v>218</v>
      </c>
      <c r="I19" s="605" t="s">
        <v>218</v>
      </c>
      <c r="J19" s="589"/>
    </row>
    <row r="20" spans="1:10">
      <c r="A20" s="556" t="s">
        <v>156</v>
      </c>
      <c r="B20" s="511">
        <v>100</v>
      </c>
      <c r="C20" s="511">
        <v>100</v>
      </c>
      <c r="D20" s="511">
        <v>100</v>
      </c>
      <c r="E20" s="511">
        <v>100</v>
      </c>
      <c r="F20" s="511" t="s">
        <v>391</v>
      </c>
      <c r="G20" s="511" t="s">
        <v>391</v>
      </c>
      <c r="H20" s="511" t="s">
        <v>392</v>
      </c>
      <c r="I20" s="513" t="s">
        <v>208</v>
      </c>
      <c r="J20" s="589"/>
    </row>
    <row r="21" spans="1:10">
      <c r="A21" s="556" t="s">
        <v>97</v>
      </c>
      <c r="B21" s="511">
        <v>100</v>
      </c>
      <c r="C21" s="511">
        <v>100</v>
      </c>
      <c r="D21" s="511">
        <v>100</v>
      </c>
      <c r="E21" s="511">
        <v>100</v>
      </c>
      <c r="F21" s="511" t="s">
        <v>391</v>
      </c>
      <c r="G21" s="511" t="s">
        <v>391</v>
      </c>
      <c r="H21" s="511" t="s">
        <v>392</v>
      </c>
      <c r="I21" s="513" t="s">
        <v>197</v>
      </c>
      <c r="J21" s="589"/>
    </row>
    <row r="22" spans="1:10">
      <c r="A22" s="556" t="s">
        <v>98</v>
      </c>
      <c r="B22" s="511">
        <v>100</v>
      </c>
      <c r="C22" s="511">
        <v>99</v>
      </c>
      <c r="D22" s="511">
        <v>100</v>
      </c>
      <c r="E22" s="511">
        <v>92</v>
      </c>
      <c r="F22" s="511" t="s">
        <v>391</v>
      </c>
      <c r="G22" s="511" t="s">
        <v>391</v>
      </c>
      <c r="H22" s="511" t="s">
        <v>392</v>
      </c>
      <c r="I22" s="513" t="s">
        <v>198</v>
      </c>
      <c r="J22" s="589"/>
    </row>
    <row r="23" spans="1:10">
      <c r="A23" s="556" t="s">
        <v>99</v>
      </c>
      <c r="B23" s="511">
        <v>86</v>
      </c>
      <c r="C23" s="511">
        <v>84</v>
      </c>
      <c r="D23" s="511">
        <v>94</v>
      </c>
      <c r="E23" s="511">
        <v>80</v>
      </c>
      <c r="F23" s="511" t="s">
        <v>391</v>
      </c>
      <c r="G23" s="511" t="s">
        <v>391</v>
      </c>
      <c r="H23" s="511" t="s">
        <v>392</v>
      </c>
      <c r="I23" s="513" t="s">
        <v>199</v>
      </c>
      <c r="J23" s="589"/>
    </row>
    <row r="24" spans="1:10">
      <c r="A24" s="556" t="s">
        <v>100</v>
      </c>
      <c r="B24" s="511">
        <v>78</v>
      </c>
      <c r="C24" s="511">
        <v>77</v>
      </c>
      <c r="D24" s="511">
        <v>86</v>
      </c>
      <c r="E24" s="511">
        <v>72</v>
      </c>
      <c r="F24" s="511" t="s">
        <v>391</v>
      </c>
      <c r="G24" s="511" t="s">
        <v>391</v>
      </c>
      <c r="H24" s="511" t="s">
        <v>392</v>
      </c>
      <c r="I24" s="513" t="s">
        <v>200</v>
      </c>
      <c r="J24" s="589"/>
    </row>
    <row r="25" spans="1:10">
      <c r="A25" s="556" t="s">
        <v>101</v>
      </c>
      <c r="B25" s="511">
        <v>64</v>
      </c>
      <c r="C25" s="511">
        <v>63</v>
      </c>
      <c r="D25" s="511">
        <v>70</v>
      </c>
      <c r="E25" s="511">
        <v>56</v>
      </c>
      <c r="F25" s="511" t="s">
        <v>391</v>
      </c>
      <c r="G25" s="511" t="s">
        <v>391</v>
      </c>
      <c r="H25" s="511" t="s">
        <v>392</v>
      </c>
      <c r="I25" s="513" t="s">
        <v>201</v>
      </c>
      <c r="J25" s="589"/>
    </row>
    <row r="26" spans="1:10">
      <c r="A26" s="556" t="s">
        <v>102</v>
      </c>
      <c r="B26" s="511">
        <v>50</v>
      </c>
      <c r="C26" s="511">
        <v>48</v>
      </c>
      <c r="D26" s="511">
        <v>54</v>
      </c>
      <c r="E26" s="511">
        <v>44</v>
      </c>
      <c r="F26" s="511" t="s">
        <v>391</v>
      </c>
      <c r="G26" s="511" t="s">
        <v>391</v>
      </c>
      <c r="H26" s="511" t="s">
        <v>392</v>
      </c>
      <c r="I26" s="513" t="s">
        <v>202</v>
      </c>
      <c r="J26" s="589"/>
    </row>
    <row r="27" spans="1:10">
      <c r="A27" s="556" t="s">
        <v>103</v>
      </c>
      <c r="B27" s="511">
        <v>37</v>
      </c>
      <c r="C27" s="511">
        <v>37</v>
      </c>
      <c r="D27" s="511"/>
      <c r="E27" s="511"/>
      <c r="F27" s="511"/>
      <c r="G27" s="511"/>
      <c r="H27" s="511" t="s">
        <v>392</v>
      </c>
      <c r="I27" s="513" t="s">
        <v>203</v>
      </c>
      <c r="J27" s="589"/>
    </row>
    <row r="28" spans="1:10">
      <c r="A28" s="556" t="s">
        <v>104</v>
      </c>
      <c r="B28" s="511">
        <v>24</v>
      </c>
      <c r="C28" s="511">
        <v>24</v>
      </c>
      <c r="D28" s="511">
        <v>28</v>
      </c>
      <c r="E28" s="511">
        <v>20</v>
      </c>
      <c r="F28" s="511" t="s">
        <v>391</v>
      </c>
      <c r="G28" s="511" t="s">
        <v>391</v>
      </c>
      <c r="H28" s="511" t="s">
        <v>392</v>
      </c>
      <c r="I28" s="513" t="s">
        <v>204</v>
      </c>
      <c r="J28" s="589"/>
    </row>
    <row r="29" spans="1:10">
      <c r="A29" s="556" t="s">
        <v>105</v>
      </c>
      <c r="B29" s="511">
        <v>11</v>
      </c>
      <c r="C29" s="511">
        <v>10</v>
      </c>
      <c r="D29" s="511"/>
      <c r="E29" s="511"/>
      <c r="F29" s="511"/>
      <c r="G29" s="511"/>
      <c r="H29" s="511" t="s">
        <v>392</v>
      </c>
      <c r="I29" s="513" t="s">
        <v>205</v>
      </c>
      <c r="J29" s="589"/>
    </row>
    <row r="30" spans="1:10">
      <c r="A30" s="556" t="s">
        <v>106</v>
      </c>
      <c r="B30" s="511">
        <v>5</v>
      </c>
      <c r="C30" s="511">
        <v>4.8</v>
      </c>
      <c r="D30" s="511"/>
      <c r="E30" s="511"/>
      <c r="F30" s="511"/>
      <c r="G30" s="511"/>
      <c r="H30" s="511" t="s">
        <v>392</v>
      </c>
      <c r="I30" s="513" t="s">
        <v>206</v>
      </c>
      <c r="J30" s="589"/>
    </row>
    <row r="31" spans="1:10">
      <c r="A31" s="556" t="s">
        <v>107</v>
      </c>
      <c r="B31" s="511">
        <v>4.0999999999999996</v>
      </c>
      <c r="C31" s="511">
        <v>3.7</v>
      </c>
      <c r="D31" s="511">
        <v>6.3</v>
      </c>
      <c r="E31" s="511">
        <v>2.2999999999999998</v>
      </c>
      <c r="F31" s="511" t="s">
        <v>391</v>
      </c>
      <c r="G31" s="511" t="s">
        <v>391</v>
      </c>
      <c r="H31" s="511" t="s">
        <v>392</v>
      </c>
      <c r="I31" s="513" t="s">
        <v>207</v>
      </c>
      <c r="J31" s="589"/>
    </row>
    <row r="32" spans="1:10">
      <c r="A32" s="512"/>
      <c r="B32" s="511"/>
      <c r="C32" s="511"/>
      <c r="D32" s="511"/>
      <c r="E32" s="511"/>
      <c r="F32" s="511"/>
      <c r="G32" s="511"/>
      <c r="H32" s="511"/>
      <c r="I32" s="590"/>
      <c r="J32" s="589"/>
    </row>
    <row r="33" spans="1:10">
      <c r="A33" s="510"/>
      <c r="B33" s="508"/>
      <c r="C33" s="508"/>
      <c r="D33" s="508"/>
      <c r="E33" s="508"/>
      <c r="F33" s="508"/>
      <c r="G33" s="508"/>
      <c r="H33" s="508"/>
      <c r="I33" s="590"/>
      <c r="J33" s="589"/>
    </row>
    <row r="34" spans="1:10" ht="15">
      <c r="A34" s="621"/>
      <c r="B34" s="618"/>
      <c r="C34" s="618"/>
      <c r="D34" s="555" t="s">
        <v>247</v>
      </c>
      <c r="E34" s="618"/>
      <c r="F34" s="618"/>
      <c r="G34" s="618"/>
      <c r="H34" s="618"/>
      <c r="I34" s="619"/>
      <c r="J34" s="589"/>
    </row>
    <row r="35" spans="1:10" ht="15">
      <c r="A35" s="410" t="s">
        <v>131</v>
      </c>
      <c r="B35" s="1004">
        <v>1795943</v>
      </c>
      <c r="C35" s="1004"/>
      <c r="D35" s="553"/>
      <c r="E35" s="553"/>
      <c r="F35" s="553"/>
      <c r="G35" s="553"/>
      <c r="H35" s="553"/>
      <c r="I35" s="554"/>
      <c r="J35" s="589"/>
    </row>
    <row r="36" spans="1:10" ht="15">
      <c r="A36" s="410" t="s">
        <v>181</v>
      </c>
      <c r="B36" s="1005">
        <v>41788</v>
      </c>
      <c r="C36" s="1005"/>
      <c r="D36" s="553"/>
      <c r="E36" s="553"/>
      <c r="F36" s="553"/>
      <c r="G36" s="553"/>
      <c r="H36" s="553"/>
      <c r="I36" s="554"/>
      <c r="J36" s="589"/>
    </row>
    <row r="37" spans="1:10" ht="31.5" customHeight="1">
      <c r="A37" s="597" t="s">
        <v>155</v>
      </c>
      <c r="B37" s="598" t="s">
        <v>162</v>
      </c>
      <c r="C37" s="598" t="s">
        <v>161</v>
      </c>
      <c r="D37" s="598" t="s">
        <v>25</v>
      </c>
      <c r="E37" s="599" t="s">
        <v>26</v>
      </c>
      <c r="F37" s="508"/>
      <c r="G37" s="508"/>
      <c r="H37" s="508"/>
      <c r="I37" s="509"/>
      <c r="J37" s="589"/>
    </row>
    <row r="38" spans="1:10">
      <c r="A38" s="514" t="s">
        <v>397</v>
      </c>
      <c r="B38" s="511"/>
      <c r="C38" s="511"/>
      <c r="D38" s="511"/>
      <c r="E38" s="511"/>
      <c r="F38" s="508"/>
      <c r="G38" s="508"/>
      <c r="H38" s="508"/>
      <c r="I38" s="509"/>
      <c r="J38" s="589"/>
    </row>
    <row r="39" spans="1:10">
      <c r="A39" s="510"/>
      <c r="B39" s="508"/>
      <c r="C39" s="508"/>
      <c r="D39" s="508"/>
      <c r="E39" s="508"/>
      <c r="F39" s="508"/>
      <c r="G39" s="508"/>
      <c r="H39" s="508"/>
      <c r="I39" s="509"/>
      <c r="J39" s="589"/>
    </row>
    <row r="40" spans="1:10" ht="15.75" customHeight="1">
      <c r="A40" s="621"/>
      <c r="B40" s="618"/>
      <c r="C40" s="618"/>
      <c r="D40" s="555" t="s">
        <v>246</v>
      </c>
      <c r="E40" s="618"/>
      <c r="F40" s="618"/>
      <c r="G40" s="618"/>
      <c r="H40" s="618"/>
      <c r="I40" s="619"/>
      <c r="J40" s="589"/>
    </row>
    <row r="41" spans="1:10" ht="15.75" customHeight="1">
      <c r="A41" s="410" t="s">
        <v>131</v>
      </c>
      <c r="B41" s="1006"/>
      <c r="C41" s="1006"/>
      <c r="D41" s="553"/>
      <c r="E41" s="553"/>
      <c r="F41" s="553"/>
      <c r="G41" s="553"/>
      <c r="H41" s="553"/>
      <c r="I41" s="554"/>
      <c r="J41" s="589"/>
    </row>
    <row r="42" spans="1:10" ht="15.75" customHeight="1">
      <c r="A42" s="410" t="s">
        <v>181</v>
      </c>
      <c r="B42" s="1005"/>
      <c r="C42" s="1005"/>
      <c r="D42" s="553"/>
      <c r="E42" s="553"/>
      <c r="F42" s="553"/>
      <c r="G42" s="553"/>
      <c r="H42" s="553"/>
      <c r="I42" s="554"/>
      <c r="J42" s="589"/>
    </row>
    <row r="43" spans="1:10" ht="38.25" customHeight="1">
      <c r="A43" s="600" t="s">
        <v>359</v>
      </c>
      <c r="B43" s="601" t="s">
        <v>360</v>
      </c>
      <c r="C43" s="599" t="s">
        <v>248</v>
      </c>
      <c r="D43" s="598" t="s">
        <v>249</v>
      </c>
      <c r="E43" s="598" t="s">
        <v>250</v>
      </c>
      <c r="F43" s="598" t="s">
        <v>251</v>
      </c>
      <c r="G43" s="598" t="s">
        <v>163</v>
      </c>
      <c r="H43" s="598" t="s">
        <v>164</v>
      </c>
      <c r="I43" s="602" t="s">
        <v>253</v>
      </c>
      <c r="J43" s="589"/>
    </row>
    <row r="44" spans="1:10">
      <c r="A44" s="515"/>
      <c r="B44" s="516"/>
      <c r="C44" s="511"/>
      <c r="D44" s="511"/>
      <c r="E44" s="511"/>
      <c r="F44" s="511"/>
      <c r="G44" s="511"/>
      <c r="H44" s="511"/>
      <c r="I44" s="513"/>
      <c r="J44" s="589"/>
    </row>
    <row r="45" spans="1:10">
      <c r="A45" s="510"/>
      <c r="B45" s="508"/>
      <c r="C45" s="508"/>
      <c r="D45" s="508"/>
      <c r="E45" s="508"/>
      <c r="F45" s="508"/>
      <c r="G45" s="508"/>
      <c r="H45" s="508"/>
      <c r="I45" s="509"/>
      <c r="J45" s="589"/>
    </row>
    <row r="46" spans="1:10" ht="15">
      <c r="A46" s="620"/>
      <c r="B46" s="618"/>
      <c r="C46" s="618"/>
      <c r="D46" s="555" t="s">
        <v>258</v>
      </c>
      <c r="E46" s="618"/>
      <c r="F46" s="618"/>
      <c r="G46" s="618"/>
      <c r="H46" s="618"/>
      <c r="I46" s="619"/>
      <c r="J46" s="589"/>
    </row>
    <row r="47" spans="1:10" ht="15">
      <c r="A47" s="589"/>
      <c r="B47" s="591"/>
      <c r="C47" s="940" t="s">
        <v>378</v>
      </c>
      <c r="D47" s="940"/>
      <c r="E47" s="577"/>
      <c r="F47" s="1008" t="s">
        <v>382</v>
      </c>
      <c r="G47" s="1008"/>
      <c r="H47" s="1008"/>
      <c r="I47" s="554"/>
      <c r="J47" s="589"/>
    </row>
    <row r="48" spans="1:10" ht="15">
      <c r="A48" s="589"/>
      <c r="B48" s="543" t="s">
        <v>380</v>
      </c>
      <c r="C48" s="595"/>
      <c r="D48" s="595"/>
      <c r="E48" s="543" t="s">
        <v>380</v>
      </c>
      <c r="F48" s="1000"/>
      <c r="G48" s="1000"/>
      <c r="H48" s="595"/>
      <c r="I48" s="606"/>
      <c r="J48" s="589"/>
    </row>
    <row r="49" spans="1:10" ht="15">
      <c r="A49" s="589"/>
      <c r="B49" s="543" t="s">
        <v>381</v>
      </c>
      <c r="C49" s="596"/>
      <c r="D49" s="595"/>
      <c r="E49" s="543" t="s">
        <v>381</v>
      </c>
      <c r="F49" s="596"/>
      <c r="G49" s="595"/>
      <c r="H49" s="595"/>
      <c r="I49" s="606"/>
      <c r="J49" s="589"/>
    </row>
    <row r="50" spans="1:10" ht="15">
      <c r="A50" s="589"/>
      <c r="B50" s="543" t="s">
        <v>130</v>
      </c>
      <c r="C50" s="595"/>
      <c r="D50" s="595"/>
      <c r="E50" s="543" t="s">
        <v>130</v>
      </c>
      <c r="F50" s="595"/>
      <c r="G50" s="595"/>
      <c r="H50" s="595"/>
      <c r="I50" s="606"/>
      <c r="J50" s="589"/>
    </row>
    <row r="51" spans="1:10" ht="15">
      <c r="A51" s="589"/>
      <c r="B51" s="543" t="s">
        <v>178</v>
      </c>
      <c r="C51" s="596"/>
      <c r="D51" s="595"/>
      <c r="E51" s="543" t="s">
        <v>178</v>
      </c>
      <c r="F51" s="596"/>
      <c r="G51" s="595"/>
      <c r="H51" s="595"/>
      <c r="I51" s="606"/>
      <c r="J51" s="589"/>
    </row>
    <row r="52" spans="1:10" ht="15">
      <c r="A52" s="552"/>
      <c r="B52" s="577" t="s">
        <v>387</v>
      </c>
      <c r="C52" s="617"/>
      <c r="D52" s="595"/>
      <c r="E52" s="594"/>
      <c r="F52" s="594"/>
      <c r="G52" s="594"/>
      <c r="H52" s="594"/>
      <c r="I52" s="606"/>
      <c r="J52" s="589"/>
    </row>
    <row r="53" spans="1:10" ht="38.25">
      <c r="A53" s="597" t="s">
        <v>243</v>
      </c>
      <c r="B53" s="615" t="s">
        <v>372</v>
      </c>
      <c r="C53" s="615" t="s">
        <v>373</v>
      </c>
      <c r="D53" s="615" t="s">
        <v>374</v>
      </c>
      <c r="E53" s="598" t="s">
        <v>384</v>
      </c>
      <c r="F53" s="598" t="s">
        <v>383</v>
      </c>
      <c r="G53" s="598" t="s">
        <v>158</v>
      </c>
      <c r="H53" s="598" t="s">
        <v>218</v>
      </c>
      <c r="I53" s="602" t="s">
        <v>388</v>
      </c>
      <c r="J53" s="589"/>
    </row>
    <row r="54" spans="1:10">
      <c r="A54" s="607" t="s">
        <v>361</v>
      </c>
      <c r="B54" s="608"/>
      <c r="C54" s="608"/>
      <c r="D54" s="608"/>
      <c r="E54" s="609"/>
      <c r="F54" s="609"/>
      <c r="G54" s="610"/>
      <c r="H54" s="609"/>
      <c r="I54" s="616"/>
      <c r="J54" s="589"/>
    </row>
    <row r="55" spans="1:10">
      <c r="A55" s="607" t="s">
        <v>362</v>
      </c>
      <c r="B55" s="608"/>
      <c r="C55" s="608"/>
      <c r="D55" s="608"/>
      <c r="E55" s="609"/>
      <c r="F55" s="609"/>
      <c r="G55" s="610"/>
      <c r="H55" s="609"/>
      <c r="I55" s="616"/>
      <c r="J55" s="589"/>
    </row>
    <row r="56" spans="1:10">
      <c r="A56" s="607" t="s">
        <v>363</v>
      </c>
      <c r="B56" s="608"/>
      <c r="C56" s="608"/>
      <c r="D56" s="608"/>
      <c r="E56" s="609"/>
      <c r="F56" s="609"/>
      <c r="G56" s="610"/>
      <c r="H56" s="609"/>
      <c r="I56" s="616"/>
      <c r="J56" s="589"/>
    </row>
    <row r="57" spans="1:10">
      <c r="A57" s="607" t="s">
        <v>364</v>
      </c>
      <c r="B57" s="608"/>
      <c r="C57" s="608"/>
      <c r="D57" s="608"/>
      <c r="E57" s="609"/>
      <c r="F57" s="609"/>
      <c r="G57" s="610"/>
      <c r="H57" s="609"/>
      <c r="I57" s="616"/>
      <c r="J57" s="589"/>
    </row>
    <row r="58" spans="1:10">
      <c r="A58" s="607" t="s">
        <v>365</v>
      </c>
      <c r="B58" s="608"/>
      <c r="C58" s="608"/>
      <c r="D58" s="608"/>
      <c r="E58" s="609"/>
      <c r="F58" s="609"/>
      <c r="G58" s="610"/>
      <c r="H58" s="609"/>
      <c r="I58" s="616"/>
      <c r="J58" s="589"/>
    </row>
    <row r="59" spans="1:10">
      <c r="A59" s="607" t="s">
        <v>366</v>
      </c>
      <c r="B59" s="608"/>
      <c r="C59" s="608"/>
      <c r="D59" s="608"/>
      <c r="E59" s="609"/>
      <c r="F59" s="609"/>
      <c r="G59" s="610"/>
      <c r="H59" s="609"/>
      <c r="I59" s="616"/>
      <c r="J59" s="589"/>
    </row>
    <row r="60" spans="1:10">
      <c r="A60" s="607" t="s">
        <v>367</v>
      </c>
      <c r="B60" s="608"/>
      <c r="C60" s="608"/>
      <c r="D60" s="608"/>
      <c r="E60" s="609"/>
      <c r="F60" s="609"/>
      <c r="G60" s="610"/>
      <c r="H60" s="609"/>
      <c r="I60" s="616"/>
      <c r="J60" s="589"/>
    </row>
    <row r="61" spans="1:10">
      <c r="A61" s="607" t="s">
        <v>368</v>
      </c>
      <c r="B61" s="608"/>
      <c r="C61" s="608"/>
      <c r="D61" s="608"/>
      <c r="E61" s="609"/>
      <c r="F61" s="609"/>
      <c r="G61" s="610"/>
      <c r="H61" s="609"/>
      <c r="I61" s="616"/>
      <c r="J61" s="589"/>
    </row>
    <row r="62" spans="1:10" ht="13.5" thickBot="1">
      <c r="A62" s="611"/>
      <c r="B62" s="612"/>
      <c r="C62" s="612"/>
      <c r="D62" s="612"/>
      <c r="E62" s="612"/>
      <c r="F62" s="612"/>
      <c r="G62" s="612"/>
      <c r="H62" s="612"/>
      <c r="I62" s="613"/>
      <c r="J62" s="589"/>
    </row>
    <row r="195" spans="61:67">
      <c r="BI195" t="str">
        <f>IF(D71="","","Muffle Furnace Gradation Correlation")</f>
        <v/>
      </c>
    </row>
    <row r="204" spans="61:67">
      <c r="BL204" s="507"/>
      <c r="BM204" s="507"/>
      <c r="BN204" s="507"/>
      <c r="BO204" s="507"/>
    </row>
    <row r="206" spans="61:67">
      <c r="BL206" s="507"/>
      <c r="BM206" s="507"/>
      <c r="BN206" s="507"/>
      <c r="BO206" s="507"/>
    </row>
    <row r="207" spans="61:67">
      <c r="BL207" s="507"/>
      <c r="BM207" s="507"/>
      <c r="BN207" s="507"/>
      <c r="BO207" s="507"/>
    </row>
  </sheetData>
  <mergeCells count="21">
    <mergeCell ref="C47:D47"/>
    <mergeCell ref="F48:G48"/>
    <mergeCell ref="B3:D3"/>
    <mergeCell ref="B4:D4"/>
    <mergeCell ref="B5:D5"/>
    <mergeCell ref="B6:D6"/>
    <mergeCell ref="B9:C9"/>
    <mergeCell ref="B10:C10"/>
    <mergeCell ref="B17:C17"/>
    <mergeCell ref="B18:C18"/>
    <mergeCell ref="B35:C35"/>
    <mergeCell ref="B36:C36"/>
    <mergeCell ref="B41:C41"/>
    <mergeCell ref="B42:C42"/>
    <mergeCell ref="F6:I6"/>
    <mergeCell ref="F47:H47"/>
    <mergeCell ref="A12:B12"/>
    <mergeCell ref="A13:B13"/>
    <mergeCell ref="A14:B14"/>
    <mergeCell ref="A15:B15"/>
    <mergeCell ref="A1:I1"/>
  </mergeCells>
  <conditionalFormatting sqref="D35:I36">
    <cfRule type="cellIs" dxfId="252" priority="11" stopIfTrue="1" operator="equal">
      <formula>"Performance Graded Binder"</formula>
    </cfRule>
  </conditionalFormatting>
  <conditionalFormatting sqref="D41:I42 A40:I40">
    <cfRule type="cellIs" dxfId="251" priority="10" stopIfTrue="1" operator="equal">
      <formula>"Emulsion"</formula>
    </cfRule>
  </conditionalFormatting>
  <conditionalFormatting sqref="A52:I52 E47:F47 C48:D51 H48:I51 I47 F48:F51 B46:I46">
    <cfRule type="cellIs" dxfId="250" priority="9" stopIfTrue="1" operator="equal">
      <formula>"Core Density"</formula>
    </cfRule>
  </conditionalFormatting>
  <conditionalFormatting sqref="D35:I36">
    <cfRule type="cellIs" dxfId="249" priority="4" stopIfTrue="1" operator="equal">
      <formula>"Performance Graded Binder"</formula>
    </cfRule>
  </conditionalFormatting>
  <conditionalFormatting sqref="A52:I52 C48:D51 H48:I51 F48:F51 E46:I46">
    <cfRule type="cellIs" dxfId="248" priority="3" stopIfTrue="1" operator="equal">
      <formula>"Core Density"</formula>
    </cfRule>
  </conditionalFormatting>
  <conditionalFormatting sqref="A34:I34">
    <cfRule type="cellIs" dxfId="247" priority="2" stopIfTrue="1" operator="equal">
      <formula>"Emulsion"</formula>
    </cfRule>
  </conditionalFormatting>
  <conditionalFormatting sqref="A16:I16">
    <cfRule type="cellIs" dxfId="246" priority="1" stopIfTrue="1" operator="equal">
      <formula>"Emulsion"</formula>
    </cfRule>
  </conditionalFormatting>
  <pageMargins left="0.7" right="0.7" top="0.75" bottom="0.75" header="0.3" footer="0.3"/>
  <pageSetup scale="7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Design'!R$1,MATCH(B$45,Mixes,0),ROW('2'!P61)-ROW('2'!P$60))</f>
        <v>0</v>
      </c>
      <c r="R61" s="178">
        <f ca="1">IF(B$45="","",IF(SUM(H$52)=0,0,OFFSET('Mix Design'!R$9,0,ROW('2'!P61)-ROW('2'!P$60))))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Design'!R$1,MATCH(B$45,Mixes,0),ROW('2'!P62)-ROW('2'!P$60))</f>
        <v>0</v>
      </c>
      <c r="R62" s="178">
        <f ca="1">IF(B$45="","",IF(SUM(H$52)=0,0,OFFSET('Mix Design'!R$9,0,ROW('2'!P62)-ROW('2'!P$60))))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Design'!R$1,MATCH(B$45,Mixes,0),ROW('2'!P63)-ROW('2'!P$60))</f>
        <v>0</v>
      </c>
      <c r="R63" s="178">
        <f ca="1">IF(B$45="","",IF(SUM(H$52)=0,0,OFFSET('Mix Design'!R$9,0,ROW('2'!P63)-ROW('2'!P$60))))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Design'!R$1,MATCH(B$45,Mixes,0),ROW('2'!P64)-ROW('2'!P$60))</f>
        <v>0</v>
      </c>
      <c r="R64" s="178">
        <f ca="1">IF(B$45="","",IF(SUM(H$52)=0,0,OFFSET('Mix Design'!R$9,0,ROW('2'!P64)-ROW('2'!P$60))))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Design'!R$1,MATCH(B$45,Mixes,0),ROW('2'!P65)-ROW('2'!P$60))</f>
        <v>0</v>
      </c>
      <c r="R65" s="178">
        <f ca="1">IF(B$45="","",IF(SUM(H$52)=0,0,OFFSET('Mix Design'!R$9,0,ROW('2'!P65)-ROW('2'!P$60))))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Design'!R$1,MATCH(B$45,Mixes,0),ROW('2'!P66)-ROW('2'!P$60))</f>
        <v>0</v>
      </c>
      <c r="R66" s="178">
        <f ca="1">IF(B$45="","",IF(SUM(H$52)=0,0,OFFSET('Mix Design'!R$9,0,ROW('2'!P66)-ROW('2'!P$60))))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Design'!R$1,MATCH(B$45,Mixes,0),ROW('2'!P67)-ROW('2'!P$60))</f>
        <v>0</v>
      </c>
      <c r="R67" s="178">
        <f ca="1">IF(B$45="","",IF(SUM(H$52)=0,0,OFFSET('Mix Design'!R$9,0,ROW('2'!P67)-ROW('2'!P$60))))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Design'!R$1,MATCH(B$45,Mixes,0),ROW('2'!P68)-ROW('2'!P$60))</f>
        <v>0</v>
      </c>
      <c r="R68" s="178">
        <f ca="1">IF(B$45="","",IF(SUM(H$52)=0,0,OFFSET('Mix Design'!R$9,0,ROW('2'!P68)-ROW('2'!P$60))))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Design'!R$1,MATCH(B$45,Mixes,0),ROW('2'!P69)-ROW('2'!P$60))</f>
        <v>0</v>
      </c>
      <c r="R69" s="178">
        <f ca="1">IF(B$45="","",IF(SUM(H$52)=0,0,OFFSET('Mix Design'!R$9,0,ROW('2'!P69)-ROW('2'!P$60))))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Design'!R$1,MATCH(B$45,Mixes,0),ROW('2'!P70)-ROW('2'!P$60))</f>
        <v>0</v>
      </c>
      <c r="R70" s="178">
        <f ca="1">IF(B$45="","",IF(SUM(H$52)=0,0,OFFSET('Mix Design'!R$9,0,ROW('2'!P70)-ROW('2'!P$60))))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Design'!R$1,MATCH(B$45,Mixes,0),ROW('2'!P71)-ROW('2'!P$60))</f>
        <v>0</v>
      </c>
      <c r="R71" s="178">
        <f ca="1">IF(B$45="","",IF(SUM(H$52)=0,0,OFFSET('Mix Design'!R$9,0,ROW('2'!P71)-ROW('2'!P$60))))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Design'!R$1,MATCH(B$45,Mixes,0),ROW('2'!P72)-ROW('2'!P$60))</f>
        <v>0</v>
      </c>
      <c r="R72" s="178">
        <f ca="1">IF(B$45="","",IF(SUM(H$52)=0,0,OFFSET('Mix Design'!R$9,0,ROW('2'!P72)-ROW('2'!P$60))))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45" priority="3" stopIfTrue="1" operator="equal">
      <formula>"Emulsion"</formula>
    </cfRule>
  </conditionalFormatting>
  <conditionalFormatting sqref="BI206:BQ206">
    <cfRule type="cellIs" dxfId="244" priority="2" stopIfTrue="1" operator="equal">
      <formula>"Core Density"</formula>
    </cfRule>
  </conditionalFormatting>
  <conditionalFormatting sqref="H46">
    <cfRule type="expression" dxfId="243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5233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4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5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6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BS851"/>
  <sheetViews>
    <sheetView showRowColHeaders="0" topLeftCell="A121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Design'!R$1,MATCH(B$45,Mixes,0),ROW('3'!P61)-ROW('3'!P$60))</f>
        <v>0</v>
      </c>
      <c r="R61" s="178">
        <f ca="1">IF(B$45="","",IF(SUM(H$52)=0,0,OFFSET('Mix Design'!R$9,0,ROW('3'!P61)-ROW('3'!P$60))))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Design'!R$1,MATCH(B$45,Mixes,0),ROW('3'!P62)-ROW('3'!P$60))</f>
        <v>0</v>
      </c>
      <c r="R62" s="178">
        <f ca="1">IF(B$45="","",IF(SUM(H$52)=0,0,OFFSET('Mix Design'!R$9,0,ROW('3'!P62)-ROW('3'!P$60))))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Design'!R$1,MATCH(B$45,Mixes,0),ROW('3'!P63)-ROW('3'!P$60))</f>
        <v>0</v>
      </c>
      <c r="R63" s="178">
        <f ca="1">IF(B$45="","",IF(SUM(H$52)=0,0,OFFSET('Mix Design'!R$9,0,ROW('3'!P63)-ROW('3'!P$60))))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Design'!R$1,MATCH(B$45,Mixes,0),ROW('3'!P64)-ROW('3'!P$60))</f>
        <v>0</v>
      </c>
      <c r="R64" s="178">
        <f ca="1">IF(B$45="","",IF(SUM(H$52)=0,0,OFFSET('Mix Design'!R$9,0,ROW('3'!P64)-ROW('3'!P$60))))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Design'!R$1,MATCH(B$45,Mixes,0),ROW('3'!P65)-ROW('3'!P$60))</f>
        <v>0</v>
      </c>
      <c r="R65" s="178">
        <f ca="1">IF(B$45="","",IF(SUM(H$52)=0,0,OFFSET('Mix Design'!R$9,0,ROW('3'!P65)-ROW('3'!P$60))))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Design'!R$1,MATCH(B$45,Mixes,0),ROW('3'!P66)-ROW('3'!P$60))</f>
        <v>0</v>
      </c>
      <c r="R66" s="178">
        <f ca="1">IF(B$45="","",IF(SUM(H$52)=0,0,OFFSET('Mix Design'!R$9,0,ROW('3'!P66)-ROW('3'!P$60))))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Design'!R$1,MATCH(B$45,Mixes,0),ROW('3'!P67)-ROW('3'!P$60))</f>
        <v>0</v>
      </c>
      <c r="R67" s="178">
        <f ca="1">IF(B$45="","",IF(SUM(H$52)=0,0,OFFSET('Mix Design'!R$9,0,ROW('3'!P67)-ROW('3'!P$60))))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Design'!R$1,MATCH(B$45,Mixes,0),ROW('3'!P68)-ROW('3'!P$60))</f>
        <v>0</v>
      </c>
      <c r="R68" s="178">
        <f ca="1">IF(B$45="","",IF(SUM(H$52)=0,0,OFFSET('Mix Design'!R$9,0,ROW('3'!P68)-ROW('3'!P$60))))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Design'!R$1,MATCH(B$45,Mixes,0),ROW('3'!P69)-ROW('3'!P$60))</f>
        <v>0</v>
      </c>
      <c r="R69" s="178">
        <f ca="1">IF(B$45="","",IF(SUM(H$52)=0,0,OFFSET('Mix Design'!R$9,0,ROW('3'!P69)-ROW('3'!P$60))))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Design'!R$1,MATCH(B$45,Mixes,0),ROW('3'!P70)-ROW('3'!P$60))</f>
        <v>0</v>
      </c>
      <c r="R70" s="178">
        <f ca="1">IF(B$45="","",IF(SUM(H$52)=0,0,OFFSET('Mix Design'!R$9,0,ROW('3'!P70)-ROW('3'!P$60))))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Design'!R$1,MATCH(B$45,Mixes,0),ROW('3'!P71)-ROW('3'!P$60))</f>
        <v>0</v>
      </c>
      <c r="R71" s="178">
        <f ca="1">IF(B$45="","",IF(SUM(H$52)=0,0,OFFSET('Mix Design'!R$9,0,ROW('3'!P71)-ROW('3'!P$60))))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Design'!R$1,MATCH(B$45,Mixes,0),ROW('3'!P72)-ROW('3'!P$60))</f>
        <v>0</v>
      </c>
      <c r="R72" s="178">
        <f ca="1">IF(B$45="","",IF(SUM(H$52)=0,0,OFFSET('Mix Design'!R$9,0,ROW('3'!P72)-ROW('3'!P$60))))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42" priority="3" stopIfTrue="1" operator="equal">
      <formula>"Emulsion"</formula>
    </cfRule>
  </conditionalFormatting>
  <conditionalFormatting sqref="BI206:BQ206">
    <cfRule type="cellIs" dxfId="241" priority="2" stopIfTrue="1" operator="equal">
      <formula>"Core Density"</formula>
    </cfRule>
  </conditionalFormatting>
  <conditionalFormatting sqref="H46">
    <cfRule type="expression" dxfId="240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57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8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9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0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Design'!R$1,MATCH(B$45,Mixes,0),ROW('4'!P61)-ROW('4'!P$60))</f>
        <v>0</v>
      </c>
      <c r="R61" s="178">
        <f ca="1">IF(B$45="","",IF(SUM(H$52)=0,0,OFFSET('Mix Design'!R$9,0,ROW('4'!P61)-ROW('4'!P$60))))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Design'!R$1,MATCH(B$45,Mixes,0),ROW('4'!P62)-ROW('4'!P$60))</f>
        <v>0</v>
      </c>
      <c r="R62" s="178">
        <f ca="1">IF(B$45="","",IF(SUM(H$52)=0,0,OFFSET('Mix Design'!R$9,0,ROW('4'!P62)-ROW('4'!P$60))))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Design'!R$1,MATCH(B$45,Mixes,0),ROW('4'!P63)-ROW('4'!P$60))</f>
        <v>0</v>
      </c>
      <c r="R63" s="178">
        <f ca="1">IF(B$45="","",IF(SUM(H$52)=0,0,OFFSET('Mix Design'!R$9,0,ROW('4'!P63)-ROW('4'!P$60))))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Design'!R$1,MATCH(B$45,Mixes,0),ROW('4'!P64)-ROW('4'!P$60))</f>
        <v>0</v>
      </c>
      <c r="R64" s="178">
        <f ca="1">IF(B$45="","",IF(SUM(H$52)=0,0,OFFSET('Mix Design'!R$9,0,ROW('4'!P64)-ROW('4'!P$60))))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Design'!R$1,MATCH(B$45,Mixes,0),ROW('4'!P65)-ROW('4'!P$60))</f>
        <v>0</v>
      </c>
      <c r="R65" s="178">
        <f ca="1">IF(B$45="","",IF(SUM(H$52)=0,0,OFFSET('Mix Design'!R$9,0,ROW('4'!P65)-ROW('4'!P$60))))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Design'!R$1,MATCH(B$45,Mixes,0),ROW('4'!P66)-ROW('4'!P$60))</f>
        <v>0</v>
      </c>
      <c r="R66" s="178">
        <f ca="1">IF(B$45="","",IF(SUM(H$52)=0,0,OFFSET('Mix Design'!R$9,0,ROW('4'!P66)-ROW('4'!P$60))))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Design'!R$1,MATCH(B$45,Mixes,0),ROW('4'!P67)-ROW('4'!P$60))</f>
        <v>0</v>
      </c>
      <c r="R67" s="178">
        <f ca="1">IF(B$45="","",IF(SUM(H$52)=0,0,OFFSET('Mix Design'!R$9,0,ROW('4'!P67)-ROW('4'!P$60))))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Design'!R$1,MATCH(B$45,Mixes,0),ROW('4'!P68)-ROW('4'!P$60))</f>
        <v>0</v>
      </c>
      <c r="R68" s="178">
        <f ca="1">IF(B$45="","",IF(SUM(H$52)=0,0,OFFSET('Mix Design'!R$9,0,ROW('4'!P68)-ROW('4'!P$60))))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Design'!R$1,MATCH(B$45,Mixes,0),ROW('4'!P69)-ROW('4'!P$60))</f>
        <v>0</v>
      </c>
      <c r="R69" s="178">
        <f ca="1">IF(B$45="","",IF(SUM(H$52)=0,0,OFFSET('Mix Design'!R$9,0,ROW('4'!P69)-ROW('4'!P$60))))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Design'!R$1,MATCH(B$45,Mixes,0),ROW('4'!P70)-ROW('4'!P$60))</f>
        <v>0</v>
      </c>
      <c r="R70" s="178">
        <f ca="1">IF(B$45="","",IF(SUM(H$52)=0,0,OFFSET('Mix Design'!R$9,0,ROW('4'!P70)-ROW('4'!P$60))))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Design'!R$1,MATCH(B$45,Mixes,0),ROW('4'!P71)-ROW('4'!P$60))</f>
        <v>0</v>
      </c>
      <c r="R71" s="178">
        <f ca="1">IF(B$45="","",IF(SUM(H$52)=0,0,OFFSET('Mix Design'!R$9,0,ROW('4'!P71)-ROW('4'!P$60))))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Design'!R$1,MATCH(B$45,Mixes,0),ROW('4'!P72)-ROW('4'!P$60))</f>
        <v>0</v>
      </c>
      <c r="R72" s="178">
        <f ca="1">IF(B$45="","",IF(SUM(H$52)=0,0,OFFSET('Mix Design'!R$9,0,ROW('4'!P72)-ROW('4'!P$60))))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39" priority="3" stopIfTrue="1" operator="equal">
      <formula>"Emulsion"</formula>
    </cfRule>
  </conditionalFormatting>
  <conditionalFormatting sqref="BI206:BQ206">
    <cfRule type="cellIs" dxfId="238" priority="2" stopIfTrue="1" operator="equal">
      <formula>"Core Density"</formula>
    </cfRule>
  </conditionalFormatting>
  <conditionalFormatting sqref="H46">
    <cfRule type="expression" dxfId="237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7281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2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3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4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Design'!R$1,MATCH(B$45,Mixes,0),ROW('5'!P61)-ROW('5'!P$60))</f>
        <v>0</v>
      </c>
      <c r="R61" s="178">
        <f ca="1">IF(B$45="","",IF(SUM(H$52)=0,0,OFFSET('Mix Design'!R$9,0,ROW('5'!P61)-ROW('5'!P$60))))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Design'!R$1,MATCH(B$45,Mixes,0),ROW('5'!P62)-ROW('5'!P$60))</f>
        <v>0</v>
      </c>
      <c r="R62" s="178">
        <f ca="1">IF(B$45="","",IF(SUM(H$52)=0,0,OFFSET('Mix Design'!R$9,0,ROW('5'!P62)-ROW('5'!P$60))))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Design'!R$1,MATCH(B$45,Mixes,0),ROW('5'!P63)-ROW('5'!P$60))</f>
        <v>0</v>
      </c>
      <c r="R63" s="178">
        <f ca="1">IF(B$45="","",IF(SUM(H$52)=0,0,OFFSET('Mix Design'!R$9,0,ROW('5'!P63)-ROW('5'!P$60))))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Design'!R$1,MATCH(B$45,Mixes,0),ROW('5'!P64)-ROW('5'!P$60))</f>
        <v>0</v>
      </c>
      <c r="R64" s="178">
        <f ca="1">IF(B$45="","",IF(SUM(H$52)=0,0,OFFSET('Mix Design'!R$9,0,ROW('5'!P64)-ROW('5'!P$60))))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Design'!R$1,MATCH(B$45,Mixes,0),ROW('5'!P65)-ROW('5'!P$60))</f>
        <v>0</v>
      </c>
      <c r="R65" s="178">
        <f ca="1">IF(B$45="","",IF(SUM(H$52)=0,0,OFFSET('Mix Design'!R$9,0,ROW('5'!P65)-ROW('5'!P$60))))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Design'!R$1,MATCH(B$45,Mixes,0),ROW('5'!P66)-ROW('5'!P$60))</f>
        <v>0</v>
      </c>
      <c r="R66" s="178">
        <f ca="1">IF(B$45="","",IF(SUM(H$52)=0,0,OFFSET('Mix Design'!R$9,0,ROW('5'!P66)-ROW('5'!P$60))))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Design'!R$1,MATCH(B$45,Mixes,0),ROW('5'!P67)-ROW('5'!P$60))</f>
        <v>0</v>
      </c>
      <c r="R67" s="178">
        <f ca="1">IF(B$45="","",IF(SUM(H$52)=0,0,OFFSET('Mix Design'!R$9,0,ROW('5'!P67)-ROW('5'!P$60))))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Design'!R$1,MATCH(B$45,Mixes,0),ROW('5'!P68)-ROW('5'!P$60))</f>
        <v>0</v>
      </c>
      <c r="R68" s="178">
        <f ca="1">IF(B$45="","",IF(SUM(H$52)=0,0,OFFSET('Mix Design'!R$9,0,ROW('5'!P68)-ROW('5'!P$60))))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Design'!R$1,MATCH(B$45,Mixes,0),ROW('5'!P69)-ROW('5'!P$60))</f>
        <v>0</v>
      </c>
      <c r="R69" s="178">
        <f ca="1">IF(B$45="","",IF(SUM(H$52)=0,0,OFFSET('Mix Design'!R$9,0,ROW('5'!P69)-ROW('5'!P$60))))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Design'!R$1,MATCH(B$45,Mixes,0),ROW('5'!P70)-ROW('5'!P$60))</f>
        <v>0</v>
      </c>
      <c r="R70" s="178">
        <f ca="1">IF(B$45="","",IF(SUM(H$52)=0,0,OFFSET('Mix Design'!R$9,0,ROW('5'!P70)-ROW('5'!P$60))))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Design'!R$1,MATCH(B$45,Mixes,0),ROW('5'!P71)-ROW('5'!P$60))</f>
        <v>0</v>
      </c>
      <c r="R71" s="178">
        <f ca="1">IF(B$45="","",IF(SUM(H$52)=0,0,OFFSET('Mix Design'!R$9,0,ROW('5'!P71)-ROW('5'!P$60))))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Design'!R$1,MATCH(B$45,Mixes,0),ROW('5'!P72)-ROW('5'!P$60))</f>
        <v>0</v>
      </c>
      <c r="R72" s="178">
        <f ca="1">IF(B$45="","",IF(SUM(H$52)=0,0,OFFSET('Mix Design'!R$9,0,ROW('5'!P72)-ROW('5'!P$60))))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36" priority="3" stopIfTrue="1" operator="equal">
      <formula>"Emulsion"</formula>
    </cfRule>
  </conditionalFormatting>
  <conditionalFormatting sqref="BI206:BQ206">
    <cfRule type="cellIs" dxfId="235" priority="2" stopIfTrue="1" operator="equal">
      <formula>"Core Density"</formula>
    </cfRule>
  </conditionalFormatting>
  <conditionalFormatting sqref="H46">
    <cfRule type="expression" dxfId="234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329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0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1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2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Design'!R$1,MATCH(B$45,Mixes,0),ROW('6'!P61)-ROW('6'!P$60))</f>
        <v>0</v>
      </c>
      <c r="R61" s="178">
        <f ca="1">IF(B$45="","",IF(SUM(H$52)=0,0,OFFSET('Mix Design'!R$9,0,ROW('6'!P61)-ROW('6'!P$60))))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Design'!R$1,MATCH(B$45,Mixes,0),ROW('6'!P62)-ROW('6'!P$60))</f>
        <v>0</v>
      </c>
      <c r="R62" s="178">
        <f ca="1">IF(B$45="","",IF(SUM(H$52)=0,0,OFFSET('Mix Design'!R$9,0,ROW('6'!P62)-ROW('6'!P$60))))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Design'!R$1,MATCH(B$45,Mixes,0),ROW('6'!P63)-ROW('6'!P$60))</f>
        <v>0</v>
      </c>
      <c r="R63" s="178">
        <f ca="1">IF(B$45="","",IF(SUM(H$52)=0,0,OFFSET('Mix Design'!R$9,0,ROW('6'!P63)-ROW('6'!P$60))))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Design'!R$1,MATCH(B$45,Mixes,0),ROW('6'!P64)-ROW('6'!P$60))</f>
        <v>0</v>
      </c>
      <c r="R64" s="178">
        <f ca="1">IF(B$45="","",IF(SUM(H$52)=0,0,OFFSET('Mix Design'!R$9,0,ROW('6'!P64)-ROW('6'!P$60))))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Design'!R$1,MATCH(B$45,Mixes,0),ROW('6'!P65)-ROW('6'!P$60))</f>
        <v>0</v>
      </c>
      <c r="R65" s="178">
        <f ca="1">IF(B$45="","",IF(SUM(H$52)=0,0,OFFSET('Mix Design'!R$9,0,ROW('6'!P65)-ROW('6'!P$60))))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Design'!R$1,MATCH(B$45,Mixes,0),ROW('6'!P66)-ROW('6'!P$60))</f>
        <v>0</v>
      </c>
      <c r="R66" s="178">
        <f ca="1">IF(B$45="","",IF(SUM(H$52)=0,0,OFFSET('Mix Design'!R$9,0,ROW('6'!P66)-ROW('6'!P$60))))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Design'!R$1,MATCH(B$45,Mixes,0),ROW('6'!P67)-ROW('6'!P$60))</f>
        <v>0</v>
      </c>
      <c r="R67" s="178">
        <f ca="1">IF(B$45="","",IF(SUM(H$52)=0,0,OFFSET('Mix Design'!R$9,0,ROW('6'!P67)-ROW('6'!P$60))))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Design'!R$1,MATCH(B$45,Mixes,0),ROW('6'!P68)-ROW('6'!P$60))</f>
        <v>0</v>
      </c>
      <c r="R68" s="178">
        <f ca="1">IF(B$45="","",IF(SUM(H$52)=0,0,OFFSET('Mix Design'!R$9,0,ROW('6'!P68)-ROW('6'!P$60))))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Design'!R$1,MATCH(B$45,Mixes,0),ROW('6'!P69)-ROW('6'!P$60))</f>
        <v>0</v>
      </c>
      <c r="R69" s="178">
        <f ca="1">IF(B$45="","",IF(SUM(H$52)=0,0,OFFSET('Mix Design'!R$9,0,ROW('6'!P69)-ROW('6'!P$60))))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Design'!R$1,MATCH(B$45,Mixes,0),ROW('6'!P70)-ROW('6'!P$60))</f>
        <v>0</v>
      </c>
      <c r="R70" s="178">
        <f ca="1">IF(B$45="","",IF(SUM(H$52)=0,0,OFFSET('Mix Design'!R$9,0,ROW('6'!P70)-ROW('6'!P$60))))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Design'!R$1,MATCH(B$45,Mixes,0),ROW('6'!P71)-ROW('6'!P$60))</f>
        <v>0</v>
      </c>
      <c r="R71" s="178">
        <f ca="1">IF(B$45="","",IF(SUM(H$52)=0,0,OFFSET('Mix Design'!R$9,0,ROW('6'!P71)-ROW('6'!P$60))))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Design'!R$1,MATCH(B$45,Mixes,0),ROW('6'!P72)-ROW('6'!P$60))</f>
        <v>0</v>
      </c>
      <c r="R72" s="178">
        <f ca="1">IF(B$45="","",IF(SUM(H$52)=0,0,OFFSET('Mix Design'!R$9,0,ROW('6'!P72)-ROW('6'!P$60))))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33" priority="3" stopIfTrue="1" operator="equal">
      <formula>"Emulsion"</formula>
    </cfRule>
  </conditionalFormatting>
  <conditionalFormatting sqref="BI206:BQ206">
    <cfRule type="cellIs" dxfId="232" priority="2" stopIfTrue="1" operator="equal">
      <formula>"Core Density"</formula>
    </cfRule>
  </conditionalFormatting>
  <conditionalFormatting sqref="H46">
    <cfRule type="expression" dxfId="231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8305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6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7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8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pageSetUpPr fitToPage="1"/>
  </sheetPr>
  <dimension ref="A1:BS851"/>
  <sheetViews>
    <sheetView showRowColHeaders="0" topLeftCell="A26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Design'!R$1,MATCH(B$45,Mixes,0),ROW('7'!P61)-ROW('7'!P$60))</f>
        <v>0</v>
      </c>
      <c r="R61" s="178">
        <f ca="1">IF(B$45="","",IF(SUM(H$52)=0,0,OFFSET('Mix Design'!R$9,0,ROW('7'!P61)-ROW('7'!P$60))))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Design'!R$1,MATCH(B$45,Mixes,0),ROW('7'!P62)-ROW('7'!P$60))</f>
        <v>0</v>
      </c>
      <c r="R62" s="178">
        <f ca="1">IF(B$45="","",IF(SUM(H$52)=0,0,OFFSET('Mix Design'!R$9,0,ROW('7'!P62)-ROW('7'!P$60))))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Design'!R$1,MATCH(B$45,Mixes,0),ROW('7'!P63)-ROW('7'!P$60))</f>
        <v>0</v>
      </c>
      <c r="R63" s="178">
        <f ca="1">IF(B$45="","",IF(SUM(H$52)=0,0,OFFSET('Mix Design'!R$9,0,ROW('7'!P63)-ROW('7'!P$60))))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Design'!R$1,MATCH(B$45,Mixes,0),ROW('7'!P64)-ROW('7'!P$60))</f>
        <v>0</v>
      </c>
      <c r="R64" s="178">
        <f ca="1">IF(B$45="","",IF(SUM(H$52)=0,0,OFFSET('Mix Design'!R$9,0,ROW('7'!P64)-ROW('7'!P$60))))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Design'!R$1,MATCH(B$45,Mixes,0),ROW('7'!P65)-ROW('7'!P$60))</f>
        <v>0</v>
      </c>
      <c r="R65" s="178">
        <f ca="1">IF(B$45="","",IF(SUM(H$52)=0,0,OFFSET('Mix Design'!R$9,0,ROW('7'!P65)-ROW('7'!P$60))))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Design'!R$1,MATCH(B$45,Mixes,0),ROW('7'!P66)-ROW('7'!P$60))</f>
        <v>0</v>
      </c>
      <c r="R66" s="178">
        <f ca="1">IF(B$45="","",IF(SUM(H$52)=0,0,OFFSET('Mix Design'!R$9,0,ROW('7'!P66)-ROW('7'!P$60))))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Design'!R$1,MATCH(B$45,Mixes,0),ROW('7'!P67)-ROW('7'!P$60))</f>
        <v>0</v>
      </c>
      <c r="R67" s="178">
        <f ca="1">IF(B$45="","",IF(SUM(H$52)=0,0,OFFSET('Mix Design'!R$9,0,ROW('7'!P67)-ROW('7'!P$60))))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Design'!R$1,MATCH(B$45,Mixes,0),ROW('7'!P68)-ROW('7'!P$60))</f>
        <v>0</v>
      </c>
      <c r="R68" s="178">
        <f ca="1">IF(B$45="","",IF(SUM(H$52)=0,0,OFFSET('Mix Design'!R$9,0,ROW('7'!P68)-ROW('7'!P$60))))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Design'!R$1,MATCH(B$45,Mixes,0),ROW('7'!P69)-ROW('7'!P$60))</f>
        <v>0</v>
      </c>
      <c r="R69" s="178">
        <f ca="1">IF(B$45="","",IF(SUM(H$52)=0,0,OFFSET('Mix Design'!R$9,0,ROW('7'!P69)-ROW('7'!P$60))))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Design'!R$1,MATCH(B$45,Mixes,0),ROW('7'!P70)-ROW('7'!P$60))</f>
        <v>0</v>
      </c>
      <c r="R70" s="178">
        <f ca="1">IF(B$45="","",IF(SUM(H$52)=0,0,OFFSET('Mix Design'!R$9,0,ROW('7'!P70)-ROW('7'!P$60))))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Design'!R$1,MATCH(B$45,Mixes,0),ROW('7'!P71)-ROW('7'!P$60))</f>
        <v>0</v>
      </c>
      <c r="R71" s="178">
        <f ca="1">IF(B$45="","",IF(SUM(H$52)=0,0,OFFSET('Mix Design'!R$9,0,ROW('7'!P71)-ROW('7'!P$60))))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Design'!R$1,MATCH(B$45,Mixes,0),ROW('7'!P72)-ROW('7'!P$60))</f>
        <v>0</v>
      </c>
      <c r="R72" s="178">
        <f ca="1">IF(B$45="","",IF(SUM(H$52)=0,0,OFFSET('Mix Design'!R$9,0,ROW('7'!P72)-ROW('7'!P$60))))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30" priority="3" stopIfTrue="1" operator="equal">
      <formula>"Emulsion"</formula>
    </cfRule>
  </conditionalFormatting>
  <conditionalFormatting sqref="BI206:BQ206">
    <cfRule type="cellIs" dxfId="229" priority="2" stopIfTrue="1" operator="equal">
      <formula>"Core Density"</formula>
    </cfRule>
  </conditionalFormatting>
  <conditionalFormatting sqref="H46">
    <cfRule type="expression" dxfId="228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449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0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1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2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Design'!R$1,MATCH(B$45,Mixes,0),ROW('8'!P61)-ROW('8'!P$60))</f>
        <v>0</v>
      </c>
      <c r="R61" s="178">
        <f ca="1">IF(B$45="","",IF(SUM(H$52)=0,0,OFFSET('Mix Design'!R$9,0,ROW('8'!P61)-ROW('8'!P$60))))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Design'!R$1,MATCH(B$45,Mixes,0),ROW('8'!P62)-ROW('8'!P$60))</f>
        <v>0</v>
      </c>
      <c r="R62" s="178">
        <f ca="1">IF(B$45="","",IF(SUM(H$52)=0,0,OFFSET('Mix Design'!R$9,0,ROW('8'!P62)-ROW('8'!P$60))))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Design'!R$1,MATCH(B$45,Mixes,0),ROW('8'!P63)-ROW('8'!P$60))</f>
        <v>0</v>
      </c>
      <c r="R63" s="178">
        <f ca="1">IF(B$45="","",IF(SUM(H$52)=0,0,OFFSET('Mix Design'!R$9,0,ROW('8'!P63)-ROW('8'!P$60))))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Design'!R$1,MATCH(B$45,Mixes,0),ROW('8'!P64)-ROW('8'!P$60))</f>
        <v>0</v>
      </c>
      <c r="R64" s="178">
        <f ca="1">IF(B$45="","",IF(SUM(H$52)=0,0,OFFSET('Mix Design'!R$9,0,ROW('8'!P64)-ROW('8'!P$60))))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Design'!R$1,MATCH(B$45,Mixes,0),ROW('8'!P65)-ROW('8'!P$60))</f>
        <v>0</v>
      </c>
      <c r="R65" s="178">
        <f ca="1">IF(B$45="","",IF(SUM(H$52)=0,0,OFFSET('Mix Design'!R$9,0,ROW('8'!P65)-ROW('8'!P$60))))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Design'!R$1,MATCH(B$45,Mixes,0),ROW('8'!P66)-ROW('8'!P$60))</f>
        <v>0</v>
      </c>
      <c r="R66" s="178">
        <f ca="1">IF(B$45="","",IF(SUM(H$52)=0,0,OFFSET('Mix Design'!R$9,0,ROW('8'!P66)-ROW('8'!P$60))))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Design'!R$1,MATCH(B$45,Mixes,0),ROW('8'!P67)-ROW('8'!P$60))</f>
        <v>0</v>
      </c>
      <c r="R67" s="178">
        <f ca="1">IF(B$45="","",IF(SUM(H$52)=0,0,OFFSET('Mix Design'!R$9,0,ROW('8'!P67)-ROW('8'!P$60))))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Design'!R$1,MATCH(B$45,Mixes,0),ROW('8'!P68)-ROW('8'!P$60))</f>
        <v>0</v>
      </c>
      <c r="R68" s="178">
        <f ca="1">IF(B$45="","",IF(SUM(H$52)=0,0,OFFSET('Mix Design'!R$9,0,ROW('8'!P68)-ROW('8'!P$60))))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Design'!R$1,MATCH(B$45,Mixes,0),ROW('8'!P69)-ROW('8'!P$60))</f>
        <v>0</v>
      </c>
      <c r="R69" s="178">
        <f ca="1">IF(B$45="","",IF(SUM(H$52)=0,0,OFFSET('Mix Design'!R$9,0,ROW('8'!P69)-ROW('8'!P$60))))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Design'!R$1,MATCH(B$45,Mixes,0),ROW('8'!P70)-ROW('8'!P$60))</f>
        <v>0</v>
      </c>
      <c r="R70" s="178">
        <f ca="1">IF(B$45="","",IF(SUM(H$52)=0,0,OFFSET('Mix Design'!R$9,0,ROW('8'!P70)-ROW('8'!P$60))))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Design'!R$1,MATCH(B$45,Mixes,0),ROW('8'!P71)-ROW('8'!P$60))</f>
        <v>0</v>
      </c>
      <c r="R71" s="178">
        <f ca="1">IF(B$45="","",IF(SUM(H$52)=0,0,OFFSET('Mix Design'!R$9,0,ROW('8'!P71)-ROW('8'!P$60))))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Design'!R$1,MATCH(B$45,Mixes,0),ROW('8'!P72)-ROW('8'!P$60))</f>
        <v>0</v>
      </c>
      <c r="R72" s="178">
        <f ca="1">IF(B$45="","",IF(SUM(H$52)=0,0,OFFSET('Mix Design'!R$9,0,ROW('8'!P72)-ROW('8'!P$60))))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27" priority="3" stopIfTrue="1" operator="equal">
      <formula>"Emulsion"</formula>
    </cfRule>
  </conditionalFormatting>
  <conditionalFormatting sqref="BI206:BQ206">
    <cfRule type="cellIs" dxfId="226" priority="2" stopIfTrue="1" operator="equal">
      <formula>"Core Density"</formula>
    </cfRule>
  </conditionalFormatting>
  <conditionalFormatting sqref="H46">
    <cfRule type="expression" dxfId="225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473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4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5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6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Design'!R$1,MATCH(B$45,Mixes,0),ROW('9'!P61)-ROW('9'!P$60))</f>
        <v>0</v>
      </c>
      <c r="R61" s="178">
        <f ca="1">IF(B$45="","",IF(SUM(H$52)=0,0,OFFSET('Mix Design'!R$9,0,ROW('9'!P61)-ROW('9'!P$60))))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Design'!R$1,MATCH(B$45,Mixes,0),ROW('9'!P62)-ROW('9'!P$60))</f>
        <v>0</v>
      </c>
      <c r="R62" s="178">
        <f ca="1">IF(B$45="","",IF(SUM(H$52)=0,0,OFFSET('Mix Design'!R$9,0,ROW('9'!P62)-ROW('9'!P$60))))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Design'!R$1,MATCH(B$45,Mixes,0),ROW('9'!P63)-ROW('9'!P$60))</f>
        <v>0</v>
      </c>
      <c r="R63" s="178">
        <f ca="1">IF(B$45="","",IF(SUM(H$52)=0,0,OFFSET('Mix Design'!R$9,0,ROW('9'!P63)-ROW('9'!P$60))))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Design'!R$1,MATCH(B$45,Mixes,0),ROW('9'!P64)-ROW('9'!P$60))</f>
        <v>0</v>
      </c>
      <c r="R64" s="178">
        <f ca="1">IF(B$45="","",IF(SUM(H$52)=0,0,OFFSET('Mix Design'!R$9,0,ROW('9'!P64)-ROW('9'!P$60))))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Design'!R$1,MATCH(B$45,Mixes,0),ROW('9'!P65)-ROW('9'!P$60))</f>
        <v>0</v>
      </c>
      <c r="R65" s="178">
        <f ca="1">IF(B$45="","",IF(SUM(H$52)=0,0,OFFSET('Mix Design'!R$9,0,ROW('9'!P65)-ROW('9'!P$60))))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Design'!R$1,MATCH(B$45,Mixes,0),ROW('9'!P66)-ROW('9'!P$60))</f>
        <v>0</v>
      </c>
      <c r="R66" s="178">
        <f ca="1">IF(B$45="","",IF(SUM(H$52)=0,0,OFFSET('Mix Design'!R$9,0,ROW('9'!P66)-ROW('9'!P$60))))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Design'!R$1,MATCH(B$45,Mixes,0),ROW('9'!P67)-ROW('9'!P$60))</f>
        <v>0</v>
      </c>
      <c r="R67" s="178">
        <f ca="1">IF(B$45="","",IF(SUM(H$52)=0,0,OFFSET('Mix Design'!R$9,0,ROW('9'!P67)-ROW('9'!P$60))))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Design'!R$1,MATCH(B$45,Mixes,0),ROW('9'!P68)-ROW('9'!P$60))</f>
        <v>0</v>
      </c>
      <c r="R68" s="178">
        <f ca="1">IF(B$45="","",IF(SUM(H$52)=0,0,OFFSET('Mix Design'!R$9,0,ROW('9'!P68)-ROW('9'!P$60))))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Design'!R$1,MATCH(B$45,Mixes,0),ROW('9'!P69)-ROW('9'!P$60))</f>
        <v>0</v>
      </c>
      <c r="R69" s="178">
        <f ca="1">IF(B$45="","",IF(SUM(H$52)=0,0,OFFSET('Mix Design'!R$9,0,ROW('9'!P69)-ROW('9'!P$60))))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Design'!R$1,MATCH(B$45,Mixes,0),ROW('9'!P70)-ROW('9'!P$60))</f>
        <v>0</v>
      </c>
      <c r="R70" s="178">
        <f ca="1">IF(B$45="","",IF(SUM(H$52)=0,0,OFFSET('Mix Design'!R$9,0,ROW('9'!P70)-ROW('9'!P$60))))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Design'!R$1,MATCH(B$45,Mixes,0),ROW('9'!P71)-ROW('9'!P$60))</f>
        <v>0</v>
      </c>
      <c r="R71" s="178">
        <f ca="1">IF(B$45="","",IF(SUM(H$52)=0,0,OFFSET('Mix Design'!R$9,0,ROW('9'!P71)-ROW('9'!P$60))))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Design'!R$1,MATCH(B$45,Mixes,0),ROW('9'!P72)-ROW('9'!P$60))</f>
        <v>0</v>
      </c>
      <c r="R72" s="178">
        <f ca="1">IF(B$45="","",IF(SUM(H$52)=0,0,OFFSET('Mix Design'!R$9,0,ROW('9'!P72)-ROW('9'!P$60))))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24" priority="3" stopIfTrue="1" operator="equal">
      <formula>"Emulsion"</formula>
    </cfRule>
  </conditionalFormatting>
  <conditionalFormatting sqref="BI206:BQ206">
    <cfRule type="cellIs" dxfId="223" priority="2" stopIfTrue="1" operator="equal">
      <formula>"Core Density"</formula>
    </cfRule>
  </conditionalFormatting>
  <conditionalFormatting sqref="H46">
    <cfRule type="expression" dxfId="222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497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98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99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0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Design'!R$1,MATCH(B$45,Mixes,0),ROW('10'!P61)-ROW('10'!P$60))</f>
        <v>0</v>
      </c>
      <c r="R61" s="178">
        <f ca="1">IF(B$45="","",IF(SUM(H$52)=0,0,OFFSET('Mix Design'!R$9,0,ROW('10'!P61)-ROW('10'!P$60))))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Design'!R$1,MATCH(B$45,Mixes,0),ROW('10'!P62)-ROW('10'!P$60))</f>
        <v>0</v>
      </c>
      <c r="R62" s="178">
        <f ca="1">IF(B$45="","",IF(SUM(H$52)=0,0,OFFSET('Mix Design'!R$9,0,ROW('10'!P62)-ROW('10'!P$60))))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Design'!R$1,MATCH(B$45,Mixes,0),ROW('10'!P63)-ROW('10'!P$60))</f>
        <v>0</v>
      </c>
      <c r="R63" s="178">
        <f ca="1">IF(B$45="","",IF(SUM(H$52)=0,0,OFFSET('Mix Design'!R$9,0,ROW('10'!P63)-ROW('10'!P$60))))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Design'!R$1,MATCH(B$45,Mixes,0),ROW('10'!P64)-ROW('10'!P$60))</f>
        <v>0</v>
      </c>
      <c r="R64" s="178">
        <f ca="1">IF(B$45="","",IF(SUM(H$52)=0,0,OFFSET('Mix Design'!R$9,0,ROW('10'!P64)-ROW('10'!P$60))))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Design'!R$1,MATCH(B$45,Mixes,0),ROW('10'!P65)-ROW('10'!P$60))</f>
        <v>0</v>
      </c>
      <c r="R65" s="178">
        <f ca="1">IF(B$45="","",IF(SUM(H$52)=0,0,OFFSET('Mix Design'!R$9,0,ROW('10'!P65)-ROW('10'!P$60))))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Design'!R$1,MATCH(B$45,Mixes,0),ROW('10'!P66)-ROW('10'!P$60))</f>
        <v>0</v>
      </c>
      <c r="R66" s="178">
        <f ca="1">IF(B$45="","",IF(SUM(H$52)=0,0,OFFSET('Mix Design'!R$9,0,ROW('10'!P66)-ROW('10'!P$60))))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Design'!R$1,MATCH(B$45,Mixes,0),ROW('10'!P67)-ROW('10'!P$60))</f>
        <v>0</v>
      </c>
      <c r="R67" s="178">
        <f ca="1">IF(B$45="","",IF(SUM(H$52)=0,0,OFFSET('Mix Design'!R$9,0,ROW('10'!P67)-ROW('10'!P$60))))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Design'!R$1,MATCH(B$45,Mixes,0),ROW('10'!P68)-ROW('10'!P$60))</f>
        <v>0</v>
      </c>
      <c r="R68" s="178">
        <f ca="1">IF(B$45="","",IF(SUM(H$52)=0,0,OFFSET('Mix Design'!R$9,0,ROW('10'!P68)-ROW('10'!P$60))))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Design'!R$1,MATCH(B$45,Mixes,0),ROW('10'!P69)-ROW('10'!P$60))</f>
        <v>0</v>
      </c>
      <c r="R69" s="178">
        <f ca="1">IF(B$45="","",IF(SUM(H$52)=0,0,OFFSET('Mix Design'!R$9,0,ROW('10'!P69)-ROW('10'!P$60))))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Design'!R$1,MATCH(B$45,Mixes,0),ROW('10'!P70)-ROW('10'!P$60))</f>
        <v>0</v>
      </c>
      <c r="R70" s="178">
        <f ca="1">IF(B$45="","",IF(SUM(H$52)=0,0,OFFSET('Mix Design'!R$9,0,ROW('10'!P70)-ROW('10'!P$60))))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Design'!R$1,MATCH(B$45,Mixes,0),ROW('10'!P71)-ROW('10'!P$60))</f>
        <v>0</v>
      </c>
      <c r="R71" s="178">
        <f ca="1">IF(B$45="","",IF(SUM(H$52)=0,0,OFFSET('Mix Design'!R$9,0,ROW('10'!P71)-ROW('10'!P$60))))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Design'!R$1,MATCH(B$45,Mixes,0),ROW('10'!P72)-ROW('10'!P$60))</f>
        <v>0</v>
      </c>
      <c r="R72" s="178">
        <f ca="1">IF(B$45="","",IF(SUM(H$52)=0,0,OFFSET('Mix Design'!R$9,0,ROW('10'!P72)-ROW('10'!P$60))))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21" priority="3" stopIfTrue="1" operator="equal">
      <formula>"Emulsion"</formula>
    </cfRule>
  </conditionalFormatting>
  <conditionalFormatting sqref="BI206:BQ206">
    <cfRule type="cellIs" dxfId="220" priority="2" stopIfTrue="1" operator="equal">
      <formula>"Core Density"</formula>
    </cfRule>
  </conditionalFormatting>
  <conditionalFormatting sqref="H46">
    <cfRule type="expression" dxfId="219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7521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2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3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4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98"/>
  <sheetViews>
    <sheetView workbookViewId="0">
      <selection activeCell="M7" sqref="M7:O7"/>
    </sheetView>
  </sheetViews>
  <sheetFormatPr defaultRowHeight="12.75"/>
  <sheetData>
    <row r="1" spans="1:15" ht="18.75">
      <c r="A1" s="484">
        <v>1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</row>
    <row r="2" spans="1:15" ht="15">
      <c r="A2" s="486" t="s">
        <v>150</v>
      </c>
      <c r="B2" s="705" t="s">
        <v>332</v>
      </c>
      <c r="C2" s="706"/>
      <c r="D2" s="707" t="s">
        <v>3</v>
      </c>
      <c r="E2" s="708"/>
      <c r="F2" s="709" t="s">
        <v>335</v>
      </c>
      <c r="G2" s="710"/>
      <c r="H2" s="710"/>
      <c r="I2" s="736"/>
      <c r="J2" s="752"/>
      <c r="K2" s="753"/>
      <c r="L2" s="754"/>
      <c r="M2" s="487" t="s">
        <v>172</v>
      </c>
      <c r="N2" s="488" t="s">
        <v>173</v>
      </c>
      <c r="O2" s="489" t="s">
        <v>174</v>
      </c>
    </row>
    <row r="3" spans="1:15" ht="15">
      <c r="A3" s="490" t="s">
        <v>134</v>
      </c>
      <c r="B3" s="748" t="s">
        <v>337</v>
      </c>
      <c r="C3" s="749"/>
      <c r="D3" s="707" t="s">
        <v>135</v>
      </c>
      <c r="E3" s="708"/>
      <c r="F3" s="709" t="s">
        <v>336</v>
      </c>
      <c r="G3" s="710"/>
      <c r="H3" s="710"/>
      <c r="I3" s="736"/>
      <c r="J3" s="750" t="s">
        <v>236</v>
      </c>
      <c r="K3" s="738"/>
      <c r="L3" s="739"/>
      <c r="M3" s="491">
        <v>7</v>
      </c>
      <c r="N3" s="492">
        <v>68</v>
      </c>
      <c r="O3" s="493">
        <v>104</v>
      </c>
    </row>
    <row r="4" spans="1:15" ht="15">
      <c r="A4" s="490" t="s">
        <v>136</v>
      </c>
      <c r="B4" s="705" t="s">
        <v>333</v>
      </c>
      <c r="C4" s="706"/>
      <c r="D4" s="707" t="s">
        <v>11</v>
      </c>
      <c r="E4" s="708"/>
      <c r="F4" s="709" t="s">
        <v>340</v>
      </c>
      <c r="G4" s="710"/>
      <c r="H4" s="710"/>
      <c r="I4" s="736"/>
      <c r="J4" s="750" t="s">
        <v>148</v>
      </c>
      <c r="K4" s="738"/>
      <c r="L4" s="739"/>
      <c r="M4" s="751" t="s">
        <v>343</v>
      </c>
      <c r="N4" s="716"/>
      <c r="O4" s="717"/>
    </row>
    <row r="5" spans="1:15" ht="15">
      <c r="A5" s="486" t="s">
        <v>5</v>
      </c>
      <c r="B5" s="734">
        <v>1000000</v>
      </c>
      <c r="C5" s="735"/>
      <c r="D5" s="707" t="s">
        <v>151</v>
      </c>
      <c r="E5" s="708"/>
      <c r="F5" s="709"/>
      <c r="G5" s="710"/>
      <c r="H5" s="710"/>
      <c r="I5" s="736"/>
      <c r="J5" s="737" t="s">
        <v>137</v>
      </c>
      <c r="K5" s="738"/>
      <c r="L5" s="739"/>
      <c r="M5" s="740">
        <v>41764</v>
      </c>
      <c r="N5" s="741"/>
      <c r="O5" s="742"/>
    </row>
    <row r="6" spans="1:15" ht="15">
      <c r="A6" s="486" t="s">
        <v>149</v>
      </c>
      <c r="B6" s="743" t="s">
        <v>338</v>
      </c>
      <c r="C6" s="744"/>
      <c r="D6" s="707" t="s">
        <v>138</v>
      </c>
      <c r="E6" s="708"/>
      <c r="F6" s="709" t="s">
        <v>341</v>
      </c>
      <c r="G6" s="710"/>
      <c r="H6" s="710"/>
      <c r="I6" s="736"/>
      <c r="J6" s="737" t="s">
        <v>139</v>
      </c>
      <c r="K6" s="738"/>
      <c r="L6" s="739"/>
      <c r="M6" s="745">
        <v>15054.8</v>
      </c>
      <c r="N6" s="746"/>
      <c r="O6" s="747"/>
    </row>
    <row r="7" spans="1:15" ht="15">
      <c r="A7" s="490" t="s">
        <v>140</v>
      </c>
      <c r="B7" s="705" t="s">
        <v>339</v>
      </c>
      <c r="C7" s="706"/>
      <c r="D7" s="707" t="s">
        <v>141</v>
      </c>
      <c r="E7" s="708"/>
      <c r="F7" s="709" t="s">
        <v>342</v>
      </c>
      <c r="G7" s="710"/>
      <c r="H7" s="710"/>
      <c r="I7" s="711"/>
      <c r="J7" s="712" t="s">
        <v>142</v>
      </c>
      <c r="K7" s="713"/>
      <c r="L7" s="714"/>
      <c r="M7" s="715" t="s">
        <v>344</v>
      </c>
      <c r="N7" s="716"/>
      <c r="O7" s="717"/>
    </row>
    <row r="8" spans="1:15" ht="15">
      <c r="A8" s="486" t="s">
        <v>143</v>
      </c>
      <c r="B8" s="721">
        <v>3.5</v>
      </c>
      <c r="C8" s="722"/>
      <c r="D8" s="707" t="s">
        <v>144</v>
      </c>
      <c r="E8" s="708"/>
      <c r="F8" s="723">
        <v>1.0289999999999999</v>
      </c>
      <c r="G8" s="724"/>
      <c r="H8" s="724"/>
      <c r="I8" s="725"/>
      <c r="J8" s="726" t="s">
        <v>146</v>
      </c>
      <c r="K8" s="727"/>
      <c r="L8" s="728"/>
      <c r="M8" s="715" t="s">
        <v>345</v>
      </c>
      <c r="N8" s="716"/>
      <c r="O8" s="717"/>
    </row>
    <row r="9" spans="1:15" ht="15">
      <c r="A9" s="494" t="s">
        <v>147</v>
      </c>
      <c r="B9" s="705" t="s">
        <v>334</v>
      </c>
      <c r="C9" s="706"/>
      <c r="D9" s="729" t="s">
        <v>230</v>
      </c>
      <c r="E9" s="730"/>
      <c r="F9" s="495"/>
      <c r="G9" s="729" t="s">
        <v>153</v>
      </c>
      <c r="H9" s="731"/>
      <c r="I9" s="496">
        <v>20</v>
      </c>
      <c r="J9" s="732" t="s">
        <v>225</v>
      </c>
      <c r="K9" s="733"/>
      <c r="L9" s="496"/>
      <c r="M9" s="732" t="s">
        <v>145</v>
      </c>
      <c r="N9" s="733"/>
      <c r="O9" s="497">
        <v>4.5</v>
      </c>
    </row>
    <row r="10" spans="1:15" ht="15.75">
      <c r="A10" s="718" t="s">
        <v>195</v>
      </c>
      <c r="B10" s="719"/>
      <c r="C10" s="719"/>
      <c r="D10" s="719"/>
      <c r="E10" s="719"/>
      <c r="F10" s="719"/>
      <c r="G10" s="719"/>
      <c r="H10" s="719"/>
      <c r="I10" s="719"/>
      <c r="J10" s="719"/>
      <c r="K10" s="719"/>
      <c r="L10" s="719"/>
      <c r="M10" s="720"/>
      <c r="N10" s="167"/>
      <c r="O10" s="167"/>
    </row>
    <row r="11" spans="1:15" ht="26.25">
      <c r="A11" s="498"/>
      <c r="B11" s="499" t="s">
        <v>191</v>
      </c>
      <c r="C11" s="499" t="s">
        <v>97</v>
      </c>
      <c r="D11" s="500" t="s">
        <v>98</v>
      </c>
      <c r="E11" s="500" t="s">
        <v>99</v>
      </c>
      <c r="F11" s="500" t="s">
        <v>100</v>
      </c>
      <c r="G11" s="501" t="s">
        <v>101</v>
      </c>
      <c r="H11" s="501" t="s">
        <v>102</v>
      </c>
      <c r="I11" s="501" t="s">
        <v>103</v>
      </c>
      <c r="J11" s="501" t="s">
        <v>104</v>
      </c>
      <c r="K11" s="501" t="s">
        <v>105</v>
      </c>
      <c r="L11" s="501" t="s">
        <v>106</v>
      </c>
      <c r="M11" s="502" t="s">
        <v>107</v>
      </c>
      <c r="N11" s="168"/>
      <c r="O11" s="168"/>
    </row>
    <row r="12" spans="1:15">
      <c r="A12" s="503" t="s">
        <v>272</v>
      </c>
      <c r="B12" s="504">
        <v>100</v>
      </c>
      <c r="C12" s="504">
        <v>100</v>
      </c>
      <c r="D12" s="504">
        <v>100</v>
      </c>
      <c r="E12" s="504">
        <v>100</v>
      </c>
      <c r="F12" s="504">
        <v>90</v>
      </c>
      <c r="G12" s="504"/>
      <c r="H12" s="504">
        <v>58</v>
      </c>
      <c r="I12" s="504"/>
      <c r="J12" s="504"/>
      <c r="K12" s="505"/>
      <c r="L12" s="505"/>
      <c r="M12" s="505">
        <v>10</v>
      </c>
      <c r="N12" s="170"/>
      <c r="O12" s="171"/>
    </row>
    <row r="13" spans="1:15">
      <c r="A13" s="503" t="s">
        <v>273</v>
      </c>
      <c r="B13" s="504">
        <v>100</v>
      </c>
      <c r="C13" s="504">
        <v>100</v>
      </c>
      <c r="D13" s="504">
        <v>100</v>
      </c>
      <c r="E13" s="504">
        <v>90</v>
      </c>
      <c r="F13" s="504"/>
      <c r="G13" s="504"/>
      <c r="H13" s="504">
        <v>28</v>
      </c>
      <c r="I13" s="504"/>
      <c r="J13" s="504"/>
      <c r="K13" s="505"/>
      <c r="L13" s="505"/>
      <c r="M13" s="505">
        <v>2</v>
      </c>
      <c r="N13" s="170"/>
      <c r="O13" s="171"/>
    </row>
    <row r="14" spans="1:15">
      <c r="A14" s="506" t="s">
        <v>154</v>
      </c>
      <c r="B14" s="505">
        <v>100</v>
      </c>
      <c r="C14" s="505">
        <v>100</v>
      </c>
      <c r="D14" s="505">
        <v>100</v>
      </c>
      <c r="E14" s="505">
        <v>96</v>
      </c>
      <c r="F14" s="505">
        <v>93</v>
      </c>
      <c r="G14" s="505">
        <v>76</v>
      </c>
      <c r="H14" s="505">
        <v>61</v>
      </c>
      <c r="I14" s="505">
        <v>48</v>
      </c>
      <c r="J14" s="505">
        <v>36</v>
      </c>
      <c r="K14" s="505">
        <v>23</v>
      </c>
      <c r="L14" s="505">
        <v>15</v>
      </c>
      <c r="M14" s="505">
        <v>11.6</v>
      </c>
      <c r="N14" s="170"/>
      <c r="O14" s="171"/>
    </row>
    <row r="15" spans="1:15" ht="18.75">
      <c r="A15" s="484">
        <v>2</v>
      </c>
      <c r="B15" s="485"/>
      <c r="C15" s="485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</row>
    <row r="16" spans="1:15" ht="15">
      <c r="A16" s="486" t="s">
        <v>150</v>
      </c>
      <c r="B16" s="705" t="s">
        <v>332</v>
      </c>
      <c r="C16" s="706"/>
      <c r="D16" s="707" t="s">
        <v>3</v>
      </c>
      <c r="E16" s="708"/>
      <c r="F16" s="709" t="s">
        <v>335</v>
      </c>
      <c r="G16" s="710"/>
      <c r="H16" s="710"/>
      <c r="I16" s="736"/>
      <c r="J16" s="752"/>
      <c r="K16" s="753"/>
      <c r="L16" s="754"/>
      <c r="M16" s="487" t="s">
        <v>172</v>
      </c>
      <c r="N16" s="488" t="s">
        <v>173</v>
      </c>
      <c r="O16" s="489" t="s">
        <v>174</v>
      </c>
    </row>
    <row r="17" spans="1:15" ht="15">
      <c r="A17" s="490" t="s">
        <v>134</v>
      </c>
      <c r="B17" s="748" t="s">
        <v>337</v>
      </c>
      <c r="C17" s="749"/>
      <c r="D17" s="707" t="s">
        <v>135</v>
      </c>
      <c r="E17" s="708"/>
      <c r="F17" s="709" t="s">
        <v>336</v>
      </c>
      <c r="G17" s="710"/>
      <c r="H17" s="710"/>
      <c r="I17" s="736"/>
      <c r="J17" s="750" t="s">
        <v>236</v>
      </c>
      <c r="K17" s="738"/>
      <c r="L17" s="739"/>
      <c r="M17" s="491">
        <v>7</v>
      </c>
      <c r="N17" s="492">
        <v>68</v>
      </c>
      <c r="O17" s="493">
        <v>104</v>
      </c>
    </row>
    <row r="18" spans="1:15" ht="15">
      <c r="A18" s="490" t="s">
        <v>136</v>
      </c>
      <c r="B18" s="705" t="s">
        <v>333</v>
      </c>
      <c r="C18" s="706"/>
      <c r="D18" s="707" t="s">
        <v>11</v>
      </c>
      <c r="E18" s="708"/>
      <c r="F18" s="709" t="s">
        <v>340</v>
      </c>
      <c r="G18" s="710"/>
      <c r="H18" s="710"/>
      <c r="I18" s="736"/>
      <c r="J18" s="750" t="s">
        <v>148</v>
      </c>
      <c r="K18" s="738"/>
      <c r="L18" s="739"/>
      <c r="M18" s="751" t="s">
        <v>343</v>
      </c>
      <c r="N18" s="716"/>
      <c r="O18" s="717"/>
    </row>
    <row r="19" spans="1:15" ht="15">
      <c r="A19" s="486" t="s">
        <v>5</v>
      </c>
      <c r="B19" s="734">
        <v>1000000</v>
      </c>
      <c r="C19" s="735"/>
      <c r="D19" s="707" t="s">
        <v>151</v>
      </c>
      <c r="E19" s="708"/>
      <c r="F19" s="709"/>
      <c r="G19" s="710"/>
      <c r="H19" s="710"/>
      <c r="I19" s="736"/>
      <c r="J19" s="737" t="s">
        <v>137</v>
      </c>
      <c r="K19" s="738"/>
      <c r="L19" s="739"/>
      <c r="M19" s="740">
        <v>41764</v>
      </c>
      <c r="N19" s="741"/>
      <c r="O19" s="742"/>
    </row>
    <row r="20" spans="1:15" ht="15">
      <c r="A20" s="486" t="s">
        <v>149</v>
      </c>
      <c r="B20" s="743" t="s">
        <v>338</v>
      </c>
      <c r="C20" s="744"/>
      <c r="D20" s="707" t="s">
        <v>138</v>
      </c>
      <c r="E20" s="708"/>
      <c r="F20" s="709" t="s">
        <v>341</v>
      </c>
      <c r="G20" s="710"/>
      <c r="H20" s="710"/>
      <c r="I20" s="736"/>
      <c r="J20" s="737" t="s">
        <v>139</v>
      </c>
      <c r="K20" s="738"/>
      <c r="L20" s="739"/>
      <c r="M20" s="745">
        <v>15054.8</v>
      </c>
      <c r="N20" s="746"/>
      <c r="O20" s="747"/>
    </row>
    <row r="21" spans="1:15" ht="15">
      <c r="A21" s="490" t="s">
        <v>140</v>
      </c>
      <c r="B21" s="755" t="s">
        <v>339</v>
      </c>
      <c r="C21" s="706"/>
      <c r="D21" s="707" t="s">
        <v>141</v>
      </c>
      <c r="E21" s="708"/>
      <c r="F21" s="709" t="s">
        <v>342</v>
      </c>
      <c r="G21" s="710"/>
      <c r="H21" s="710"/>
      <c r="I21" s="711"/>
      <c r="J21" s="712" t="s">
        <v>142</v>
      </c>
      <c r="K21" s="713"/>
      <c r="L21" s="714"/>
      <c r="M21" s="715" t="s">
        <v>344</v>
      </c>
      <c r="N21" s="716"/>
      <c r="O21" s="717"/>
    </row>
    <row r="22" spans="1:15" ht="15">
      <c r="A22" s="486" t="s">
        <v>143</v>
      </c>
      <c r="B22" s="721">
        <v>3.5</v>
      </c>
      <c r="C22" s="722"/>
      <c r="D22" s="707" t="s">
        <v>144</v>
      </c>
      <c r="E22" s="708"/>
      <c r="F22" s="723">
        <v>1.0289999999999999</v>
      </c>
      <c r="G22" s="724"/>
      <c r="H22" s="724"/>
      <c r="I22" s="725"/>
      <c r="J22" s="726" t="s">
        <v>146</v>
      </c>
      <c r="K22" s="727"/>
      <c r="L22" s="728"/>
      <c r="M22" s="715" t="s">
        <v>345</v>
      </c>
      <c r="N22" s="716"/>
      <c r="O22" s="717"/>
    </row>
    <row r="23" spans="1:15" ht="15">
      <c r="A23" s="494" t="s">
        <v>147</v>
      </c>
      <c r="B23" s="705" t="s">
        <v>334</v>
      </c>
      <c r="C23" s="706"/>
      <c r="D23" s="729" t="s">
        <v>230</v>
      </c>
      <c r="E23" s="730"/>
      <c r="F23" s="495"/>
      <c r="G23" s="729" t="s">
        <v>153</v>
      </c>
      <c r="H23" s="731"/>
      <c r="I23" s="496">
        <v>20</v>
      </c>
      <c r="J23" s="732" t="s">
        <v>225</v>
      </c>
      <c r="K23" s="733"/>
      <c r="L23" s="496"/>
      <c r="M23" s="732" t="s">
        <v>328</v>
      </c>
      <c r="N23" s="733"/>
      <c r="O23" s="497">
        <v>4.5</v>
      </c>
    </row>
    <row r="24" spans="1:15" ht="15.75">
      <c r="A24" s="718" t="s">
        <v>195</v>
      </c>
      <c r="B24" s="719"/>
      <c r="C24" s="719"/>
      <c r="D24" s="719"/>
      <c r="E24" s="719"/>
      <c r="F24" s="719"/>
      <c r="G24" s="719"/>
      <c r="H24" s="719"/>
      <c r="I24" s="719"/>
      <c r="J24" s="719"/>
      <c r="K24" s="719"/>
      <c r="L24" s="719"/>
      <c r="M24" s="720"/>
      <c r="N24" s="167"/>
      <c r="O24" s="167">
        <v>5.61</v>
      </c>
    </row>
    <row r="25" spans="1:15" ht="26.25">
      <c r="A25" s="498"/>
      <c r="B25" s="499" t="s">
        <v>191</v>
      </c>
      <c r="C25" s="499" t="s">
        <v>97</v>
      </c>
      <c r="D25" s="500" t="s">
        <v>98</v>
      </c>
      <c r="E25" s="500" t="s">
        <v>99</v>
      </c>
      <c r="F25" s="500" t="s">
        <v>100</v>
      </c>
      <c r="G25" s="501" t="s">
        <v>101</v>
      </c>
      <c r="H25" s="501" t="s">
        <v>102</v>
      </c>
      <c r="I25" s="501" t="s">
        <v>103</v>
      </c>
      <c r="J25" s="501" t="s">
        <v>104</v>
      </c>
      <c r="K25" s="501" t="s">
        <v>105</v>
      </c>
      <c r="L25" s="501" t="s">
        <v>106</v>
      </c>
      <c r="M25" s="502" t="s">
        <v>107</v>
      </c>
      <c r="N25" s="168"/>
      <c r="O25" s="168"/>
    </row>
    <row r="26" spans="1:15">
      <c r="A26" s="503" t="s">
        <v>272</v>
      </c>
      <c r="B26" s="504">
        <v>100</v>
      </c>
      <c r="C26" s="504">
        <v>100</v>
      </c>
      <c r="D26" s="504">
        <v>100</v>
      </c>
      <c r="E26" s="504">
        <v>100</v>
      </c>
      <c r="F26" s="504">
        <v>90</v>
      </c>
      <c r="G26" s="504"/>
      <c r="H26" s="504">
        <v>58</v>
      </c>
      <c r="I26" s="504"/>
      <c r="J26" s="504"/>
      <c r="K26" s="505"/>
      <c r="L26" s="505"/>
      <c r="M26" s="505">
        <v>10</v>
      </c>
      <c r="N26" s="170"/>
      <c r="O26" s="171"/>
    </row>
    <row r="27" spans="1:15">
      <c r="A27" s="503" t="s">
        <v>273</v>
      </c>
      <c r="B27" s="504">
        <v>100</v>
      </c>
      <c r="C27" s="504">
        <v>100</v>
      </c>
      <c r="D27" s="504">
        <v>100</v>
      </c>
      <c r="E27" s="504">
        <v>90</v>
      </c>
      <c r="F27" s="504"/>
      <c r="G27" s="504"/>
      <c r="H27" s="504">
        <v>28</v>
      </c>
      <c r="I27" s="504"/>
      <c r="J27" s="504"/>
      <c r="K27" s="505"/>
      <c r="L27" s="505"/>
      <c r="M27" s="505">
        <v>2</v>
      </c>
      <c r="N27" s="170"/>
      <c r="O27" s="171"/>
    </row>
    <row r="28" spans="1:15">
      <c r="A28" s="506" t="s">
        <v>154</v>
      </c>
      <c r="B28" s="505">
        <v>100</v>
      </c>
      <c r="C28" s="505">
        <v>100</v>
      </c>
      <c r="D28" s="505">
        <v>100</v>
      </c>
      <c r="E28" s="505">
        <v>96</v>
      </c>
      <c r="F28" s="505">
        <v>93</v>
      </c>
      <c r="G28" s="505">
        <v>76</v>
      </c>
      <c r="H28" s="505">
        <v>61</v>
      </c>
      <c r="I28" s="505">
        <v>48</v>
      </c>
      <c r="J28" s="505">
        <v>36</v>
      </c>
      <c r="K28" s="505">
        <v>23</v>
      </c>
      <c r="L28" s="505">
        <v>15</v>
      </c>
      <c r="M28" s="505">
        <v>11.6</v>
      </c>
      <c r="N28" s="170"/>
      <c r="O28" s="171"/>
    </row>
    <row r="29" spans="1:15" ht="18.75">
      <c r="A29" s="484">
        <v>3</v>
      </c>
      <c r="B29" s="485"/>
      <c r="C29" s="485"/>
      <c r="D29" s="485"/>
      <c r="E29" s="485"/>
      <c r="F29" s="485"/>
      <c r="G29" s="485"/>
      <c r="H29" s="485"/>
      <c r="I29" s="485"/>
      <c r="J29" s="485"/>
      <c r="K29" s="485"/>
      <c r="L29" s="485"/>
      <c r="M29" s="485"/>
      <c r="N29" s="485"/>
      <c r="O29" s="485"/>
    </row>
    <row r="30" spans="1:15" ht="15">
      <c r="A30" s="486" t="s">
        <v>150</v>
      </c>
      <c r="B30" s="705"/>
      <c r="C30" s="706"/>
      <c r="D30" s="707" t="s">
        <v>3</v>
      </c>
      <c r="E30" s="708"/>
      <c r="F30" s="709"/>
      <c r="G30" s="710"/>
      <c r="H30" s="710"/>
      <c r="I30" s="736"/>
      <c r="J30" s="752"/>
      <c r="K30" s="753"/>
      <c r="L30" s="754"/>
      <c r="M30" s="487" t="s">
        <v>172</v>
      </c>
      <c r="N30" s="488" t="s">
        <v>173</v>
      </c>
      <c r="O30" s="489" t="s">
        <v>174</v>
      </c>
    </row>
    <row r="31" spans="1:15" ht="15">
      <c r="A31" s="490" t="s">
        <v>134</v>
      </c>
      <c r="B31" s="748"/>
      <c r="C31" s="749"/>
      <c r="D31" s="707" t="s">
        <v>135</v>
      </c>
      <c r="E31" s="708"/>
      <c r="F31" s="709"/>
      <c r="G31" s="710"/>
      <c r="H31" s="710"/>
      <c r="I31" s="736"/>
      <c r="J31" s="750" t="s">
        <v>236</v>
      </c>
      <c r="K31" s="738"/>
      <c r="L31" s="739"/>
      <c r="M31" s="491"/>
      <c r="N31" s="492"/>
      <c r="O31" s="493"/>
    </row>
    <row r="32" spans="1:15" ht="15">
      <c r="A32" s="490" t="s">
        <v>136</v>
      </c>
      <c r="B32" s="705"/>
      <c r="C32" s="706"/>
      <c r="D32" s="707" t="s">
        <v>11</v>
      </c>
      <c r="E32" s="708"/>
      <c r="F32" s="709"/>
      <c r="G32" s="710"/>
      <c r="H32" s="710"/>
      <c r="I32" s="736"/>
      <c r="J32" s="750" t="s">
        <v>148</v>
      </c>
      <c r="K32" s="738"/>
      <c r="L32" s="739"/>
      <c r="M32" s="751"/>
      <c r="N32" s="716"/>
      <c r="O32" s="717"/>
    </row>
    <row r="33" spans="1:15" ht="15">
      <c r="A33" s="486" t="s">
        <v>5</v>
      </c>
      <c r="B33" s="734"/>
      <c r="C33" s="735"/>
      <c r="D33" s="707" t="s">
        <v>151</v>
      </c>
      <c r="E33" s="708"/>
      <c r="F33" s="709"/>
      <c r="G33" s="710"/>
      <c r="H33" s="710"/>
      <c r="I33" s="736"/>
      <c r="J33" s="737" t="s">
        <v>137</v>
      </c>
      <c r="K33" s="738"/>
      <c r="L33" s="739"/>
      <c r="M33" s="740"/>
      <c r="N33" s="741"/>
      <c r="O33" s="742"/>
    </row>
    <row r="34" spans="1:15" ht="15">
      <c r="A34" s="486" t="s">
        <v>149</v>
      </c>
      <c r="B34" s="743"/>
      <c r="C34" s="744"/>
      <c r="D34" s="707" t="s">
        <v>138</v>
      </c>
      <c r="E34" s="708"/>
      <c r="F34" s="709"/>
      <c r="G34" s="710"/>
      <c r="H34" s="710"/>
      <c r="I34" s="736"/>
      <c r="J34" s="737" t="s">
        <v>139</v>
      </c>
      <c r="K34" s="738"/>
      <c r="L34" s="739"/>
      <c r="M34" s="745"/>
      <c r="N34" s="746"/>
      <c r="O34" s="747"/>
    </row>
    <row r="35" spans="1:15" ht="15">
      <c r="A35" s="490" t="s">
        <v>140</v>
      </c>
      <c r="B35" s="705"/>
      <c r="C35" s="706"/>
      <c r="D35" s="707" t="s">
        <v>141</v>
      </c>
      <c r="E35" s="708"/>
      <c r="F35" s="709"/>
      <c r="G35" s="710"/>
      <c r="H35" s="710"/>
      <c r="I35" s="711"/>
      <c r="J35" s="712" t="s">
        <v>142</v>
      </c>
      <c r="K35" s="713"/>
      <c r="L35" s="714"/>
      <c r="M35" s="715"/>
      <c r="N35" s="716"/>
      <c r="O35" s="717"/>
    </row>
    <row r="36" spans="1:15" ht="15">
      <c r="A36" s="486" t="s">
        <v>143</v>
      </c>
      <c r="B36" s="721"/>
      <c r="C36" s="722"/>
      <c r="D36" s="707" t="s">
        <v>144</v>
      </c>
      <c r="E36" s="708"/>
      <c r="F36" s="723"/>
      <c r="G36" s="724"/>
      <c r="H36" s="724"/>
      <c r="I36" s="725"/>
      <c r="J36" s="726" t="s">
        <v>146</v>
      </c>
      <c r="K36" s="727"/>
      <c r="L36" s="728"/>
      <c r="M36" s="715"/>
      <c r="N36" s="716"/>
      <c r="O36" s="717"/>
    </row>
    <row r="37" spans="1:15" ht="15">
      <c r="A37" s="494" t="s">
        <v>147</v>
      </c>
      <c r="B37" s="705"/>
      <c r="C37" s="706"/>
      <c r="D37" s="729" t="s">
        <v>230</v>
      </c>
      <c r="E37" s="730"/>
      <c r="F37" s="495"/>
      <c r="G37" s="729" t="s">
        <v>153</v>
      </c>
      <c r="H37" s="731"/>
      <c r="I37" s="496"/>
      <c r="J37" s="732" t="s">
        <v>225</v>
      </c>
      <c r="K37" s="733"/>
      <c r="L37" s="496"/>
      <c r="M37" s="732" t="s">
        <v>145</v>
      </c>
      <c r="N37" s="733"/>
      <c r="O37" s="497"/>
    </row>
    <row r="38" spans="1:15" ht="15.75">
      <c r="A38" s="718" t="s">
        <v>195</v>
      </c>
      <c r="B38" s="719"/>
      <c r="C38" s="719"/>
      <c r="D38" s="719"/>
      <c r="E38" s="719"/>
      <c r="F38" s="719"/>
      <c r="G38" s="719"/>
      <c r="H38" s="719"/>
      <c r="I38" s="719"/>
      <c r="J38" s="719"/>
      <c r="K38" s="719"/>
      <c r="L38" s="719"/>
      <c r="M38" s="720"/>
      <c r="N38" s="167"/>
      <c r="O38" s="167"/>
    </row>
    <row r="39" spans="1:15" ht="26.25">
      <c r="A39" s="498"/>
      <c r="B39" s="499" t="s">
        <v>191</v>
      </c>
      <c r="C39" s="499" t="s">
        <v>97</v>
      </c>
      <c r="D39" s="500" t="s">
        <v>98</v>
      </c>
      <c r="E39" s="500" t="s">
        <v>99</v>
      </c>
      <c r="F39" s="500" t="s">
        <v>100</v>
      </c>
      <c r="G39" s="501" t="s">
        <v>101</v>
      </c>
      <c r="H39" s="501" t="s">
        <v>102</v>
      </c>
      <c r="I39" s="501" t="s">
        <v>103</v>
      </c>
      <c r="J39" s="501" t="s">
        <v>104</v>
      </c>
      <c r="K39" s="501" t="s">
        <v>105</v>
      </c>
      <c r="L39" s="501" t="s">
        <v>106</v>
      </c>
      <c r="M39" s="502" t="s">
        <v>107</v>
      </c>
      <c r="N39" s="168"/>
      <c r="O39" s="168"/>
    </row>
    <row r="40" spans="1:15">
      <c r="A40" s="503" t="s">
        <v>272</v>
      </c>
      <c r="B40" s="504"/>
      <c r="C40" s="504"/>
      <c r="D40" s="504"/>
      <c r="E40" s="504"/>
      <c r="F40" s="504"/>
      <c r="G40" s="504"/>
      <c r="H40" s="504"/>
      <c r="I40" s="504"/>
      <c r="J40" s="504"/>
      <c r="K40" s="505"/>
      <c r="L40" s="505"/>
      <c r="M40" s="505"/>
      <c r="N40" s="170"/>
      <c r="O40" s="171"/>
    </row>
    <row r="41" spans="1:15">
      <c r="A41" s="503" t="s">
        <v>273</v>
      </c>
      <c r="B41" s="504"/>
      <c r="C41" s="504"/>
      <c r="D41" s="504"/>
      <c r="E41" s="504"/>
      <c r="F41" s="504"/>
      <c r="G41" s="504"/>
      <c r="H41" s="504"/>
      <c r="I41" s="504"/>
      <c r="J41" s="504"/>
      <c r="K41" s="505"/>
      <c r="L41" s="505"/>
      <c r="M41" s="505"/>
      <c r="N41" s="170"/>
      <c r="O41" s="171"/>
    </row>
    <row r="42" spans="1:15">
      <c r="A42" s="506" t="s">
        <v>154</v>
      </c>
      <c r="B42" s="505"/>
      <c r="C42" s="505"/>
      <c r="D42" s="505"/>
      <c r="E42" s="505"/>
      <c r="F42" s="505"/>
      <c r="G42" s="505"/>
      <c r="H42" s="505"/>
      <c r="I42" s="505"/>
      <c r="J42" s="505"/>
      <c r="K42" s="505"/>
      <c r="L42" s="505"/>
      <c r="M42" s="505"/>
      <c r="N42" s="170"/>
      <c r="O42" s="171"/>
    </row>
    <row r="43" spans="1:15" ht="18.75">
      <c r="A43" s="484">
        <v>4</v>
      </c>
      <c r="B43" s="485"/>
      <c r="C43" s="485"/>
      <c r="D43" s="485"/>
      <c r="E43" s="485"/>
      <c r="F43" s="485"/>
      <c r="G43" s="485"/>
      <c r="H43" s="485"/>
      <c r="I43" s="485"/>
      <c r="J43" s="485"/>
      <c r="K43" s="485"/>
      <c r="L43" s="485"/>
      <c r="M43" s="485"/>
      <c r="N43" s="485"/>
      <c r="O43" s="485"/>
    </row>
    <row r="44" spans="1:15" ht="15">
      <c r="A44" s="486" t="s">
        <v>150</v>
      </c>
      <c r="B44" s="705"/>
      <c r="C44" s="706"/>
      <c r="D44" s="707" t="s">
        <v>3</v>
      </c>
      <c r="E44" s="708"/>
      <c r="F44" s="709"/>
      <c r="G44" s="710"/>
      <c r="H44" s="710"/>
      <c r="I44" s="736"/>
      <c r="J44" s="752"/>
      <c r="K44" s="753"/>
      <c r="L44" s="754"/>
      <c r="M44" s="487" t="s">
        <v>172</v>
      </c>
      <c r="N44" s="488" t="s">
        <v>173</v>
      </c>
      <c r="O44" s="489" t="s">
        <v>174</v>
      </c>
    </row>
    <row r="45" spans="1:15" ht="15">
      <c r="A45" s="490" t="s">
        <v>134</v>
      </c>
      <c r="B45" s="748"/>
      <c r="C45" s="749"/>
      <c r="D45" s="707" t="s">
        <v>135</v>
      </c>
      <c r="E45" s="708"/>
      <c r="F45" s="709"/>
      <c r="G45" s="710"/>
      <c r="H45" s="710"/>
      <c r="I45" s="736"/>
      <c r="J45" s="750" t="s">
        <v>236</v>
      </c>
      <c r="K45" s="738"/>
      <c r="L45" s="739"/>
      <c r="M45" s="491"/>
      <c r="N45" s="492"/>
      <c r="O45" s="493"/>
    </row>
    <row r="46" spans="1:15" ht="15">
      <c r="A46" s="490" t="s">
        <v>136</v>
      </c>
      <c r="B46" s="705"/>
      <c r="C46" s="706"/>
      <c r="D46" s="707" t="s">
        <v>11</v>
      </c>
      <c r="E46" s="708"/>
      <c r="F46" s="709"/>
      <c r="G46" s="710"/>
      <c r="H46" s="710"/>
      <c r="I46" s="736"/>
      <c r="J46" s="750" t="s">
        <v>148</v>
      </c>
      <c r="K46" s="738"/>
      <c r="L46" s="739"/>
      <c r="M46" s="751"/>
      <c r="N46" s="716"/>
      <c r="O46" s="717"/>
    </row>
    <row r="47" spans="1:15" ht="15">
      <c r="A47" s="486" t="s">
        <v>5</v>
      </c>
      <c r="B47" s="734"/>
      <c r="C47" s="735"/>
      <c r="D47" s="707" t="s">
        <v>151</v>
      </c>
      <c r="E47" s="708"/>
      <c r="F47" s="709"/>
      <c r="G47" s="710"/>
      <c r="H47" s="710"/>
      <c r="I47" s="736"/>
      <c r="J47" s="737" t="s">
        <v>137</v>
      </c>
      <c r="K47" s="738"/>
      <c r="L47" s="739"/>
      <c r="M47" s="740"/>
      <c r="N47" s="741"/>
      <c r="O47" s="742"/>
    </row>
    <row r="48" spans="1:15" ht="15">
      <c r="A48" s="486" t="s">
        <v>149</v>
      </c>
      <c r="B48" s="743"/>
      <c r="C48" s="744"/>
      <c r="D48" s="707" t="s">
        <v>138</v>
      </c>
      <c r="E48" s="708"/>
      <c r="F48" s="709"/>
      <c r="G48" s="710"/>
      <c r="H48" s="710"/>
      <c r="I48" s="736"/>
      <c r="J48" s="737" t="s">
        <v>139</v>
      </c>
      <c r="K48" s="738"/>
      <c r="L48" s="739"/>
      <c r="M48" s="745"/>
      <c r="N48" s="746"/>
      <c r="O48" s="747"/>
    </row>
    <row r="49" spans="1:15" ht="15">
      <c r="A49" s="490" t="s">
        <v>140</v>
      </c>
      <c r="B49" s="705"/>
      <c r="C49" s="706"/>
      <c r="D49" s="707" t="s">
        <v>141</v>
      </c>
      <c r="E49" s="708"/>
      <c r="F49" s="709"/>
      <c r="G49" s="710"/>
      <c r="H49" s="710"/>
      <c r="I49" s="711"/>
      <c r="J49" s="712" t="s">
        <v>142</v>
      </c>
      <c r="K49" s="713"/>
      <c r="L49" s="714"/>
      <c r="M49" s="715"/>
      <c r="N49" s="716"/>
      <c r="O49" s="717"/>
    </row>
    <row r="50" spans="1:15" ht="15">
      <c r="A50" s="486" t="s">
        <v>143</v>
      </c>
      <c r="B50" s="721"/>
      <c r="C50" s="722"/>
      <c r="D50" s="707" t="s">
        <v>144</v>
      </c>
      <c r="E50" s="708"/>
      <c r="F50" s="723"/>
      <c r="G50" s="724"/>
      <c r="H50" s="724"/>
      <c r="I50" s="725"/>
      <c r="J50" s="726" t="s">
        <v>146</v>
      </c>
      <c r="K50" s="727"/>
      <c r="L50" s="728"/>
      <c r="M50" s="715"/>
      <c r="N50" s="716"/>
      <c r="O50" s="717"/>
    </row>
    <row r="51" spans="1:15" ht="15">
      <c r="A51" s="494" t="s">
        <v>147</v>
      </c>
      <c r="B51" s="705"/>
      <c r="C51" s="706"/>
      <c r="D51" s="729" t="s">
        <v>230</v>
      </c>
      <c r="E51" s="730"/>
      <c r="F51" s="495"/>
      <c r="G51" s="729" t="s">
        <v>153</v>
      </c>
      <c r="H51" s="731"/>
      <c r="I51" s="496"/>
      <c r="J51" s="732" t="s">
        <v>225</v>
      </c>
      <c r="K51" s="733"/>
      <c r="L51" s="496"/>
      <c r="M51" s="732" t="s">
        <v>145</v>
      </c>
      <c r="N51" s="733"/>
      <c r="O51" s="497"/>
    </row>
    <row r="52" spans="1:15" ht="15.75">
      <c r="A52" s="718" t="s">
        <v>195</v>
      </c>
      <c r="B52" s="719"/>
      <c r="C52" s="719"/>
      <c r="D52" s="719"/>
      <c r="E52" s="719"/>
      <c r="F52" s="719"/>
      <c r="G52" s="719"/>
      <c r="H52" s="719"/>
      <c r="I52" s="719"/>
      <c r="J52" s="719"/>
      <c r="K52" s="719"/>
      <c r="L52" s="719"/>
      <c r="M52" s="720"/>
      <c r="N52" s="167"/>
      <c r="O52" s="167"/>
    </row>
    <row r="53" spans="1:15" ht="26.25">
      <c r="A53" s="498"/>
      <c r="B53" s="499" t="s">
        <v>191</v>
      </c>
      <c r="C53" s="499" t="s">
        <v>97</v>
      </c>
      <c r="D53" s="500" t="s">
        <v>98</v>
      </c>
      <c r="E53" s="500" t="s">
        <v>99</v>
      </c>
      <c r="F53" s="500" t="s">
        <v>100</v>
      </c>
      <c r="G53" s="501" t="s">
        <v>101</v>
      </c>
      <c r="H53" s="501" t="s">
        <v>102</v>
      </c>
      <c r="I53" s="501" t="s">
        <v>103</v>
      </c>
      <c r="J53" s="501" t="s">
        <v>104</v>
      </c>
      <c r="K53" s="501" t="s">
        <v>105</v>
      </c>
      <c r="L53" s="501" t="s">
        <v>106</v>
      </c>
      <c r="M53" s="502" t="s">
        <v>107</v>
      </c>
      <c r="N53" s="168"/>
      <c r="O53" s="168"/>
    </row>
    <row r="54" spans="1:15">
      <c r="A54" s="503" t="s">
        <v>272</v>
      </c>
      <c r="B54" s="504"/>
      <c r="C54" s="504"/>
      <c r="D54" s="504"/>
      <c r="E54" s="504"/>
      <c r="F54" s="504"/>
      <c r="G54" s="504"/>
      <c r="H54" s="504"/>
      <c r="I54" s="504"/>
      <c r="J54" s="504"/>
      <c r="K54" s="505"/>
      <c r="L54" s="505"/>
      <c r="M54" s="505"/>
      <c r="N54" s="170"/>
      <c r="O54" s="171"/>
    </row>
    <row r="55" spans="1:15">
      <c r="A55" s="503" t="s">
        <v>273</v>
      </c>
      <c r="B55" s="504"/>
      <c r="C55" s="504"/>
      <c r="D55" s="504"/>
      <c r="E55" s="504"/>
      <c r="F55" s="504"/>
      <c r="G55" s="504"/>
      <c r="H55" s="504"/>
      <c r="I55" s="504"/>
      <c r="J55" s="504"/>
      <c r="K55" s="505"/>
      <c r="L55" s="505"/>
      <c r="M55" s="505"/>
      <c r="N55" s="170"/>
      <c r="O55" s="171"/>
    </row>
    <row r="56" spans="1:15">
      <c r="A56" s="506" t="s">
        <v>154</v>
      </c>
      <c r="B56" s="505"/>
      <c r="C56" s="505"/>
      <c r="D56" s="505"/>
      <c r="E56" s="505"/>
      <c r="F56" s="505"/>
      <c r="G56" s="505"/>
      <c r="H56" s="505"/>
      <c r="I56" s="505"/>
      <c r="J56" s="505"/>
      <c r="K56" s="505"/>
      <c r="L56" s="505"/>
      <c r="M56" s="505"/>
      <c r="N56" s="170"/>
      <c r="O56" s="171"/>
    </row>
    <row r="57" spans="1:15" ht="18.75">
      <c r="A57" s="484">
        <v>5</v>
      </c>
      <c r="B57" s="485"/>
      <c r="C57" s="485"/>
      <c r="D57" s="485"/>
      <c r="E57" s="485"/>
      <c r="F57" s="485"/>
      <c r="G57" s="485"/>
      <c r="H57" s="485"/>
      <c r="I57" s="485"/>
      <c r="J57" s="485"/>
      <c r="K57" s="485"/>
      <c r="L57" s="485"/>
      <c r="M57" s="485"/>
      <c r="N57" s="485"/>
      <c r="O57" s="485"/>
    </row>
    <row r="58" spans="1:15" ht="15">
      <c r="A58" s="486" t="s">
        <v>150</v>
      </c>
      <c r="B58" s="705"/>
      <c r="C58" s="706"/>
      <c r="D58" s="707" t="s">
        <v>3</v>
      </c>
      <c r="E58" s="708"/>
      <c r="F58" s="709"/>
      <c r="G58" s="710"/>
      <c r="H58" s="710"/>
      <c r="I58" s="736"/>
      <c r="J58" s="752"/>
      <c r="K58" s="753"/>
      <c r="L58" s="754"/>
      <c r="M58" s="487" t="s">
        <v>172</v>
      </c>
      <c r="N58" s="488" t="s">
        <v>173</v>
      </c>
      <c r="O58" s="489" t="s">
        <v>174</v>
      </c>
    </row>
    <row r="59" spans="1:15" ht="15">
      <c r="A59" s="490" t="s">
        <v>134</v>
      </c>
      <c r="B59" s="748"/>
      <c r="C59" s="749"/>
      <c r="D59" s="707" t="s">
        <v>135</v>
      </c>
      <c r="E59" s="708"/>
      <c r="F59" s="709"/>
      <c r="G59" s="710"/>
      <c r="H59" s="710"/>
      <c r="I59" s="736"/>
      <c r="J59" s="750" t="s">
        <v>236</v>
      </c>
      <c r="K59" s="738"/>
      <c r="L59" s="739"/>
      <c r="M59" s="491"/>
      <c r="N59" s="492"/>
      <c r="O59" s="493"/>
    </row>
    <row r="60" spans="1:15" ht="15">
      <c r="A60" s="490" t="s">
        <v>136</v>
      </c>
      <c r="B60" s="705"/>
      <c r="C60" s="706"/>
      <c r="D60" s="707" t="s">
        <v>11</v>
      </c>
      <c r="E60" s="708"/>
      <c r="F60" s="709"/>
      <c r="G60" s="710"/>
      <c r="H60" s="710"/>
      <c r="I60" s="736"/>
      <c r="J60" s="750" t="s">
        <v>148</v>
      </c>
      <c r="K60" s="738"/>
      <c r="L60" s="739"/>
      <c r="M60" s="751"/>
      <c r="N60" s="716"/>
      <c r="O60" s="717"/>
    </row>
    <row r="61" spans="1:15" ht="15">
      <c r="A61" s="486" t="s">
        <v>5</v>
      </c>
      <c r="B61" s="734"/>
      <c r="C61" s="735"/>
      <c r="D61" s="707" t="s">
        <v>151</v>
      </c>
      <c r="E61" s="708"/>
      <c r="F61" s="709"/>
      <c r="G61" s="710"/>
      <c r="H61" s="710"/>
      <c r="I61" s="736"/>
      <c r="J61" s="737" t="s">
        <v>137</v>
      </c>
      <c r="K61" s="738"/>
      <c r="L61" s="739"/>
      <c r="M61" s="740"/>
      <c r="N61" s="741"/>
      <c r="O61" s="742"/>
    </row>
    <row r="62" spans="1:15" ht="15">
      <c r="A62" s="486" t="s">
        <v>149</v>
      </c>
      <c r="B62" s="743"/>
      <c r="C62" s="744"/>
      <c r="D62" s="707" t="s">
        <v>138</v>
      </c>
      <c r="E62" s="708"/>
      <c r="F62" s="709"/>
      <c r="G62" s="710"/>
      <c r="H62" s="710"/>
      <c r="I62" s="736"/>
      <c r="J62" s="737" t="s">
        <v>139</v>
      </c>
      <c r="K62" s="738"/>
      <c r="L62" s="739"/>
      <c r="M62" s="745"/>
      <c r="N62" s="746"/>
      <c r="O62" s="747"/>
    </row>
    <row r="63" spans="1:15" ht="15">
      <c r="A63" s="490" t="s">
        <v>140</v>
      </c>
      <c r="B63" s="705"/>
      <c r="C63" s="706"/>
      <c r="D63" s="707" t="s">
        <v>141</v>
      </c>
      <c r="E63" s="708"/>
      <c r="F63" s="709"/>
      <c r="G63" s="710"/>
      <c r="H63" s="710"/>
      <c r="I63" s="711"/>
      <c r="J63" s="712" t="s">
        <v>142</v>
      </c>
      <c r="K63" s="713"/>
      <c r="L63" s="714"/>
      <c r="M63" s="715"/>
      <c r="N63" s="716"/>
      <c r="O63" s="717"/>
    </row>
    <row r="64" spans="1:15" ht="15">
      <c r="A64" s="486" t="s">
        <v>143</v>
      </c>
      <c r="B64" s="721"/>
      <c r="C64" s="722"/>
      <c r="D64" s="707" t="s">
        <v>144</v>
      </c>
      <c r="E64" s="708"/>
      <c r="F64" s="723"/>
      <c r="G64" s="724"/>
      <c r="H64" s="724"/>
      <c r="I64" s="725"/>
      <c r="J64" s="726" t="s">
        <v>146</v>
      </c>
      <c r="K64" s="727"/>
      <c r="L64" s="728"/>
      <c r="M64" s="715"/>
      <c r="N64" s="716"/>
      <c r="O64" s="717"/>
    </row>
    <row r="65" spans="1:15" ht="15">
      <c r="A65" s="494" t="s">
        <v>147</v>
      </c>
      <c r="B65" s="705"/>
      <c r="C65" s="706"/>
      <c r="D65" s="729" t="s">
        <v>230</v>
      </c>
      <c r="E65" s="730"/>
      <c r="F65" s="495"/>
      <c r="G65" s="729" t="s">
        <v>153</v>
      </c>
      <c r="H65" s="731"/>
      <c r="I65" s="496"/>
      <c r="J65" s="732" t="s">
        <v>225</v>
      </c>
      <c r="K65" s="733"/>
      <c r="L65" s="496"/>
      <c r="M65" s="732" t="s">
        <v>145</v>
      </c>
      <c r="N65" s="733"/>
      <c r="O65" s="497"/>
    </row>
    <row r="66" spans="1:15" ht="15.75">
      <c r="A66" s="718" t="s">
        <v>195</v>
      </c>
      <c r="B66" s="719"/>
      <c r="C66" s="719"/>
      <c r="D66" s="719"/>
      <c r="E66" s="719"/>
      <c r="F66" s="719"/>
      <c r="G66" s="719"/>
      <c r="H66" s="719"/>
      <c r="I66" s="719"/>
      <c r="J66" s="719"/>
      <c r="K66" s="719"/>
      <c r="L66" s="719"/>
      <c r="M66" s="720"/>
      <c r="N66" s="167"/>
      <c r="O66" s="167"/>
    </row>
    <row r="67" spans="1:15" ht="26.25">
      <c r="A67" s="498"/>
      <c r="B67" s="499" t="s">
        <v>191</v>
      </c>
      <c r="C67" s="499" t="s">
        <v>97</v>
      </c>
      <c r="D67" s="500" t="s">
        <v>98</v>
      </c>
      <c r="E67" s="500" t="s">
        <v>99</v>
      </c>
      <c r="F67" s="500" t="s">
        <v>100</v>
      </c>
      <c r="G67" s="501" t="s">
        <v>101</v>
      </c>
      <c r="H67" s="501" t="s">
        <v>102</v>
      </c>
      <c r="I67" s="501" t="s">
        <v>103</v>
      </c>
      <c r="J67" s="501" t="s">
        <v>104</v>
      </c>
      <c r="K67" s="501" t="s">
        <v>105</v>
      </c>
      <c r="L67" s="501" t="s">
        <v>106</v>
      </c>
      <c r="M67" s="502" t="s">
        <v>107</v>
      </c>
      <c r="N67" s="168"/>
      <c r="O67" s="168"/>
    </row>
    <row r="68" spans="1:15">
      <c r="A68" s="503" t="s">
        <v>272</v>
      </c>
      <c r="B68" s="504"/>
      <c r="C68" s="504"/>
      <c r="D68" s="504"/>
      <c r="E68" s="504"/>
      <c r="F68" s="504"/>
      <c r="G68" s="504"/>
      <c r="H68" s="504"/>
      <c r="I68" s="504"/>
      <c r="J68" s="504"/>
      <c r="K68" s="505"/>
      <c r="L68" s="505"/>
      <c r="M68" s="505"/>
      <c r="N68" s="170"/>
      <c r="O68" s="171"/>
    </row>
    <row r="69" spans="1:15">
      <c r="A69" s="503" t="s">
        <v>273</v>
      </c>
      <c r="B69" s="504"/>
      <c r="C69" s="504"/>
      <c r="D69" s="504"/>
      <c r="E69" s="504"/>
      <c r="F69" s="504"/>
      <c r="G69" s="504"/>
      <c r="H69" s="504"/>
      <c r="I69" s="504"/>
      <c r="J69" s="504"/>
      <c r="K69" s="505"/>
      <c r="L69" s="505"/>
      <c r="M69" s="505"/>
      <c r="N69" s="170"/>
      <c r="O69" s="171"/>
    </row>
    <row r="70" spans="1:15">
      <c r="A70" s="506" t="s">
        <v>154</v>
      </c>
      <c r="B70" s="505"/>
      <c r="C70" s="505"/>
      <c r="D70" s="505"/>
      <c r="E70" s="505"/>
      <c r="F70" s="505"/>
      <c r="G70" s="505"/>
      <c r="H70" s="505"/>
      <c r="I70" s="505"/>
      <c r="J70" s="505"/>
      <c r="K70" s="505"/>
      <c r="L70" s="505"/>
      <c r="M70" s="505"/>
      <c r="N70" s="170"/>
      <c r="O70" s="171"/>
    </row>
    <row r="71" spans="1:15" ht="18.75">
      <c r="A71" s="484">
        <v>6</v>
      </c>
      <c r="B71" s="485"/>
      <c r="C71" s="485"/>
      <c r="D71" s="485"/>
      <c r="E71" s="485"/>
      <c r="F71" s="485"/>
      <c r="G71" s="485"/>
      <c r="H71" s="485"/>
      <c r="I71" s="485"/>
      <c r="J71" s="485"/>
      <c r="K71" s="485"/>
      <c r="L71" s="485"/>
      <c r="M71" s="485"/>
      <c r="N71" s="485"/>
      <c r="O71" s="485"/>
    </row>
    <row r="72" spans="1:15" ht="15">
      <c r="A72" s="486" t="s">
        <v>150</v>
      </c>
      <c r="B72" s="705"/>
      <c r="C72" s="706"/>
      <c r="D72" s="707" t="s">
        <v>3</v>
      </c>
      <c r="E72" s="708"/>
      <c r="F72" s="709"/>
      <c r="G72" s="710"/>
      <c r="H72" s="710"/>
      <c r="I72" s="736"/>
      <c r="J72" s="752"/>
      <c r="K72" s="753"/>
      <c r="L72" s="754"/>
      <c r="M72" s="487" t="s">
        <v>172</v>
      </c>
      <c r="N72" s="488" t="s">
        <v>173</v>
      </c>
      <c r="O72" s="489" t="s">
        <v>174</v>
      </c>
    </row>
    <row r="73" spans="1:15" ht="15">
      <c r="A73" s="490" t="s">
        <v>134</v>
      </c>
      <c r="B73" s="748"/>
      <c r="C73" s="749"/>
      <c r="D73" s="707" t="s">
        <v>135</v>
      </c>
      <c r="E73" s="708"/>
      <c r="F73" s="709"/>
      <c r="G73" s="710"/>
      <c r="H73" s="710"/>
      <c r="I73" s="736"/>
      <c r="J73" s="750" t="s">
        <v>236</v>
      </c>
      <c r="K73" s="738"/>
      <c r="L73" s="739"/>
      <c r="M73" s="491"/>
      <c r="N73" s="492"/>
      <c r="O73" s="493"/>
    </row>
    <row r="74" spans="1:15" ht="15">
      <c r="A74" s="490" t="s">
        <v>136</v>
      </c>
      <c r="B74" s="705"/>
      <c r="C74" s="706"/>
      <c r="D74" s="707" t="s">
        <v>11</v>
      </c>
      <c r="E74" s="708"/>
      <c r="F74" s="709"/>
      <c r="G74" s="710"/>
      <c r="H74" s="710"/>
      <c r="I74" s="736"/>
      <c r="J74" s="750" t="s">
        <v>148</v>
      </c>
      <c r="K74" s="738"/>
      <c r="L74" s="739"/>
      <c r="M74" s="751"/>
      <c r="N74" s="716"/>
      <c r="O74" s="717"/>
    </row>
    <row r="75" spans="1:15" ht="15">
      <c r="A75" s="486" t="s">
        <v>5</v>
      </c>
      <c r="B75" s="734"/>
      <c r="C75" s="735"/>
      <c r="D75" s="707" t="s">
        <v>151</v>
      </c>
      <c r="E75" s="708"/>
      <c r="F75" s="709"/>
      <c r="G75" s="710"/>
      <c r="H75" s="710"/>
      <c r="I75" s="736"/>
      <c r="J75" s="737" t="s">
        <v>137</v>
      </c>
      <c r="K75" s="738"/>
      <c r="L75" s="739"/>
      <c r="M75" s="740"/>
      <c r="N75" s="741"/>
      <c r="O75" s="742"/>
    </row>
    <row r="76" spans="1:15" ht="15">
      <c r="A76" s="486" t="s">
        <v>149</v>
      </c>
      <c r="B76" s="743"/>
      <c r="C76" s="744"/>
      <c r="D76" s="707" t="s">
        <v>138</v>
      </c>
      <c r="E76" s="708"/>
      <c r="F76" s="709"/>
      <c r="G76" s="710"/>
      <c r="H76" s="710"/>
      <c r="I76" s="736"/>
      <c r="J76" s="737" t="s">
        <v>139</v>
      </c>
      <c r="K76" s="738"/>
      <c r="L76" s="739"/>
      <c r="M76" s="745"/>
      <c r="N76" s="746"/>
      <c r="O76" s="747"/>
    </row>
    <row r="77" spans="1:15" ht="15">
      <c r="A77" s="490" t="s">
        <v>140</v>
      </c>
      <c r="B77" s="705"/>
      <c r="C77" s="706"/>
      <c r="D77" s="707" t="s">
        <v>141</v>
      </c>
      <c r="E77" s="708"/>
      <c r="F77" s="709"/>
      <c r="G77" s="710"/>
      <c r="H77" s="710"/>
      <c r="I77" s="711"/>
      <c r="J77" s="712" t="s">
        <v>142</v>
      </c>
      <c r="K77" s="713"/>
      <c r="L77" s="714"/>
      <c r="M77" s="715"/>
      <c r="N77" s="716"/>
      <c r="O77" s="717"/>
    </row>
    <row r="78" spans="1:15" ht="15">
      <c r="A78" s="486" t="s">
        <v>143</v>
      </c>
      <c r="B78" s="721"/>
      <c r="C78" s="722"/>
      <c r="D78" s="707" t="s">
        <v>144</v>
      </c>
      <c r="E78" s="708"/>
      <c r="F78" s="723"/>
      <c r="G78" s="724"/>
      <c r="H78" s="724"/>
      <c r="I78" s="725"/>
      <c r="J78" s="726" t="s">
        <v>146</v>
      </c>
      <c r="K78" s="727"/>
      <c r="L78" s="728"/>
      <c r="M78" s="715"/>
      <c r="N78" s="716"/>
      <c r="O78" s="717"/>
    </row>
    <row r="79" spans="1:15" ht="15">
      <c r="A79" s="494" t="s">
        <v>147</v>
      </c>
      <c r="B79" s="705"/>
      <c r="C79" s="706"/>
      <c r="D79" s="729" t="s">
        <v>230</v>
      </c>
      <c r="E79" s="730"/>
      <c r="F79" s="495"/>
      <c r="G79" s="729" t="s">
        <v>153</v>
      </c>
      <c r="H79" s="731"/>
      <c r="I79" s="496"/>
      <c r="J79" s="732" t="s">
        <v>225</v>
      </c>
      <c r="K79" s="733"/>
      <c r="L79" s="496"/>
      <c r="M79" s="732" t="s">
        <v>145</v>
      </c>
      <c r="N79" s="733"/>
      <c r="O79" s="497"/>
    </row>
    <row r="80" spans="1:15" ht="15.75">
      <c r="A80" s="718" t="s">
        <v>195</v>
      </c>
      <c r="B80" s="719"/>
      <c r="C80" s="719"/>
      <c r="D80" s="719"/>
      <c r="E80" s="719"/>
      <c r="F80" s="719"/>
      <c r="G80" s="719"/>
      <c r="H80" s="719"/>
      <c r="I80" s="719"/>
      <c r="J80" s="719"/>
      <c r="K80" s="719"/>
      <c r="L80" s="719"/>
      <c r="M80" s="720"/>
      <c r="N80" s="167"/>
      <c r="O80" s="167"/>
    </row>
    <row r="81" spans="1:15" ht="26.25">
      <c r="A81" s="498"/>
      <c r="B81" s="499" t="s">
        <v>191</v>
      </c>
      <c r="C81" s="499" t="s">
        <v>97</v>
      </c>
      <c r="D81" s="500" t="s">
        <v>98</v>
      </c>
      <c r="E81" s="500" t="s">
        <v>99</v>
      </c>
      <c r="F81" s="500" t="s">
        <v>100</v>
      </c>
      <c r="G81" s="501" t="s">
        <v>101</v>
      </c>
      <c r="H81" s="501" t="s">
        <v>102</v>
      </c>
      <c r="I81" s="501" t="s">
        <v>103</v>
      </c>
      <c r="J81" s="501" t="s">
        <v>104</v>
      </c>
      <c r="K81" s="501" t="s">
        <v>105</v>
      </c>
      <c r="L81" s="501" t="s">
        <v>106</v>
      </c>
      <c r="M81" s="502" t="s">
        <v>107</v>
      </c>
      <c r="N81" s="168"/>
      <c r="O81" s="168"/>
    </row>
    <row r="82" spans="1:15">
      <c r="A82" s="503" t="s">
        <v>272</v>
      </c>
      <c r="B82" s="504"/>
      <c r="C82" s="504"/>
      <c r="D82" s="504"/>
      <c r="E82" s="504"/>
      <c r="F82" s="504"/>
      <c r="G82" s="504"/>
      <c r="H82" s="504"/>
      <c r="I82" s="504"/>
      <c r="J82" s="504"/>
      <c r="K82" s="505"/>
      <c r="L82" s="505"/>
      <c r="M82" s="505"/>
      <c r="N82" s="170"/>
      <c r="O82" s="171"/>
    </row>
    <row r="83" spans="1:15">
      <c r="A83" s="503" t="s">
        <v>273</v>
      </c>
      <c r="B83" s="504"/>
      <c r="C83" s="504"/>
      <c r="D83" s="504"/>
      <c r="E83" s="504"/>
      <c r="F83" s="504"/>
      <c r="G83" s="504"/>
      <c r="H83" s="504"/>
      <c r="I83" s="504"/>
      <c r="J83" s="504"/>
      <c r="K83" s="505"/>
      <c r="L83" s="505"/>
      <c r="M83" s="505"/>
      <c r="N83" s="170"/>
      <c r="O83" s="171"/>
    </row>
    <row r="84" spans="1:15">
      <c r="A84" s="506" t="s">
        <v>154</v>
      </c>
      <c r="B84" s="505"/>
      <c r="C84" s="505"/>
      <c r="D84" s="505"/>
      <c r="E84" s="505"/>
      <c r="F84" s="505"/>
      <c r="G84" s="505"/>
      <c r="H84" s="505"/>
      <c r="I84" s="505"/>
      <c r="J84" s="505"/>
      <c r="K84" s="505"/>
      <c r="L84" s="505"/>
      <c r="M84" s="505"/>
      <c r="N84" s="170"/>
      <c r="O84" s="171"/>
    </row>
    <row r="85" spans="1:15" ht="18.75">
      <c r="A85" s="484">
        <v>7</v>
      </c>
      <c r="B85" s="485"/>
      <c r="C85" s="485"/>
      <c r="D85" s="485"/>
      <c r="E85" s="485"/>
      <c r="F85" s="485"/>
      <c r="G85" s="485"/>
      <c r="H85" s="485"/>
      <c r="I85" s="485"/>
      <c r="J85" s="485"/>
      <c r="K85" s="485"/>
      <c r="L85" s="485"/>
      <c r="M85" s="485"/>
      <c r="N85" s="485"/>
      <c r="O85" s="485"/>
    </row>
    <row r="86" spans="1:15" ht="15">
      <c r="A86" s="486" t="s">
        <v>150</v>
      </c>
      <c r="B86" s="705"/>
      <c r="C86" s="706"/>
      <c r="D86" s="707" t="s">
        <v>3</v>
      </c>
      <c r="E86" s="708"/>
      <c r="F86" s="709"/>
      <c r="G86" s="710"/>
      <c r="H86" s="710"/>
      <c r="I86" s="736"/>
      <c r="J86" s="752"/>
      <c r="K86" s="753"/>
      <c r="L86" s="754"/>
      <c r="M86" s="487" t="s">
        <v>172</v>
      </c>
      <c r="N86" s="488" t="s">
        <v>173</v>
      </c>
      <c r="O86" s="489" t="s">
        <v>174</v>
      </c>
    </row>
    <row r="87" spans="1:15" ht="15">
      <c r="A87" s="490" t="s">
        <v>134</v>
      </c>
      <c r="B87" s="748"/>
      <c r="C87" s="749"/>
      <c r="D87" s="707" t="s">
        <v>135</v>
      </c>
      <c r="E87" s="708"/>
      <c r="F87" s="709"/>
      <c r="G87" s="710"/>
      <c r="H87" s="710"/>
      <c r="I87" s="736"/>
      <c r="J87" s="750" t="s">
        <v>236</v>
      </c>
      <c r="K87" s="738"/>
      <c r="L87" s="739"/>
      <c r="M87" s="491"/>
      <c r="N87" s="492"/>
      <c r="O87" s="493"/>
    </row>
    <row r="88" spans="1:15" ht="15">
      <c r="A88" s="490" t="s">
        <v>136</v>
      </c>
      <c r="B88" s="705"/>
      <c r="C88" s="706"/>
      <c r="D88" s="707" t="s">
        <v>11</v>
      </c>
      <c r="E88" s="708"/>
      <c r="F88" s="709"/>
      <c r="G88" s="710"/>
      <c r="H88" s="710"/>
      <c r="I88" s="736"/>
      <c r="J88" s="750" t="s">
        <v>148</v>
      </c>
      <c r="K88" s="738"/>
      <c r="L88" s="739"/>
      <c r="M88" s="751"/>
      <c r="N88" s="716"/>
      <c r="O88" s="717"/>
    </row>
    <row r="89" spans="1:15" ht="15">
      <c r="A89" s="486" t="s">
        <v>5</v>
      </c>
      <c r="B89" s="734"/>
      <c r="C89" s="735"/>
      <c r="D89" s="707" t="s">
        <v>151</v>
      </c>
      <c r="E89" s="708"/>
      <c r="F89" s="709"/>
      <c r="G89" s="710"/>
      <c r="H89" s="710"/>
      <c r="I89" s="736"/>
      <c r="J89" s="737" t="s">
        <v>137</v>
      </c>
      <c r="K89" s="738"/>
      <c r="L89" s="739"/>
      <c r="M89" s="740"/>
      <c r="N89" s="741"/>
      <c r="O89" s="742"/>
    </row>
    <row r="90" spans="1:15" ht="15">
      <c r="A90" s="486" t="s">
        <v>149</v>
      </c>
      <c r="B90" s="743"/>
      <c r="C90" s="744"/>
      <c r="D90" s="707" t="s">
        <v>138</v>
      </c>
      <c r="E90" s="708"/>
      <c r="F90" s="709"/>
      <c r="G90" s="710"/>
      <c r="H90" s="710"/>
      <c r="I90" s="736"/>
      <c r="J90" s="737" t="s">
        <v>139</v>
      </c>
      <c r="K90" s="738"/>
      <c r="L90" s="739"/>
      <c r="M90" s="745"/>
      <c r="N90" s="746"/>
      <c r="O90" s="747"/>
    </row>
    <row r="91" spans="1:15" ht="15">
      <c r="A91" s="490" t="s">
        <v>140</v>
      </c>
      <c r="B91" s="705"/>
      <c r="C91" s="706"/>
      <c r="D91" s="707" t="s">
        <v>141</v>
      </c>
      <c r="E91" s="708"/>
      <c r="F91" s="709"/>
      <c r="G91" s="710"/>
      <c r="H91" s="710"/>
      <c r="I91" s="711"/>
      <c r="J91" s="712" t="s">
        <v>142</v>
      </c>
      <c r="K91" s="713"/>
      <c r="L91" s="714"/>
      <c r="M91" s="715"/>
      <c r="N91" s="716"/>
      <c r="O91" s="717"/>
    </row>
    <row r="92" spans="1:15" ht="15">
      <c r="A92" s="486" t="s">
        <v>143</v>
      </c>
      <c r="B92" s="721"/>
      <c r="C92" s="722"/>
      <c r="D92" s="707" t="s">
        <v>144</v>
      </c>
      <c r="E92" s="708"/>
      <c r="F92" s="723"/>
      <c r="G92" s="724"/>
      <c r="H92" s="724"/>
      <c r="I92" s="725"/>
      <c r="J92" s="726" t="s">
        <v>146</v>
      </c>
      <c r="K92" s="727"/>
      <c r="L92" s="728"/>
      <c r="M92" s="715"/>
      <c r="N92" s="716"/>
      <c r="O92" s="717"/>
    </row>
    <row r="93" spans="1:15" ht="15">
      <c r="A93" s="494" t="s">
        <v>147</v>
      </c>
      <c r="B93" s="705"/>
      <c r="C93" s="706"/>
      <c r="D93" s="729" t="s">
        <v>230</v>
      </c>
      <c r="E93" s="730"/>
      <c r="F93" s="495"/>
      <c r="G93" s="729" t="s">
        <v>153</v>
      </c>
      <c r="H93" s="731"/>
      <c r="I93" s="496"/>
      <c r="J93" s="732" t="s">
        <v>225</v>
      </c>
      <c r="K93" s="733"/>
      <c r="L93" s="496"/>
      <c r="M93" s="732" t="s">
        <v>145</v>
      </c>
      <c r="N93" s="733"/>
      <c r="O93" s="497"/>
    </row>
    <row r="94" spans="1:15" ht="15.75">
      <c r="A94" s="718" t="s">
        <v>195</v>
      </c>
      <c r="B94" s="719"/>
      <c r="C94" s="719"/>
      <c r="D94" s="719"/>
      <c r="E94" s="719"/>
      <c r="F94" s="719"/>
      <c r="G94" s="719"/>
      <c r="H94" s="719"/>
      <c r="I94" s="719"/>
      <c r="J94" s="719"/>
      <c r="K94" s="719"/>
      <c r="L94" s="719"/>
      <c r="M94" s="720"/>
      <c r="N94" s="167"/>
      <c r="O94" s="167"/>
    </row>
    <row r="95" spans="1:15" ht="26.25">
      <c r="A95" s="498"/>
      <c r="B95" s="499" t="s">
        <v>191</v>
      </c>
      <c r="C95" s="499" t="s">
        <v>97</v>
      </c>
      <c r="D95" s="500" t="s">
        <v>98</v>
      </c>
      <c r="E95" s="500" t="s">
        <v>99</v>
      </c>
      <c r="F95" s="500" t="s">
        <v>100</v>
      </c>
      <c r="G95" s="501" t="s">
        <v>101</v>
      </c>
      <c r="H95" s="501" t="s">
        <v>102</v>
      </c>
      <c r="I95" s="501" t="s">
        <v>103</v>
      </c>
      <c r="J95" s="501" t="s">
        <v>104</v>
      </c>
      <c r="K95" s="501" t="s">
        <v>105</v>
      </c>
      <c r="L95" s="501" t="s">
        <v>106</v>
      </c>
      <c r="M95" s="502" t="s">
        <v>107</v>
      </c>
      <c r="N95" s="168"/>
      <c r="O95" s="168"/>
    </row>
    <row r="96" spans="1:15">
      <c r="A96" s="503" t="s">
        <v>272</v>
      </c>
      <c r="B96" s="504"/>
      <c r="C96" s="504"/>
      <c r="D96" s="504"/>
      <c r="E96" s="504"/>
      <c r="F96" s="504"/>
      <c r="G96" s="504"/>
      <c r="H96" s="504"/>
      <c r="I96" s="504"/>
      <c r="J96" s="504"/>
      <c r="K96" s="505"/>
      <c r="L96" s="505"/>
      <c r="M96" s="505"/>
      <c r="N96" s="170"/>
      <c r="O96" s="171"/>
    </row>
    <row r="97" spans="1:15">
      <c r="A97" s="503" t="s">
        <v>273</v>
      </c>
      <c r="B97" s="504"/>
      <c r="C97" s="504"/>
      <c r="D97" s="504"/>
      <c r="E97" s="504"/>
      <c r="F97" s="504"/>
      <c r="G97" s="504"/>
      <c r="H97" s="504"/>
      <c r="I97" s="504"/>
      <c r="J97" s="504"/>
      <c r="K97" s="505"/>
      <c r="L97" s="505"/>
      <c r="M97" s="505"/>
      <c r="N97" s="170"/>
      <c r="O97" s="171"/>
    </row>
    <row r="98" spans="1:15">
      <c r="A98" s="506" t="s">
        <v>154</v>
      </c>
      <c r="B98" s="505"/>
      <c r="C98" s="505"/>
      <c r="D98" s="505"/>
      <c r="E98" s="505"/>
      <c r="F98" s="505"/>
      <c r="G98" s="505"/>
      <c r="H98" s="505"/>
      <c r="I98" s="505"/>
      <c r="J98" s="505"/>
      <c r="K98" s="505"/>
      <c r="L98" s="505"/>
      <c r="M98" s="505"/>
      <c r="N98" s="170"/>
      <c r="O98" s="171"/>
    </row>
  </sheetData>
  <mergeCells count="273">
    <mergeCell ref="B2:C2"/>
    <mergeCell ref="D2:E2"/>
    <mergeCell ref="F2:I2"/>
    <mergeCell ref="J2:L2"/>
    <mergeCell ref="B3:C3"/>
    <mergeCell ref="D3:E3"/>
    <mergeCell ref="F3:I3"/>
    <mergeCell ref="J3:L3"/>
    <mergeCell ref="B4:C4"/>
    <mergeCell ref="D4:E4"/>
    <mergeCell ref="F4:I4"/>
    <mergeCell ref="J4:L4"/>
    <mergeCell ref="M4:O4"/>
    <mergeCell ref="B5:C5"/>
    <mergeCell ref="D5:E5"/>
    <mergeCell ref="F5:I5"/>
    <mergeCell ref="J5:L5"/>
    <mergeCell ref="M5:O5"/>
    <mergeCell ref="B6:C6"/>
    <mergeCell ref="D6:E6"/>
    <mergeCell ref="F6:I6"/>
    <mergeCell ref="J6:L6"/>
    <mergeCell ref="M6:O6"/>
    <mergeCell ref="B7:C7"/>
    <mergeCell ref="D7:E7"/>
    <mergeCell ref="F7:I7"/>
    <mergeCell ref="J7:L7"/>
    <mergeCell ref="M7:O7"/>
    <mergeCell ref="B8:C8"/>
    <mergeCell ref="D8:E8"/>
    <mergeCell ref="F8:I8"/>
    <mergeCell ref="J8:L8"/>
    <mergeCell ref="M8:O8"/>
    <mergeCell ref="B9:C9"/>
    <mergeCell ref="D9:E9"/>
    <mergeCell ref="G9:H9"/>
    <mergeCell ref="J9:K9"/>
    <mergeCell ref="M9:N9"/>
    <mergeCell ref="A10:M10"/>
    <mergeCell ref="B16:C16"/>
    <mergeCell ref="D16:E16"/>
    <mergeCell ref="F16:I16"/>
    <mergeCell ref="J16:L16"/>
    <mergeCell ref="B17:C17"/>
    <mergeCell ref="D17:E17"/>
    <mergeCell ref="F17:I17"/>
    <mergeCell ref="J17:L17"/>
    <mergeCell ref="B18:C18"/>
    <mergeCell ref="D18:E18"/>
    <mergeCell ref="F18:I18"/>
    <mergeCell ref="J18:L18"/>
    <mergeCell ref="M18:O18"/>
    <mergeCell ref="B19:C19"/>
    <mergeCell ref="D19:E19"/>
    <mergeCell ref="F19:I19"/>
    <mergeCell ref="J19:L19"/>
    <mergeCell ref="M19:O19"/>
    <mergeCell ref="B20:C20"/>
    <mergeCell ref="D20:E20"/>
    <mergeCell ref="F20:I20"/>
    <mergeCell ref="J20:L20"/>
    <mergeCell ref="M20:O20"/>
    <mergeCell ref="B21:C21"/>
    <mergeCell ref="D21:E21"/>
    <mergeCell ref="F21:I21"/>
    <mergeCell ref="J21:L21"/>
    <mergeCell ref="M21:O21"/>
    <mergeCell ref="B22:C22"/>
    <mergeCell ref="D22:E22"/>
    <mergeCell ref="F22:I22"/>
    <mergeCell ref="J22:L22"/>
    <mergeCell ref="M22:O22"/>
    <mergeCell ref="B23:C23"/>
    <mergeCell ref="D23:E23"/>
    <mergeCell ref="G23:H23"/>
    <mergeCell ref="J23:K23"/>
    <mergeCell ref="M23:N23"/>
    <mergeCell ref="A24:M24"/>
    <mergeCell ref="B30:C30"/>
    <mergeCell ref="D30:E30"/>
    <mergeCell ref="F30:I30"/>
    <mergeCell ref="J30:L30"/>
    <mergeCell ref="B31:C31"/>
    <mergeCell ref="D31:E31"/>
    <mergeCell ref="F31:I31"/>
    <mergeCell ref="J31:L31"/>
    <mergeCell ref="B32:C32"/>
    <mergeCell ref="D32:E32"/>
    <mergeCell ref="F32:I32"/>
    <mergeCell ref="J32:L32"/>
    <mergeCell ref="M32:O32"/>
    <mergeCell ref="B33:C33"/>
    <mergeCell ref="D33:E33"/>
    <mergeCell ref="F33:I33"/>
    <mergeCell ref="J33:L33"/>
    <mergeCell ref="M33:O33"/>
    <mergeCell ref="B34:C34"/>
    <mergeCell ref="D34:E34"/>
    <mergeCell ref="F34:I34"/>
    <mergeCell ref="J34:L34"/>
    <mergeCell ref="M34:O34"/>
    <mergeCell ref="B35:C35"/>
    <mergeCell ref="D35:E35"/>
    <mergeCell ref="F35:I35"/>
    <mergeCell ref="J35:L35"/>
    <mergeCell ref="M35:O35"/>
    <mergeCell ref="B36:C36"/>
    <mergeCell ref="D36:E36"/>
    <mergeCell ref="F36:I36"/>
    <mergeCell ref="J36:L36"/>
    <mergeCell ref="M36:O36"/>
    <mergeCell ref="B37:C37"/>
    <mergeCell ref="D37:E37"/>
    <mergeCell ref="G37:H37"/>
    <mergeCell ref="J37:K37"/>
    <mergeCell ref="M37:N37"/>
    <mergeCell ref="A38:M38"/>
    <mergeCell ref="B44:C44"/>
    <mergeCell ref="D44:E44"/>
    <mergeCell ref="F44:I44"/>
    <mergeCell ref="J44:L44"/>
    <mergeCell ref="B45:C45"/>
    <mergeCell ref="D45:E45"/>
    <mergeCell ref="F45:I45"/>
    <mergeCell ref="J45:L45"/>
    <mergeCell ref="B46:C46"/>
    <mergeCell ref="D46:E46"/>
    <mergeCell ref="F46:I46"/>
    <mergeCell ref="J46:L46"/>
    <mergeCell ref="M46:O46"/>
    <mergeCell ref="B47:C47"/>
    <mergeCell ref="D47:E47"/>
    <mergeCell ref="F47:I47"/>
    <mergeCell ref="J47:L47"/>
    <mergeCell ref="M47:O47"/>
    <mergeCell ref="B48:C48"/>
    <mergeCell ref="D48:E48"/>
    <mergeCell ref="F48:I48"/>
    <mergeCell ref="J48:L48"/>
    <mergeCell ref="M48:O48"/>
    <mergeCell ref="B49:C49"/>
    <mergeCell ref="D49:E49"/>
    <mergeCell ref="F49:I49"/>
    <mergeCell ref="J49:L49"/>
    <mergeCell ref="M49:O49"/>
    <mergeCell ref="B50:C50"/>
    <mergeCell ref="D50:E50"/>
    <mergeCell ref="F50:I50"/>
    <mergeCell ref="J50:L50"/>
    <mergeCell ref="M50:O50"/>
    <mergeCell ref="B51:C51"/>
    <mergeCell ref="D51:E51"/>
    <mergeCell ref="G51:H51"/>
    <mergeCell ref="J51:K51"/>
    <mergeCell ref="M51:N51"/>
    <mergeCell ref="A52:M52"/>
    <mergeCell ref="B58:C58"/>
    <mergeCell ref="D58:E58"/>
    <mergeCell ref="F58:I58"/>
    <mergeCell ref="J58:L58"/>
    <mergeCell ref="B59:C59"/>
    <mergeCell ref="D59:E59"/>
    <mergeCell ref="F59:I59"/>
    <mergeCell ref="J59:L59"/>
    <mergeCell ref="B60:C60"/>
    <mergeCell ref="D60:E60"/>
    <mergeCell ref="F60:I60"/>
    <mergeCell ref="J60:L60"/>
    <mergeCell ref="M60:O60"/>
    <mergeCell ref="B61:C61"/>
    <mergeCell ref="D61:E61"/>
    <mergeCell ref="F61:I61"/>
    <mergeCell ref="J61:L61"/>
    <mergeCell ref="M61:O61"/>
    <mergeCell ref="B62:C62"/>
    <mergeCell ref="D62:E62"/>
    <mergeCell ref="F62:I62"/>
    <mergeCell ref="J62:L62"/>
    <mergeCell ref="M62:O62"/>
    <mergeCell ref="B63:C63"/>
    <mergeCell ref="D63:E63"/>
    <mergeCell ref="F63:I63"/>
    <mergeCell ref="J63:L63"/>
    <mergeCell ref="M63:O63"/>
    <mergeCell ref="B64:C64"/>
    <mergeCell ref="D64:E64"/>
    <mergeCell ref="F64:I64"/>
    <mergeCell ref="J64:L64"/>
    <mergeCell ref="M64:O64"/>
    <mergeCell ref="B65:C65"/>
    <mergeCell ref="D65:E65"/>
    <mergeCell ref="G65:H65"/>
    <mergeCell ref="J65:K65"/>
    <mergeCell ref="M65:N65"/>
    <mergeCell ref="A66:M66"/>
    <mergeCell ref="B72:C72"/>
    <mergeCell ref="D72:E72"/>
    <mergeCell ref="F72:I72"/>
    <mergeCell ref="J72:L72"/>
    <mergeCell ref="B73:C73"/>
    <mergeCell ref="D73:E73"/>
    <mergeCell ref="F73:I73"/>
    <mergeCell ref="J73:L73"/>
    <mergeCell ref="B74:C74"/>
    <mergeCell ref="D74:E74"/>
    <mergeCell ref="F74:I74"/>
    <mergeCell ref="J74:L74"/>
    <mergeCell ref="M74:O74"/>
    <mergeCell ref="B75:C75"/>
    <mergeCell ref="D75:E75"/>
    <mergeCell ref="F75:I75"/>
    <mergeCell ref="J75:L75"/>
    <mergeCell ref="M75:O75"/>
    <mergeCell ref="B76:C76"/>
    <mergeCell ref="D76:E76"/>
    <mergeCell ref="F76:I76"/>
    <mergeCell ref="J76:L76"/>
    <mergeCell ref="M76:O76"/>
    <mergeCell ref="B77:C77"/>
    <mergeCell ref="D77:E77"/>
    <mergeCell ref="F77:I77"/>
    <mergeCell ref="J77:L77"/>
    <mergeCell ref="M77:O77"/>
    <mergeCell ref="B78:C78"/>
    <mergeCell ref="D78:E78"/>
    <mergeCell ref="F78:I78"/>
    <mergeCell ref="J78:L78"/>
    <mergeCell ref="M78:O78"/>
    <mergeCell ref="B79:C79"/>
    <mergeCell ref="D79:E79"/>
    <mergeCell ref="G79:H79"/>
    <mergeCell ref="J79:K79"/>
    <mergeCell ref="M79:N79"/>
    <mergeCell ref="A80:M80"/>
    <mergeCell ref="B86:C86"/>
    <mergeCell ref="D86:E86"/>
    <mergeCell ref="F86:I86"/>
    <mergeCell ref="J86:L86"/>
    <mergeCell ref="B87:C87"/>
    <mergeCell ref="D87:E87"/>
    <mergeCell ref="F87:I87"/>
    <mergeCell ref="J87:L87"/>
    <mergeCell ref="B88:C88"/>
    <mergeCell ref="D88:E88"/>
    <mergeCell ref="F88:I88"/>
    <mergeCell ref="J88:L88"/>
    <mergeCell ref="M88:O88"/>
    <mergeCell ref="B89:C89"/>
    <mergeCell ref="D89:E89"/>
    <mergeCell ref="F89:I89"/>
    <mergeCell ref="J89:L89"/>
    <mergeCell ref="M89:O89"/>
    <mergeCell ref="B90:C90"/>
    <mergeCell ref="D90:E90"/>
    <mergeCell ref="F90:I90"/>
    <mergeCell ref="J90:L90"/>
    <mergeCell ref="M90:O90"/>
    <mergeCell ref="B91:C91"/>
    <mergeCell ref="D91:E91"/>
    <mergeCell ref="F91:I91"/>
    <mergeCell ref="J91:L91"/>
    <mergeCell ref="M91:O91"/>
    <mergeCell ref="A94:M94"/>
    <mergeCell ref="B92:C92"/>
    <mergeCell ref="D92:E92"/>
    <mergeCell ref="F92:I92"/>
    <mergeCell ref="J92:L92"/>
    <mergeCell ref="M92:O92"/>
    <mergeCell ref="B93:C93"/>
    <mergeCell ref="D93:E93"/>
    <mergeCell ref="G93:H93"/>
    <mergeCell ref="J93:K93"/>
    <mergeCell ref="M93:N9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Design'!R$1,MATCH(B$45,Mixes,0),ROW('11'!P61)-ROW('11'!P$60))</f>
        <v>0</v>
      </c>
      <c r="R61" s="178">
        <f ca="1">IF(B$45="","",IF(SUM(H$52)=0,0,OFFSET('Mix Design'!R$9,0,ROW('11'!P61)-ROW('11'!P$60))))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Design'!R$1,MATCH(B$45,Mixes,0),ROW('11'!P62)-ROW('11'!P$60))</f>
        <v>0</v>
      </c>
      <c r="R62" s="178">
        <f ca="1">IF(B$45="","",IF(SUM(H$52)=0,0,OFFSET('Mix Design'!R$9,0,ROW('11'!P62)-ROW('11'!P$60))))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Design'!R$1,MATCH(B$45,Mixes,0),ROW('11'!P63)-ROW('11'!P$60))</f>
        <v>0</v>
      </c>
      <c r="R63" s="178">
        <f ca="1">IF(B$45="","",IF(SUM(H$52)=0,0,OFFSET('Mix Design'!R$9,0,ROW('11'!P63)-ROW('11'!P$60))))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Design'!R$1,MATCH(B$45,Mixes,0),ROW('11'!P64)-ROW('11'!P$60))</f>
        <v>0</v>
      </c>
      <c r="R64" s="178">
        <f ca="1">IF(B$45="","",IF(SUM(H$52)=0,0,OFFSET('Mix Design'!R$9,0,ROW('11'!P64)-ROW('11'!P$60))))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Design'!R$1,MATCH(B$45,Mixes,0),ROW('11'!P65)-ROW('11'!P$60))</f>
        <v>0</v>
      </c>
      <c r="R65" s="178">
        <f ca="1">IF(B$45="","",IF(SUM(H$52)=0,0,OFFSET('Mix Design'!R$9,0,ROW('11'!P65)-ROW('11'!P$60))))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Design'!R$1,MATCH(B$45,Mixes,0),ROW('11'!P66)-ROW('11'!P$60))</f>
        <v>0</v>
      </c>
      <c r="R66" s="178">
        <f ca="1">IF(B$45="","",IF(SUM(H$52)=0,0,OFFSET('Mix Design'!R$9,0,ROW('11'!P66)-ROW('11'!P$60))))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Design'!R$1,MATCH(B$45,Mixes,0),ROW('11'!P67)-ROW('11'!P$60))</f>
        <v>0</v>
      </c>
      <c r="R67" s="178">
        <f ca="1">IF(B$45="","",IF(SUM(H$52)=0,0,OFFSET('Mix Design'!R$9,0,ROW('11'!P67)-ROW('11'!P$60))))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Design'!R$1,MATCH(B$45,Mixes,0),ROW('11'!P68)-ROW('11'!P$60))</f>
        <v>0</v>
      </c>
      <c r="R68" s="178">
        <f ca="1">IF(B$45="","",IF(SUM(H$52)=0,0,OFFSET('Mix Design'!R$9,0,ROW('11'!P68)-ROW('11'!P$60))))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Design'!R$1,MATCH(B$45,Mixes,0),ROW('11'!P69)-ROW('11'!P$60))</f>
        <v>0</v>
      </c>
      <c r="R69" s="178">
        <f ca="1">IF(B$45="","",IF(SUM(H$52)=0,0,OFFSET('Mix Design'!R$9,0,ROW('11'!P69)-ROW('11'!P$60))))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Design'!R$1,MATCH(B$45,Mixes,0),ROW('11'!P70)-ROW('11'!P$60))</f>
        <v>0</v>
      </c>
      <c r="R70" s="178">
        <f ca="1">IF(B$45="","",IF(SUM(H$52)=0,0,OFFSET('Mix Design'!R$9,0,ROW('11'!P70)-ROW('11'!P$60))))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Design'!R$1,MATCH(B$45,Mixes,0),ROW('11'!P71)-ROW('11'!P$60))</f>
        <v>0</v>
      </c>
      <c r="R71" s="178">
        <f ca="1">IF(B$45="","",IF(SUM(H$52)=0,0,OFFSET('Mix Design'!R$9,0,ROW('11'!P71)-ROW('11'!P$60))))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Design'!R$1,MATCH(B$45,Mixes,0),ROW('11'!P72)-ROW('11'!P$60))</f>
        <v>0</v>
      </c>
      <c r="R72" s="178">
        <f ca="1">IF(B$45="","",IF(SUM(H$52)=0,0,OFFSET('Mix Design'!R$9,0,ROW('11'!P72)-ROW('11'!P$60))))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18" priority="3" stopIfTrue="1" operator="equal">
      <formula>"Emulsion"</formula>
    </cfRule>
  </conditionalFormatting>
  <conditionalFormatting sqref="BI206:BQ206">
    <cfRule type="cellIs" dxfId="217" priority="2" stopIfTrue="1" operator="equal">
      <formula>"Core Density"</formula>
    </cfRule>
  </conditionalFormatting>
  <conditionalFormatting sqref="H46">
    <cfRule type="expression" dxfId="216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545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6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7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8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Design'!R$1,MATCH(B$45,Mixes,0),ROW('12'!P61)-ROW('12'!P$60))</f>
        <v>0</v>
      </c>
      <c r="R61" s="178">
        <f ca="1">IF(B$45="","",IF(SUM(H$52)=0,0,OFFSET('Mix Design'!R$9,0,ROW('12'!P61)-ROW('12'!P$60))))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Design'!R$1,MATCH(B$45,Mixes,0),ROW('12'!P62)-ROW('12'!P$60))</f>
        <v>0</v>
      </c>
      <c r="R62" s="178">
        <f ca="1">IF(B$45="","",IF(SUM(H$52)=0,0,OFFSET('Mix Design'!R$9,0,ROW('12'!P62)-ROW('12'!P$60))))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Design'!R$1,MATCH(B$45,Mixes,0),ROW('12'!P63)-ROW('12'!P$60))</f>
        <v>0</v>
      </c>
      <c r="R63" s="178">
        <f ca="1">IF(B$45="","",IF(SUM(H$52)=0,0,OFFSET('Mix Design'!R$9,0,ROW('12'!P63)-ROW('12'!P$60))))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Design'!R$1,MATCH(B$45,Mixes,0),ROW('12'!P64)-ROW('12'!P$60))</f>
        <v>0</v>
      </c>
      <c r="R64" s="178">
        <f ca="1">IF(B$45="","",IF(SUM(H$52)=0,0,OFFSET('Mix Design'!R$9,0,ROW('12'!P64)-ROW('12'!P$60))))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Design'!R$1,MATCH(B$45,Mixes,0),ROW('12'!P65)-ROW('12'!P$60))</f>
        <v>0</v>
      </c>
      <c r="R65" s="178">
        <f ca="1">IF(B$45="","",IF(SUM(H$52)=0,0,OFFSET('Mix Design'!R$9,0,ROW('12'!P65)-ROW('12'!P$60))))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Design'!R$1,MATCH(B$45,Mixes,0),ROW('12'!P66)-ROW('12'!P$60))</f>
        <v>0</v>
      </c>
      <c r="R66" s="178">
        <f ca="1">IF(B$45="","",IF(SUM(H$52)=0,0,OFFSET('Mix Design'!R$9,0,ROW('12'!P66)-ROW('12'!P$60))))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Design'!R$1,MATCH(B$45,Mixes,0),ROW('12'!P67)-ROW('12'!P$60))</f>
        <v>0</v>
      </c>
      <c r="R67" s="178">
        <f ca="1">IF(B$45="","",IF(SUM(H$52)=0,0,OFFSET('Mix Design'!R$9,0,ROW('12'!P67)-ROW('12'!P$60))))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Design'!R$1,MATCH(B$45,Mixes,0),ROW('12'!P68)-ROW('12'!P$60))</f>
        <v>0</v>
      </c>
      <c r="R68" s="178">
        <f ca="1">IF(B$45="","",IF(SUM(H$52)=0,0,OFFSET('Mix Design'!R$9,0,ROW('12'!P68)-ROW('12'!P$60))))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Design'!R$1,MATCH(B$45,Mixes,0),ROW('12'!P69)-ROW('12'!P$60))</f>
        <v>0</v>
      </c>
      <c r="R69" s="178">
        <f ca="1">IF(B$45="","",IF(SUM(H$52)=0,0,OFFSET('Mix Design'!R$9,0,ROW('12'!P69)-ROW('12'!P$60))))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Design'!R$1,MATCH(B$45,Mixes,0),ROW('12'!P70)-ROW('12'!P$60))</f>
        <v>0</v>
      </c>
      <c r="R70" s="178">
        <f ca="1">IF(B$45="","",IF(SUM(H$52)=0,0,OFFSET('Mix Design'!R$9,0,ROW('12'!P70)-ROW('12'!P$60))))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Design'!R$1,MATCH(B$45,Mixes,0),ROW('12'!P71)-ROW('12'!P$60))</f>
        <v>0</v>
      </c>
      <c r="R71" s="178">
        <f ca="1">IF(B$45="","",IF(SUM(H$52)=0,0,OFFSET('Mix Design'!R$9,0,ROW('12'!P71)-ROW('12'!P$60))))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Design'!R$1,MATCH(B$45,Mixes,0),ROW('12'!P72)-ROW('12'!P$60))</f>
        <v>0</v>
      </c>
      <c r="R72" s="178">
        <f ca="1">IF(B$45="","",IF(SUM(H$52)=0,0,OFFSET('Mix Design'!R$9,0,ROW('12'!P72)-ROW('12'!P$60))))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15" priority="3" stopIfTrue="1" operator="equal">
      <formula>"Emulsion"</formula>
    </cfRule>
  </conditionalFormatting>
  <conditionalFormatting sqref="BI206:BQ206">
    <cfRule type="cellIs" dxfId="214" priority="2" stopIfTrue="1" operator="equal">
      <formula>"Core Density"</formula>
    </cfRule>
  </conditionalFormatting>
  <conditionalFormatting sqref="H46">
    <cfRule type="expression" dxfId="213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9569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0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1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2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Design'!R$1,MATCH(B$45,Mixes,0),ROW('13'!P61)-ROW('13'!P$60))</f>
        <v>0</v>
      </c>
      <c r="R61" s="178">
        <f ca="1">IF(B$45="","",IF(SUM(H$52)=0,0,OFFSET('Mix Design'!R$9,0,ROW('13'!P61)-ROW('13'!P$60))))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Design'!R$1,MATCH(B$45,Mixes,0),ROW('13'!P62)-ROW('13'!P$60))</f>
        <v>0</v>
      </c>
      <c r="R62" s="178">
        <f ca="1">IF(B$45="","",IF(SUM(H$52)=0,0,OFFSET('Mix Design'!R$9,0,ROW('13'!P62)-ROW('13'!P$60))))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Design'!R$1,MATCH(B$45,Mixes,0),ROW('13'!P63)-ROW('13'!P$60))</f>
        <v>0</v>
      </c>
      <c r="R63" s="178">
        <f ca="1">IF(B$45="","",IF(SUM(H$52)=0,0,OFFSET('Mix Design'!R$9,0,ROW('13'!P63)-ROW('13'!P$60))))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Design'!R$1,MATCH(B$45,Mixes,0),ROW('13'!P64)-ROW('13'!P$60))</f>
        <v>0</v>
      </c>
      <c r="R64" s="178">
        <f ca="1">IF(B$45="","",IF(SUM(H$52)=0,0,OFFSET('Mix Design'!R$9,0,ROW('13'!P64)-ROW('13'!P$60))))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Design'!R$1,MATCH(B$45,Mixes,0),ROW('13'!P65)-ROW('13'!P$60))</f>
        <v>0</v>
      </c>
      <c r="R65" s="178">
        <f ca="1">IF(B$45="","",IF(SUM(H$52)=0,0,OFFSET('Mix Design'!R$9,0,ROW('13'!P65)-ROW('13'!P$60))))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Design'!R$1,MATCH(B$45,Mixes,0),ROW('13'!P66)-ROW('13'!P$60))</f>
        <v>0</v>
      </c>
      <c r="R66" s="178">
        <f ca="1">IF(B$45="","",IF(SUM(H$52)=0,0,OFFSET('Mix Design'!R$9,0,ROW('13'!P66)-ROW('13'!P$60))))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Design'!R$1,MATCH(B$45,Mixes,0),ROW('13'!P67)-ROW('13'!P$60))</f>
        <v>0</v>
      </c>
      <c r="R67" s="178">
        <f ca="1">IF(B$45="","",IF(SUM(H$52)=0,0,OFFSET('Mix Design'!R$9,0,ROW('13'!P67)-ROW('13'!P$60))))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Design'!R$1,MATCH(B$45,Mixes,0),ROW('13'!P68)-ROW('13'!P$60))</f>
        <v>0</v>
      </c>
      <c r="R68" s="178">
        <f ca="1">IF(B$45="","",IF(SUM(H$52)=0,0,OFFSET('Mix Design'!R$9,0,ROW('13'!P68)-ROW('13'!P$60))))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Design'!R$1,MATCH(B$45,Mixes,0),ROW('13'!P69)-ROW('13'!P$60))</f>
        <v>0</v>
      </c>
      <c r="R69" s="178">
        <f ca="1">IF(B$45="","",IF(SUM(H$52)=0,0,OFFSET('Mix Design'!R$9,0,ROW('13'!P69)-ROW('13'!P$60))))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Design'!R$1,MATCH(B$45,Mixes,0),ROW('13'!P70)-ROW('13'!P$60))</f>
        <v>0</v>
      </c>
      <c r="R70" s="178">
        <f ca="1">IF(B$45="","",IF(SUM(H$52)=0,0,OFFSET('Mix Design'!R$9,0,ROW('13'!P70)-ROW('13'!P$60))))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Design'!R$1,MATCH(B$45,Mixes,0),ROW('13'!P71)-ROW('13'!P$60))</f>
        <v>0</v>
      </c>
      <c r="R71" s="178">
        <f ca="1">IF(B$45="","",IF(SUM(H$52)=0,0,OFFSET('Mix Design'!R$9,0,ROW('13'!P71)-ROW('13'!P$60))))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Design'!R$1,MATCH(B$45,Mixes,0),ROW('13'!P72)-ROW('13'!P$60))</f>
        <v>0</v>
      </c>
      <c r="R72" s="178">
        <f ca="1">IF(B$45="","",IF(SUM(H$52)=0,0,OFFSET('Mix Design'!R$9,0,ROW('13'!P72)-ROW('13'!P$60))))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12" priority="3" stopIfTrue="1" operator="equal">
      <formula>"Emulsion"</formula>
    </cfRule>
  </conditionalFormatting>
  <conditionalFormatting sqref="BI206:BQ206">
    <cfRule type="cellIs" dxfId="211" priority="2" stopIfTrue="1" operator="equal">
      <formula>"Core Density"</formula>
    </cfRule>
  </conditionalFormatting>
  <conditionalFormatting sqref="H46">
    <cfRule type="expression" dxfId="210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0593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94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95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96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Design'!R$1,MATCH(B$45,Mixes,0),ROW('14'!P61)-ROW('14'!P$60))</f>
        <v>0</v>
      </c>
      <c r="R61" s="178">
        <f ca="1">IF(B$45="","",IF(SUM(H$52)=0,0,OFFSET('Mix Design'!R$9,0,ROW('14'!P61)-ROW('14'!P$60))))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Design'!R$1,MATCH(B$45,Mixes,0),ROW('14'!P62)-ROW('14'!P$60))</f>
        <v>0</v>
      </c>
      <c r="R62" s="178">
        <f ca="1">IF(B$45="","",IF(SUM(H$52)=0,0,OFFSET('Mix Design'!R$9,0,ROW('14'!P62)-ROW('14'!P$60))))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Design'!R$1,MATCH(B$45,Mixes,0),ROW('14'!P63)-ROW('14'!P$60))</f>
        <v>0</v>
      </c>
      <c r="R63" s="178">
        <f ca="1">IF(B$45="","",IF(SUM(H$52)=0,0,OFFSET('Mix Design'!R$9,0,ROW('14'!P63)-ROW('14'!P$60))))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Design'!R$1,MATCH(B$45,Mixes,0),ROW('14'!P64)-ROW('14'!P$60))</f>
        <v>0</v>
      </c>
      <c r="R64" s="178">
        <f ca="1">IF(B$45="","",IF(SUM(H$52)=0,0,OFFSET('Mix Design'!R$9,0,ROW('14'!P64)-ROW('14'!P$60))))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Design'!R$1,MATCH(B$45,Mixes,0),ROW('14'!P65)-ROW('14'!P$60))</f>
        <v>0</v>
      </c>
      <c r="R65" s="178">
        <f ca="1">IF(B$45="","",IF(SUM(H$52)=0,0,OFFSET('Mix Design'!R$9,0,ROW('14'!P65)-ROW('14'!P$60))))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Design'!R$1,MATCH(B$45,Mixes,0),ROW('14'!P66)-ROW('14'!P$60))</f>
        <v>0</v>
      </c>
      <c r="R66" s="178">
        <f ca="1">IF(B$45="","",IF(SUM(H$52)=0,0,OFFSET('Mix Design'!R$9,0,ROW('14'!P66)-ROW('14'!P$60))))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Design'!R$1,MATCH(B$45,Mixes,0),ROW('14'!P67)-ROW('14'!P$60))</f>
        <v>0</v>
      </c>
      <c r="R67" s="178">
        <f ca="1">IF(B$45="","",IF(SUM(H$52)=0,0,OFFSET('Mix Design'!R$9,0,ROW('14'!P67)-ROW('14'!P$60))))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Design'!R$1,MATCH(B$45,Mixes,0),ROW('14'!P68)-ROW('14'!P$60))</f>
        <v>0</v>
      </c>
      <c r="R68" s="178">
        <f ca="1">IF(B$45="","",IF(SUM(H$52)=0,0,OFFSET('Mix Design'!R$9,0,ROW('14'!P68)-ROW('14'!P$60))))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Design'!R$1,MATCH(B$45,Mixes,0),ROW('14'!P69)-ROW('14'!P$60))</f>
        <v>0</v>
      </c>
      <c r="R69" s="178">
        <f ca="1">IF(B$45="","",IF(SUM(H$52)=0,0,OFFSET('Mix Design'!R$9,0,ROW('14'!P69)-ROW('14'!P$60))))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Design'!R$1,MATCH(B$45,Mixes,0),ROW('14'!P70)-ROW('14'!P$60))</f>
        <v>0</v>
      </c>
      <c r="R70" s="178">
        <f ca="1">IF(B$45="","",IF(SUM(H$52)=0,0,OFFSET('Mix Design'!R$9,0,ROW('14'!P70)-ROW('14'!P$60))))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Design'!R$1,MATCH(B$45,Mixes,0),ROW('14'!P71)-ROW('14'!P$60))</f>
        <v>0</v>
      </c>
      <c r="R71" s="178">
        <f ca="1">IF(B$45="","",IF(SUM(H$52)=0,0,OFFSET('Mix Design'!R$9,0,ROW('14'!P71)-ROW('14'!P$60))))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Design'!R$1,MATCH(B$45,Mixes,0),ROW('14'!P72)-ROW('14'!P$60))</f>
        <v>0</v>
      </c>
      <c r="R72" s="178">
        <f ca="1">IF(B$45="","",IF(SUM(H$52)=0,0,OFFSET('Mix Design'!R$9,0,ROW('14'!P72)-ROW('14'!P$60))))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09" priority="3" stopIfTrue="1" operator="equal">
      <formula>"Emulsion"</formula>
    </cfRule>
  </conditionalFormatting>
  <conditionalFormatting sqref="BI206:BQ206">
    <cfRule type="cellIs" dxfId="208" priority="2" stopIfTrue="1" operator="equal">
      <formula>"Core Density"</formula>
    </cfRule>
  </conditionalFormatting>
  <conditionalFormatting sqref="H46">
    <cfRule type="expression" dxfId="207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1617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8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9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0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BS851"/>
  <sheetViews>
    <sheetView showRowColHeaders="0" topLeftCell="A26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Design'!R$1,MATCH(B$45,Mixes,0),ROW('15'!P61)-ROW('15'!P$60))</f>
        <v>0</v>
      </c>
      <c r="R61" s="178">
        <f ca="1">IF(B$45="","",IF(SUM(H$52)=0,0,OFFSET('Mix Design'!R$9,0,ROW('15'!P61)-ROW('15'!P$60))))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Design'!R$1,MATCH(B$45,Mixes,0),ROW('15'!P62)-ROW('15'!P$60))</f>
        <v>0</v>
      </c>
      <c r="R62" s="178">
        <f ca="1">IF(B$45="","",IF(SUM(H$52)=0,0,OFFSET('Mix Design'!R$9,0,ROW('15'!P62)-ROW('15'!P$60))))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Design'!R$1,MATCH(B$45,Mixes,0),ROW('15'!P63)-ROW('15'!P$60))</f>
        <v>0</v>
      </c>
      <c r="R63" s="178">
        <f ca="1">IF(B$45="","",IF(SUM(H$52)=0,0,OFFSET('Mix Design'!R$9,0,ROW('15'!P63)-ROW('15'!P$60))))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Design'!R$1,MATCH(B$45,Mixes,0),ROW('15'!P64)-ROW('15'!P$60))</f>
        <v>0</v>
      </c>
      <c r="R64" s="178">
        <f ca="1">IF(B$45="","",IF(SUM(H$52)=0,0,OFFSET('Mix Design'!R$9,0,ROW('15'!P64)-ROW('15'!P$60))))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Design'!R$1,MATCH(B$45,Mixes,0),ROW('15'!P65)-ROW('15'!P$60))</f>
        <v>0</v>
      </c>
      <c r="R65" s="178">
        <f ca="1">IF(B$45="","",IF(SUM(H$52)=0,0,OFFSET('Mix Design'!R$9,0,ROW('15'!P65)-ROW('15'!P$60))))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Design'!R$1,MATCH(B$45,Mixes,0),ROW('15'!P66)-ROW('15'!P$60))</f>
        <v>0</v>
      </c>
      <c r="R66" s="178">
        <f ca="1">IF(B$45="","",IF(SUM(H$52)=0,0,OFFSET('Mix Design'!R$9,0,ROW('15'!P66)-ROW('15'!P$60))))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Design'!R$1,MATCH(B$45,Mixes,0),ROW('15'!P67)-ROW('15'!P$60))</f>
        <v>0</v>
      </c>
      <c r="R67" s="178">
        <f ca="1">IF(B$45="","",IF(SUM(H$52)=0,0,OFFSET('Mix Design'!R$9,0,ROW('15'!P67)-ROW('15'!P$60))))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Design'!R$1,MATCH(B$45,Mixes,0),ROW('15'!P68)-ROW('15'!P$60))</f>
        <v>0</v>
      </c>
      <c r="R68" s="178">
        <f ca="1">IF(B$45="","",IF(SUM(H$52)=0,0,OFFSET('Mix Design'!R$9,0,ROW('15'!P68)-ROW('15'!P$60))))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Design'!R$1,MATCH(B$45,Mixes,0),ROW('15'!P69)-ROW('15'!P$60))</f>
        <v>0</v>
      </c>
      <c r="R69" s="178">
        <f ca="1">IF(B$45="","",IF(SUM(H$52)=0,0,OFFSET('Mix Design'!R$9,0,ROW('15'!P69)-ROW('15'!P$60))))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Design'!R$1,MATCH(B$45,Mixes,0),ROW('15'!P70)-ROW('15'!P$60))</f>
        <v>0</v>
      </c>
      <c r="R70" s="178">
        <f ca="1">IF(B$45="","",IF(SUM(H$52)=0,0,OFFSET('Mix Design'!R$9,0,ROW('15'!P70)-ROW('15'!P$60))))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Design'!R$1,MATCH(B$45,Mixes,0),ROW('15'!P71)-ROW('15'!P$60))</f>
        <v>0</v>
      </c>
      <c r="R71" s="178">
        <f ca="1">IF(B$45="","",IF(SUM(H$52)=0,0,OFFSET('Mix Design'!R$9,0,ROW('15'!P71)-ROW('15'!P$60))))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Design'!R$1,MATCH(B$45,Mixes,0),ROW('15'!P72)-ROW('15'!P$60))</f>
        <v>0</v>
      </c>
      <c r="R72" s="178">
        <f ca="1">IF(B$45="","",IF(SUM(H$52)=0,0,OFFSET('Mix Design'!R$9,0,ROW('15'!P72)-ROW('15'!P$60))))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06" priority="3" stopIfTrue="1" operator="equal">
      <formula>"Emulsion"</formula>
    </cfRule>
  </conditionalFormatting>
  <conditionalFormatting sqref="BI206:BQ206">
    <cfRule type="cellIs" dxfId="205" priority="2" stopIfTrue="1" operator="equal">
      <formula>"Core Density"</formula>
    </cfRule>
  </conditionalFormatting>
  <conditionalFormatting sqref="H46">
    <cfRule type="expression" dxfId="204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353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4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5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6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Design'!R$1,MATCH(B$45,Mixes,0),ROW('16'!P61)-ROW('16'!P$60))</f>
        <v>0</v>
      </c>
      <c r="R61" s="178">
        <f ca="1">IF(B$45="","",IF(SUM(H$52)=0,0,OFFSET('Mix Design'!R$9,0,ROW('16'!P61)-ROW('16'!P$60))))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Design'!R$1,MATCH(B$45,Mixes,0),ROW('16'!P62)-ROW('16'!P$60))</f>
        <v>0</v>
      </c>
      <c r="R62" s="178">
        <f ca="1">IF(B$45="","",IF(SUM(H$52)=0,0,OFFSET('Mix Design'!R$9,0,ROW('16'!P62)-ROW('16'!P$60))))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Design'!R$1,MATCH(B$45,Mixes,0),ROW('16'!P63)-ROW('16'!P$60))</f>
        <v>0</v>
      </c>
      <c r="R63" s="178">
        <f ca="1">IF(B$45="","",IF(SUM(H$52)=0,0,OFFSET('Mix Design'!R$9,0,ROW('16'!P63)-ROW('16'!P$60))))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Design'!R$1,MATCH(B$45,Mixes,0),ROW('16'!P64)-ROW('16'!P$60))</f>
        <v>0</v>
      </c>
      <c r="R64" s="178">
        <f ca="1">IF(B$45="","",IF(SUM(H$52)=0,0,OFFSET('Mix Design'!R$9,0,ROW('16'!P64)-ROW('16'!P$60))))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Design'!R$1,MATCH(B$45,Mixes,0),ROW('16'!P65)-ROW('16'!P$60))</f>
        <v>0</v>
      </c>
      <c r="R65" s="178">
        <f ca="1">IF(B$45="","",IF(SUM(H$52)=0,0,OFFSET('Mix Design'!R$9,0,ROW('16'!P65)-ROW('16'!P$60))))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Design'!R$1,MATCH(B$45,Mixes,0),ROW('16'!P66)-ROW('16'!P$60))</f>
        <v>0</v>
      </c>
      <c r="R66" s="178">
        <f ca="1">IF(B$45="","",IF(SUM(H$52)=0,0,OFFSET('Mix Design'!R$9,0,ROW('16'!P66)-ROW('16'!P$60))))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Design'!R$1,MATCH(B$45,Mixes,0),ROW('16'!P67)-ROW('16'!P$60))</f>
        <v>0</v>
      </c>
      <c r="R67" s="178">
        <f ca="1">IF(B$45="","",IF(SUM(H$52)=0,0,OFFSET('Mix Design'!R$9,0,ROW('16'!P67)-ROW('16'!P$60))))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Design'!R$1,MATCH(B$45,Mixes,0),ROW('16'!P68)-ROW('16'!P$60))</f>
        <v>0</v>
      </c>
      <c r="R68" s="178">
        <f ca="1">IF(B$45="","",IF(SUM(H$52)=0,0,OFFSET('Mix Design'!R$9,0,ROW('16'!P68)-ROW('16'!P$60))))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Design'!R$1,MATCH(B$45,Mixes,0),ROW('16'!P69)-ROW('16'!P$60))</f>
        <v>0</v>
      </c>
      <c r="R69" s="178">
        <f ca="1">IF(B$45="","",IF(SUM(H$52)=0,0,OFFSET('Mix Design'!R$9,0,ROW('16'!P69)-ROW('16'!P$60))))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Design'!R$1,MATCH(B$45,Mixes,0),ROW('16'!P70)-ROW('16'!P$60))</f>
        <v>0</v>
      </c>
      <c r="R70" s="178">
        <f ca="1">IF(B$45="","",IF(SUM(H$52)=0,0,OFFSET('Mix Design'!R$9,0,ROW('16'!P70)-ROW('16'!P$60))))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Design'!R$1,MATCH(B$45,Mixes,0),ROW('16'!P71)-ROW('16'!P$60))</f>
        <v>0</v>
      </c>
      <c r="R71" s="178">
        <f ca="1">IF(B$45="","",IF(SUM(H$52)=0,0,OFFSET('Mix Design'!R$9,0,ROW('16'!P71)-ROW('16'!P$60))))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Design'!R$1,MATCH(B$45,Mixes,0),ROW('16'!P72)-ROW('16'!P$60))</f>
        <v>0</v>
      </c>
      <c r="R72" s="178">
        <f ca="1">IF(B$45="","",IF(SUM(H$52)=0,0,OFFSET('Mix Design'!R$9,0,ROW('16'!P72)-ROW('16'!P$60))))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03" priority="3" stopIfTrue="1" operator="equal">
      <formula>"Emulsion"</formula>
    </cfRule>
  </conditionalFormatting>
  <conditionalFormatting sqref="BI206:BQ206">
    <cfRule type="cellIs" dxfId="202" priority="2" stopIfTrue="1" operator="equal">
      <formula>"Core Density"</formula>
    </cfRule>
  </conditionalFormatting>
  <conditionalFormatting sqref="H46">
    <cfRule type="expression" dxfId="201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1377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78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79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80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Design'!R$1,MATCH(B$45,Mixes,0),ROW('17'!P61)-ROW('17'!P$60))</f>
        <v>0</v>
      </c>
      <c r="R61" s="178">
        <f ca="1">IF(B$45="","",IF(SUM(H$52)=0,0,OFFSET('Mix Design'!R$9,0,ROW('17'!P61)-ROW('17'!P$60))))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Design'!R$1,MATCH(B$45,Mixes,0),ROW('17'!P62)-ROW('17'!P$60))</f>
        <v>0</v>
      </c>
      <c r="R62" s="178">
        <f ca="1">IF(B$45="","",IF(SUM(H$52)=0,0,OFFSET('Mix Design'!R$9,0,ROW('17'!P62)-ROW('17'!P$60))))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Design'!R$1,MATCH(B$45,Mixes,0),ROW('17'!P63)-ROW('17'!P$60))</f>
        <v>0</v>
      </c>
      <c r="R63" s="178">
        <f ca="1">IF(B$45="","",IF(SUM(H$52)=0,0,OFFSET('Mix Design'!R$9,0,ROW('17'!P63)-ROW('17'!P$60))))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Design'!R$1,MATCH(B$45,Mixes,0),ROW('17'!P64)-ROW('17'!P$60))</f>
        <v>0</v>
      </c>
      <c r="R64" s="178">
        <f ca="1">IF(B$45="","",IF(SUM(H$52)=0,0,OFFSET('Mix Design'!R$9,0,ROW('17'!P64)-ROW('17'!P$60))))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Design'!R$1,MATCH(B$45,Mixes,0),ROW('17'!P65)-ROW('17'!P$60))</f>
        <v>0</v>
      </c>
      <c r="R65" s="178">
        <f ca="1">IF(B$45="","",IF(SUM(H$52)=0,0,OFFSET('Mix Design'!R$9,0,ROW('17'!P65)-ROW('17'!P$60))))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Design'!R$1,MATCH(B$45,Mixes,0),ROW('17'!P66)-ROW('17'!P$60))</f>
        <v>0</v>
      </c>
      <c r="R66" s="178">
        <f ca="1">IF(B$45="","",IF(SUM(H$52)=0,0,OFFSET('Mix Design'!R$9,0,ROW('17'!P66)-ROW('17'!P$60))))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Design'!R$1,MATCH(B$45,Mixes,0),ROW('17'!P67)-ROW('17'!P$60))</f>
        <v>0</v>
      </c>
      <c r="R67" s="178">
        <f ca="1">IF(B$45="","",IF(SUM(H$52)=0,0,OFFSET('Mix Design'!R$9,0,ROW('17'!P67)-ROW('17'!P$60))))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Design'!R$1,MATCH(B$45,Mixes,0),ROW('17'!P68)-ROW('17'!P$60))</f>
        <v>0</v>
      </c>
      <c r="R68" s="178">
        <f ca="1">IF(B$45="","",IF(SUM(H$52)=0,0,OFFSET('Mix Design'!R$9,0,ROW('17'!P68)-ROW('17'!P$60))))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Design'!R$1,MATCH(B$45,Mixes,0),ROW('17'!P69)-ROW('17'!P$60))</f>
        <v>0</v>
      </c>
      <c r="R69" s="178">
        <f ca="1">IF(B$45="","",IF(SUM(H$52)=0,0,OFFSET('Mix Design'!R$9,0,ROW('17'!P69)-ROW('17'!P$60))))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Design'!R$1,MATCH(B$45,Mixes,0),ROW('17'!P70)-ROW('17'!P$60))</f>
        <v>0</v>
      </c>
      <c r="R70" s="178">
        <f ca="1">IF(B$45="","",IF(SUM(H$52)=0,0,OFFSET('Mix Design'!R$9,0,ROW('17'!P70)-ROW('17'!P$60))))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Design'!R$1,MATCH(B$45,Mixes,0),ROW('17'!P71)-ROW('17'!P$60))</f>
        <v>0</v>
      </c>
      <c r="R71" s="178">
        <f ca="1">IF(B$45="","",IF(SUM(H$52)=0,0,OFFSET('Mix Design'!R$9,0,ROW('17'!P71)-ROW('17'!P$60))))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Design'!R$1,MATCH(B$45,Mixes,0),ROW('17'!P72)-ROW('17'!P$60))</f>
        <v>0</v>
      </c>
      <c r="R72" s="178">
        <f ca="1">IF(B$45="","",IF(SUM(H$52)=0,0,OFFSET('Mix Design'!R$9,0,ROW('17'!P72)-ROW('17'!P$60))))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200" priority="3" stopIfTrue="1" operator="equal">
      <formula>"Emulsion"</formula>
    </cfRule>
  </conditionalFormatting>
  <conditionalFormatting sqref="BI206:BQ206">
    <cfRule type="cellIs" dxfId="199" priority="2" stopIfTrue="1" operator="equal">
      <formula>"Core Density"</formula>
    </cfRule>
  </conditionalFormatting>
  <conditionalFormatting sqref="H46">
    <cfRule type="expression" dxfId="198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01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2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3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4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Design'!R$1,MATCH(B$45,Mixes,0),ROW('18'!P61)-ROW('18'!P$60))</f>
        <v>0</v>
      </c>
      <c r="R61" s="178">
        <f ca="1">IF(B$45="","",IF(SUM(H$52)=0,0,OFFSET('Mix Design'!R$9,0,ROW('18'!P61)-ROW('18'!P$60))))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Design'!R$1,MATCH(B$45,Mixes,0),ROW('18'!P62)-ROW('18'!P$60))</f>
        <v>0</v>
      </c>
      <c r="R62" s="178">
        <f ca="1">IF(B$45="","",IF(SUM(H$52)=0,0,OFFSET('Mix Design'!R$9,0,ROW('18'!P62)-ROW('18'!P$60))))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Design'!R$1,MATCH(B$45,Mixes,0),ROW('18'!P63)-ROW('18'!P$60))</f>
        <v>0</v>
      </c>
      <c r="R63" s="178">
        <f ca="1">IF(B$45="","",IF(SUM(H$52)=0,0,OFFSET('Mix Design'!R$9,0,ROW('18'!P63)-ROW('18'!P$60))))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Design'!R$1,MATCH(B$45,Mixes,0),ROW('18'!P64)-ROW('18'!P$60))</f>
        <v>0</v>
      </c>
      <c r="R64" s="178">
        <f ca="1">IF(B$45="","",IF(SUM(H$52)=0,0,OFFSET('Mix Design'!R$9,0,ROW('18'!P64)-ROW('18'!P$60))))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Design'!R$1,MATCH(B$45,Mixes,0),ROW('18'!P65)-ROW('18'!P$60))</f>
        <v>0</v>
      </c>
      <c r="R65" s="178">
        <f ca="1">IF(B$45="","",IF(SUM(H$52)=0,0,OFFSET('Mix Design'!R$9,0,ROW('18'!P65)-ROW('18'!P$60))))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Design'!R$1,MATCH(B$45,Mixes,0),ROW('18'!P66)-ROW('18'!P$60))</f>
        <v>0</v>
      </c>
      <c r="R66" s="178">
        <f ca="1">IF(B$45="","",IF(SUM(H$52)=0,0,OFFSET('Mix Design'!R$9,0,ROW('18'!P66)-ROW('18'!P$60))))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Design'!R$1,MATCH(B$45,Mixes,0),ROW('18'!P67)-ROW('18'!P$60))</f>
        <v>0</v>
      </c>
      <c r="R67" s="178">
        <f ca="1">IF(B$45="","",IF(SUM(H$52)=0,0,OFFSET('Mix Design'!R$9,0,ROW('18'!P67)-ROW('18'!P$60))))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Design'!R$1,MATCH(B$45,Mixes,0),ROW('18'!P68)-ROW('18'!P$60))</f>
        <v>0</v>
      </c>
      <c r="R68" s="178">
        <f ca="1">IF(B$45="","",IF(SUM(H$52)=0,0,OFFSET('Mix Design'!R$9,0,ROW('18'!P68)-ROW('18'!P$60))))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Design'!R$1,MATCH(B$45,Mixes,0),ROW('18'!P69)-ROW('18'!P$60))</f>
        <v>0</v>
      </c>
      <c r="R69" s="178">
        <f ca="1">IF(B$45="","",IF(SUM(H$52)=0,0,OFFSET('Mix Design'!R$9,0,ROW('18'!P69)-ROW('18'!P$60))))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Design'!R$1,MATCH(B$45,Mixes,0),ROW('18'!P70)-ROW('18'!P$60))</f>
        <v>0</v>
      </c>
      <c r="R70" s="178">
        <f ca="1">IF(B$45="","",IF(SUM(H$52)=0,0,OFFSET('Mix Design'!R$9,0,ROW('18'!P70)-ROW('18'!P$60))))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Design'!R$1,MATCH(B$45,Mixes,0),ROW('18'!P71)-ROW('18'!P$60))</f>
        <v>0</v>
      </c>
      <c r="R71" s="178">
        <f ca="1">IF(B$45="","",IF(SUM(H$52)=0,0,OFFSET('Mix Design'!R$9,0,ROW('18'!P71)-ROW('18'!P$60))))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Design'!R$1,MATCH(B$45,Mixes,0),ROW('18'!P72)-ROW('18'!P$60))</f>
        <v>0</v>
      </c>
      <c r="R72" s="178">
        <f ca="1">IF(B$45="","",IF(SUM(H$52)=0,0,OFFSET('Mix Design'!R$9,0,ROW('18'!P72)-ROW('18'!P$60))))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97" priority="3" stopIfTrue="1" operator="equal">
      <formula>"Emulsion"</formula>
    </cfRule>
  </conditionalFormatting>
  <conditionalFormatting sqref="BI206:BQ206">
    <cfRule type="cellIs" dxfId="196" priority="2" stopIfTrue="1" operator="equal">
      <formula>"Core Density"</formula>
    </cfRule>
  </conditionalFormatting>
  <conditionalFormatting sqref="H46">
    <cfRule type="expression" dxfId="195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25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6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7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8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pageSetUpPr fitToPage="1"/>
  </sheetPr>
  <dimension ref="A1:BS851"/>
  <sheetViews>
    <sheetView showRowColHeaders="0" topLeftCell="A26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Design'!R$1,MATCH(B$45,Mixes,0),ROW('19'!P61)-ROW('19'!P$60))</f>
        <v>0</v>
      </c>
      <c r="R61" s="178">
        <f ca="1">IF(B$45="","",IF(SUM(H$52)=0,0,OFFSET('Mix Design'!R$9,0,ROW('19'!P61)-ROW('19'!P$60))))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Design'!R$1,MATCH(B$45,Mixes,0),ROW('19'!P62)-ROW('19'!P$60))</f>
        <v>0</v>
      </c>
      <c r="R62" s="178">
        <f ca="1">IF(B$45="","",IF(SUM(H$52)=0,0,OFFSET('Mix Design'!R$9,0,ROW('19'!P62)-ROW('19'!P$60))))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Design'!R$1,MATCH(B$45,Mixes,0),ROW('19'!P63)-ROW('19'!P$60))</f>
        <v>0</v>
      </c>
      <c r="R63" s="178">
        <f ca="1">IF(B$45="","",IF(SUM(H$52)=0,0,OFFSET('Mix Design'!R$9,0,ROW('19'!P63)-ROW('19'!P$60))))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Design'!R$1,MATCH(B$45,Mixes,0),ROW('19'!P64)-ROW('19'!P$60))</f>
        <v>0</v>
      </c>
      <c r="R64" s="178">
        <f ca="1">IF(B$45="","",IF(SUM(H$52)=0,0,OFFSET('Mix Design'!R$9,0,ROW('19'!P64)-ROW('19'!P$60))))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Design'!R$1,MATCH(B$45,Mixes,0),ROW('19'!P65)-ROW('19'!P$60))</f>
        <v>0</v>
      </c>
      <c r="R65" s="178">
        <f ca="1">IF(B$45="","",IF(SUM(H$52)=0,0,OFFSET('Mix Design'!R$9,0,ROW('19'!P65)-ROW('19'!P$60))))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Design'!R$1,MATCH(B$45,Mixes,0),ROW('19'!P66)-ROW('19'!P$60))</f>
        <v>0</v>
      </c>
      <c r="R66" s="178">
        <f ca="1">IF(B$45="","",IF(SUM(H$52)=0,0,OFFSET('Mix Design'!R$9,0,ROW('19'!P66)-ROW('19'!P$60))))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Design'!R$1,MATCH(B$45,Mixes,0),ROW('19'!P67)-ROW('19'!P$60))</f>
        <v>0</v>
      </c>
      <c r="R67" s="178">
        <f ca="1">IF(B$45="","",IF(SUM(H$52)=0,0,OFFSET('Mix Design'!R$9,0,ROW('19'!P67)-ROW('19'!P$60))))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Design'!R$1,MATCH(B$45,Mixes,0),ROW('19'!P68)-ROW('19'!P$60))</f>
        <v>0</v>
      </c>
      <c r="R68" s="178">
        <f ca="1">IF(B$45="","",IF(SUM(H$52)=0,0,OFFSET('Mix Design'!R$9,0,ROW('19'!P68)-ROW('19'!P$60))))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Design'!R$1,MATCH(B$45,Mixes,0),ROW('19'!P69)-ROW('19'!P$60))</f>
        <v>0</v>
      </c>
      <c r="R69" s="178">
        <f ca="1">IF(B$45="","",IF(SUM(H$52)=0,0,OFFSET('Mix Design'!R$9,0,ROW('19'!P69)-ROW('19'!P$60))))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Design'!R$1,MATCH(B$45,Mixes,0),ROW('19'!P70)-ROW('19'!P$60))</f>
        <v>0</v>
      </c>
      <c r="R70" s="178">
        <f ca="1">IF(B$45="","",IF(SUM(H$52)=0,0,OFFSET('Mix Design'!R$9,0,ROW('19'!P70)-ROW('19'!P$60))))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Design'!R$1,MATCH(B$45,Mixes,0),ROW('19'!P71)-ROW('19'!P$60))</f>
        <v>0</v>
      </c>
      <c r="R71" s="178">
        <f ca="1">IF(B$45="","",IF(SUM(H$52)=0,0,OFFSET('Mix Design'!R$9,0,ROW('19'!P71)-ROW('19'!P$60))))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Design'!R$1,MATCH(B$45,Mixes,0),ROW('19'!P72)-ROW('19'!P$60))</f>
        <v>0</v>
      </c>
      <c r="R72" s="178">
        <f ca="1">IF(B$45="","",IF(SUM(H$52)=0,0,OFFSET('Mix Design'!R$9,0,ROW('19'!P72)-ROW('19'!P$60))))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94" priority="3" stopIfTrue="1" operator="equal">
      <formula>"Emulsion"</formula>
    </cfRule>
  </conditionalFormatting>
  <conditionalFormatting sqref="BI206:BQ206">
    <cfRule type="cellIs" dxfId="193" priority="2" stopIfTrue="1" operator="equal">
      <formula>"Core Density"</formula>
    </cfRule>
  </conditionalFormatting>
  <conditionalFormatting sqref="H46">
    <cfRule type="expression" dxfId="192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41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2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3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4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Design'!R$1,MATCH(B$45,Mixes,0),ROW('20'!P61)-ROW('20'!P$60))</f>
        <v>0</v>
      </c>
      <c r="R61" s="178">
        <f ca="1">IF(B$45="","",IF(SUM(H$52)=0,0,OFFSET('Mix Design'!R$9,0,ROW('20'!P61)-ROW('20'!P$60))))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Design'!R$1,MATCH(B$45,Mixes,0),ROW('20'!P62)-ROW('20'!P$60))</f>
        <v>0</v>
      </c>
      <c r="R62" s="178">
        <f ca="1">IF(B$45="","",IF(SUM(H$52)=0,0,OFFSET('Mix Design'!R$9,0,ROW('20'!P62)-ROW('20'!P$60))))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Design'!R$1,MATCH(B$45,Mixes,0),ROW('20'!P63)-ROW('20'!P$60))</f>
        <v>0</v>
      </c>
      <c r="R63" s="178">
        <f ca="1">IF(B$45="","",IF(SUM(H$52)=0,0,OFFSET('Mix Design'!R$9,0,ROW('20'!P63)-ROW('20'!P$60))))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Design'!R$1,MATCH(B$45,Mixes,0),ROW('20'!P64)-ROW('20'!P$60))</f>
        <v>0</v>
      </c>
      <c r="R64" s="178">
        <f ca="1">IF(B$45="","",IF(SUM(H$52)=0,0,OFFSET('Mix Design'!R$9,0,ROW('20'!P64)-ROW('20'!P$60))))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Design'!R$1,MATCH(B$45,Mixes,0),ROW('20'!P65)-ROW('20'!P$60))</f>
        <v>0</v>
      </c>
      <c r="R65" s="178">
        <f ca="1">IF(B$45="","",IF(SUM(H$52)=0,0,OFFSET('Mix Design'!R$9,0,ROW('20'!P65)-ROW('20'!P$60))))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Design'!R$1,MATCH(B$45,Mixes,0),ROW('20'!P66)-ROW('20'!P$60))</f>
        <v>0</v>
      </c>
      <c r="R66" s="178">
        <f ca="1">IF(B$45="","",IF(SUM(H$52)=0,0,OFFSET('Mix Design'!R$9,0,ROW('20'!P66)-ROW('20'!P$60))))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Design'!R$1,MATCH(B$45,Mixes,0),ROW('20'!P67)-ROW('20'!P$60))</f>
        <v>0</v>
      </c>
      <c r="R67" s="178">
        <f ca="1">IF(B$45="","",IF(SUM(H$52)=0,0,OFFSET('Mix Design'!R$9,0,ROW('20'!P67)-ROW('20'!P$60))))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Design'!R$1,MATCH(B$45,Mixes,0),ROW('20'!P68)-ROW('20'!P$60))</f>
        <v>0</v>
      </c>
      <c r="R68" s="178">
        <f ca="1">IF(B$45="","",IF(SUM(H$52)=0,0,OFFSET('Mix Design'!R$9,0,ROW('20'!P68)-ROW('20'!P$60))))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Design'!R$1,MATCH(B$45,Mixes,0),ROW('20'!P69)-ROW('20'!P$60))</f>
        <v>0</v>
      </c>
      <c r="R69" s="178">
        <f ca="1">IF(B$45="","",IF(SUM(H$52)=0,0,OFFSET('Mix Design'!R$9,0,ROW('20'!P69)-ROW('20'!P$60))))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Design'!R$1,MATCH(B$45,Mixes,0),ROW('20'!P70)-ROW('20'!P$60))</f>
        <v>0</v>
      </c>
      <c r="R70" s="178">
        <f ca="1">IF(B$45="","",IF(SUM(H$52)=0,0,OFFSET('Mix Design'!R$9,0,ROW('20'!P70)-ROW('20'!P$60))))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Design'!R$1,MATCH(B$45,Mixes,0),ROW('20'!P71)-ROW('20'!P$60))</f>
        <v>0</v>
      </c>
      <c r="R71" s="178">
        <f ca="1">IF(B$45="","",IF(SUM(H$52)=0,0,OFFSET('Mix Design'!R$9,0,ROW('20'!P71)-ROW('20'!P$60))))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Design'!R$1,MATCH(B$45,Mixes,0),ROW('20'!P72)-ROW('20'!P$60))</f>
        <v>0</v>
      </c>
      <c r="R72" s="178">
        <f ca="1">IF(B$45="","",IF(SUM(H$52)=0,0,OFFSET('Mix Design'!R$9,0,ROW('20'!P72)-ROW('20'!P$60))))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91" priority="3" stopIfTrue="1" operator="equal">
      <formula>"Emulsion"</formula>
    </cfRule>
  </conditionalFormatting>
  <conditionalFormatting sqref="BI206:BQ206">
    <cfRule type="cellIs" dxfId="190" priority="2" stopIfTrue="1" operator="equal">
      <formula>"Core Density"</formula>
    </cfRule>
  </conditionalFormatting>
  <conditionalFormatting sqref="H46">
    <cfRule type="expression" dxfId="189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665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6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7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8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BO671"/>
  <sheetViews>
    <sheetView showRowColHeaders="0" tabSelected="1" zoomScaleNormal="100" workbookViewId="0">
      <selection activeCell="B56" sqref="B56:C56"/>
    </sheetView>
  </sheetViews>
  <sheetFormatPr defaultColWidth="8.85546875" defaultRowHeight="12.75"/>
  <cols>
    <col min="1" max="1" width="22.5703125" style="95" customWidth="1"/>
    <col min="2" max="9" width="11.7109375" style="95" customWidth="1"/>
    <col min="10" max="14" width="11.7109375" style="95" hidden="1" customWidth="1"/>
    <col min="15" max="15" width="10.85546875" style="95" hidden="1" customWidth="1"/>
    <col min="16" max="16" width="12.42578125" style="95" hidden="1" customWidth="1"/>
    <col min="17" max="21" width="8.85546875" style="95" hidden="1" customWidth="1"/>
    <col min="22" max="26" width="8.85546875" style="95" customWidth="1"/>
    <col min="27" max="28" width="8.85546875" style="95" hidden="1" customWidth="1"/>
    <col min="29" max="36" width="8.85546875" style="95" customWidth="1"/>
    <col min="37" max="37" width="14.7109375" style="95" customWidth="1"/>
    <col min="38" max="38" width="15.7109375" style="95" customWidth="1"/>
    <col min="39" max="39" width="11" style="95" customWidth="1"/>
    <col min="40" max="40" width="10.85546875" style="95" customWidth="1"/>
    <col min="41" max="41" width="9.7109375" style="95" customWidth="1"/>
    <col min="42" max="42" width="11.140625" style="95" customWidth="1"/>
    <col min="43" max="43" width="10.28515625" style="95" customWidth="1"/>
    <col min="44" max="16384" width="8.85546875" style="95"/>
  </cols>
  <sheetData>
    <row r="1" spans="1:28" ht="22.5" customHeight="1" thickTop="1" thickBot="1">
      <c r="A1" s="296">
        <v>1</v>
      </c>
      <c r="I1" s="559" t="s">
        <v>347</v>
      </c>
      <c r="AA1" s="558">
        <v>1</v>
      </c>
      <c r="AB1" s="557"/>
    </row>
    <row r="2" spans="1:28" ht="15" customHeight="1" thickBot="1">
      <c r="A2" s="821" t="s">
        <v>226</v>
      </c>
      <c r="B2" s="822"/>
      <c r="C2" s="822"/>
      <c r="D2" s="822"/>
      <c r="E2" s="822"/>
      <c r="F2" s="822"/>
      <c r="G2" s="823"/>
      <c r="H2" s="251"/>
      <c r="I2" s="560"/>
      <c r="N2" s="201">
        <f>LARGE(P2:P14,1)</f>
        <v>0</v>
      </c>
      <c r="O2" s="202">
        <f>IF(P15&lt;100,(N2+0.1),IF(P15&gt;100,(N2-0.1),N2))</f>
        <v>0.1</v>
      </c>
      <c r="P2" s="202">
        <f>ROUND(IF(B19="",0,SUM(B19/D14)*100),1)</f>
        <v>0</v>
      </c>
      <c r="Q2" s="202">
        <f>IF(P2=N2,O2,P2)</f>
        <v>0.1</v>
      </c>
      <c r="R2" s="202">
        <f>IF(Q2=N3,O3,Q2)</f>
        <v>0.1</v>
      </c>
      <c r="S2" s="202">
        <f>IF(R2=N4,O4,R2)</f>
        <v>0.1</v>
      </c>
      <c r="T2" s="202">
        <f>IF(S2=N5,O5,S2)</f>
        <v>0.1</v>
      </c>
      <c r="U2" s="203">
        <f>IF(T2=N6,O6,T2)</f>
        <v>0.1</v>
      </c>
      <c r="AA2" s="95">
        <v>2</v>
      </c>
    </row>
    <row r="3" spans="1:28" ht="15" customHeight="1">
      <c r="A3" s="191" t="s">
        <v>112</v>
      </c>
      <c r="B3" s="824"/>
      <c r="C3" s="825"/>
      <c r="D3" s="825"/>
      <c r="E3" s="188"/>
      <c r="F3" s="108"/>
      <c r="G3" s="192"/>
      <c r="N3" s="204">
        <f>LARGE(P2:P14,2)</f>
        <v>0</v>
      </c>
      <c r="O3" s="205">
        <f>IF(Q15&lt;100,(N3+0.1),IF(Q15&gt;100,(N3-0.1),N3))</f>
        <v>0.1</v>
      </c>
      <c r="P3" s="205">
        <f>ROUND(IF(B20="",0,SUM(B20/D14)*100),1)</f>
        <v>0</v>
      </c>
      <c r="Q3" s="205">
        <f>IF(P3=N2,O2,P3)</f>
        <v>0.1</v>
      </c>
      <c r="R3" s="205">
        <f>IF(Q3=N3,O3,Q3)</f>
        <v>0.1</v>
      </c>
      <c r="S3" s="205">
        <f>IF(R3=N4,O4,R3)</f>
        <v>0.1</v>
      </c>
      <c r="T3" s="205">
        <f>IF(S3=N5,O5,S3)</f>
        <v>0.1</v>
      </c>
      <c r="U3" s="206">
        <f>IF(T3=N6,O6,T3)</f>
        <v>0.1</v>
      </c>
      <c r="AA3" s="95">
        <v>3</v>
      </c>
    </row>
    <row r="4" spans="1:28" ht="15" customHeight="1">
      <c r="A4" s="191" t="s">
        <v>177</v>
      </c>
      <c r="B4" s="818" t="str">
        <f>IF(B3=0,"",'Mix Design'!F$3)</f>
        <v/>
      </c>
      <c r="C4" s="819"/>
      <c r="D4" s="819"/>
      <c r="E4" s="189"/>
      <c r="F4" s="108"/>
      <c r="G4" s="192"/>
      <c r="I4" s="108"/>
      <c r="J4" s="108"/>
      <c r="K4" s="108"/>
      <c r="L4" s="108"/>
      <c r="N4" s="204">
        <f>LARGE(P2:P14,3)</f>
        <v>0</v>
      </c>
      <c r="O4" s="205">
        <f>IF(R15&lt;100,(N4+0.1),IF(R15&gt;100,(N4-0.1),N4))</f>
        <v>0.1</v>
      </c>
      <c r="P4" s="205">
        <f>ROUND(IF(B21="",0,SUM(B21/D14)*100),1)</f>
        <v>0</v>
      </c>
      <c r="Q4" s="205">
        <f>IF(P4=N2,O2,P4)</f>
        <v>0.1</v>
      </c>
      <c r="R4" s="205">
        <f>IF(Q4=N3,O3,Q4)</f>
        <v>0.1</v>
      </c>
      <c r="S4" s="205">
        <f>IF(R4=N4,O4,R4)</f>
        <v>0.1</v>
      </c>
      <c r="T4" s="205">
        <f>IF(S4=N5,O5,S4)</f>
        <v>0.1</v>
      </c>
      <c r="U4" s="206">
        <f>IF(T4=N6,O6,T4)</f>
        <v>0.1</v>
      </c>
      <c r="AA4" s="95">
        <v>4</v>
      </c>
    </row>
    <row r="5" spans="1:28" ht="15" customHeight="1">
      <c r="A5" s="191" t="s">
        <v>113</v>
      </c>
      <c r="B5" s="818" t="str">
        <f>IF(B3=0,"",'Mix Design'!F$2)</f>
        <v/>
      </c>
      <c r="C5" s="819"/>
      <c r="D5" s="819"/>
      <c r="E5" s="189"/>
      <c r="F5" s="108"/>
      <c r="G5" s="192"/>
      <c r="I5" s="110"/>
      <c r="N5" s="204">
        <f>LARGE(P2:P14,4)</f>
        <v>0</v>
      </c>
      <c r="O5" s="205">
        <f>IF(S15&lt;100,(N5+0.1),IF(S15&gt;100,(N5-0.1),N5))</f>
        <v>0.1</v>
      </c>
      <c r="P5" s="205">
        <f>ROUND(IF(B22="",0,SUM(B22/D14)*100),1)</f>
        <v>0</v>
      </c>
      <c r="Q5" s="205">
        <f>IF(P5=N2,O2,P5)</f>
        <v>0.1</v>
      </c>
      <c r="R5" s="205">
        <f>IF(Q5=N3,O3,Q5)</f>
        <v>0.1</v>
      </c>
      <c r="S5" s="205">
        <f>IF(R5=N4,O4,R5)</f>
        <v>0.1</v>
      </c>
      <c r="T5" s="205">
        <f>IF(S5=N5,O5,S5)</f>
        <v>0.1</v>
      </c>
      <c r="U5" s="206">
        <f>IF(T5=N6,O6,T5)</f>
        <v>0.1</v>
      </c>
      <c r="AA5" s="97">
        <v>5</v>
      </c>
    </row>
    <row r="6" spans="1:28" ht="15" customHeight="1">
      <c r="A6" s="191" t="s">
        <v>35</v>
      </c>
      <c r="B6" s="818" t="str">
        <f>IF(B3=0,"",'Mix Design'!F$4)</f>
        <v/>
      </c>
      <c r="C6" s="819"/>
      <c r="D6" s="819"/>
      <c r="E6" s="189"/>
      <c r="F6" s="108"/>
      <c r="G6" s="192"/>
      <c r="N6" s="204">
        <f>LARGE(P2:P14,5)</f>
        <v>0</v>
      </c>
      <c r="O6" s="205">
        <f>IF(T15&lt;100,(N6+0.1),IF(T15&gt;100,(N6-0.1),N6))</f>
        <v>0.1</v>
      </c>
      <c r="P6" s="205">
        <f>ROUND(IF(B23="",0,SUM(B23/D14)*100),1)</f>
        <v>0</v>
      </c>
      <c r="Q6" s="205">
        <f>IF(P6=N2,O2,P6)</f>
        <v>0.1</v>
      </c>
      <c r="R6" s="205">
        <f>IF(Q6=N3,O3,Q6)</f>
        <v>0.1</v>
      </c>
      <c r="S6" s="205">
        <f>IF(R6=N4,O4,R6)</f>
        <v>0.1</v>
      </c>
      <c r="T6" s="205">
        <f>IF(S6=N5,O5,S6)</f>
        <v>0.1</v>
      </c>
      <c r="U6" s="206">
        <f>IF(T6=N6,O6,T6)</f>
        <v>0.1</v>
      </c>
      <c r="AA6" s="97">
        <v>6</v>
      </c>
    </row>
    <row r="7" spans="1:28" ht="15" customHeight="1">
      <c r="A7" s="191" t="s">
        <v>152</v>
      </c>
      <c r="B7" s="831">
        <f>'Mix Design'!B9:C9</f>
        <v>0</v>
      </c>
      <c r="C7" s="818"/>
      <c r="D7" s="818"/>
      <c r="E7" s="189"/>
      <c r="F7" s="108"/>
      <c r="G7" s="192"/>
      <c r="N7" s="204"/>
      <c r="O7" s="205"/>
      <c r="P7" s="205">
        <f>ROUND(IF(B24="",0,SUM(B24/D14)*100),1)</f>
        <v>0</v>
      </c>
      <c r="Q7" s="205">
        <f>IF(P7=N2,O2,P7)</f>
        <v>0.1</v>
      </c>
      <c r="R7" s="205">
        <f>IF(Q7=N3,O3,Q7)</f>
        <v>0.1</v>
      </c>
      <c r="S7" s="205">
        <f>IF(R7=N4,O4,R7)</f>
        <v>0.1</v>
      </c>
      <c r="T7" s="205">
        <f>IF(S7=N5,O5,S7)</f>
        <v>0.1</v>
      </c>
      <c r="U7" s="206">
        <f>IF(T7=N6,O6,T7)</f>
        <v>0.1</v>
      </c>
    </row>
    <row r="8" spans="1:28" ht="15" customHeight="1">
      <c r="A8" s="191" t="s">
        <v>178</v>
      </c>
      <c r="B8" s="829"/>
      <c r="C8" s="830"/>
      <c r="D8" s="830"/>
      <c r="E8" s="189"/>
      <c r="F8" s="108"/>
      <c r="G8" s="192"/>
      <c r="N8" s="204"/>
      <c r="O8" s="205"/>
      <c r="P8" s="205">
        <f>ROUND(IF(B25="",0,SUM(B25/D14)*100),1)</f>
        <v>0</v>
      </c>
      <c r="Q8" s="205">
        <f>IF(P8=N2,O2,P8)</f>
        <v>0.1</v>
      </c>
      <c r="R8" s="205">
        <f>IF(Q8=N3,O3,Q8)</f>
        <v>0.1</v>
      </c>
      <c r="S8" s="205">
        <f>IF(R8=N4,O4,R8)</f>
        <v>0.1</v>
      </c>
      <c r="T8" s="205">
        <f>IF(S8=N5,O5,S8)</f>
        <v>0.1</v>
      </c>
      <c r="U8" s="206">
        <f>IF(T8=N6,O6,T8)</f>
        <v>0.1</v>
      </c>
    </row>
    <row r="9" spans="1:28" ht="15" customHeight="1">
      <c r="A9" s="191" t="s">
        <v>130</v>
      </c>
      <c r="B9" s="827"/>
      <c r="C9" s="813"/>
      <c r="D9" s="813"/>
      <c r="E9" s="189"/>
      <c r="F9" s="108"/>
      <c r="G9" s="192"/>
      <c r="N9" s="204"/>
      <c r="O9" s="205"/>
      <c r="P9" s="205">
        <f>ROUND(IF(B26="",0,SUM(B26/D14)*100),1)</f>
        <v>0</v>
      </c>
      <c r="Q9" s="205">
        <f>IF(P9=N2,O2,P9)</f>
        <v>0.1</v>
      </c>
      <c r="R9" s="205">
        <f>IF(Q9=N3,O3,Q9)</f>
        <v>0.1</v>
      </c>
      <c r="S9" s="205">
        <f>IF(R9=N4,O4,R9)</f>
        <v>0.1</v>
      </c>
      <c r="T9" s="205">
        <f>IF(S9=N5,O5,S9)</f>
        <v>0.1</v>
      </c>
      <c r="U9" s="206">
        <f>IF(T9=N6,O6,T9)</f>
        <v>0.1</v>
      </c>
    </row>
    <row r="10" spans="1:28" ht="15" customHeight="1">
      <c r="A10" s="191" t="s">
        <v>131</v>
      </c>
      <c r="B10" s="827"/>
      <c r="C10" s="813"/>
      <c r="D10" s="813"/>
      <c r="E10" s="393"/>
      <c r="F10" s="108"/>
      <c r="G10" s="192"/>
      <c r="N10" s="204"/>
      <c r="O10" s="205"/>
      <c r="P10" s="205">
        <f>ROUND(IF(B27="",0,SUM(B27/D14)*100),1)</f>
        <v>0</v>
      </c>
      <c r="Q10" s="205">
        <f>IF(P10=N2,O2,P10)</f>
        <v>0.1</v>
      </c>
      <c r="R10" s="205">
        <f>IF(Q10=N3,O3,Q10)</f>
        <v>0.1</v>
      </c>
      <c r="S10" s="205">
        <f>IF(R10=N4,O4,R10)</f>
        <v>0.1</v>
      </c>
      <c r="T10" s="205">
        <f>IF(S10=N5,O5,S10)</f>
        <v>0.1</v>
      </c>
      <c r="U10" s="206">
        <f>IF(T10=N6,O6,T10)</f>
        <v>0.1</v>
      </c>
    </row>
    <row r="11" spans="1:28" ht="15" customHeight="1">
      <c r="A11" s="191" t="s">
        <v>180</v>
      </c>
      <c r="B11" s="827"/>
      <c r="C11" s="813"/>
      <c r="D11" s="813"/>
      <c r="E11" s="393"/>
      <c r="F11" s="108"/>
      <c r="G11" s="192"/>
      <c r="N11" s="204"/>
      <c r="O11" s="205"/>
      <c r="P11" s="205">
        <f>ROUND(IF(B28="",0,SUM(B28/D14)*100),1)</f>
        <v>0</v>
      </c>
      <c r="Q11" s="205">
        <f>IF(P11=N2,O2,P11)</f>
        <v>0.1</v>
      </c>
      <c r="R11" s="205">
        <f>IF(Q11=N3,O3,Q11)</f>
        <v>0.1</v>
      </c>
      <c r="S11" s="205">
        <f>IF(R11=N4,O4,R11)</f>
        <v>0.1</v>
      </c>
      <c r="T11" s="205">
        <f>IF(S11=N5,O5,S11)</f>
        <v>0.1</v>
      </c>
      <c r="U11" s="206">
        <f>IF(T11=N6,O6,T11)</f>
        <v>0.1</v>
      </c>
    </row>
    <row r="12" spans="1:28" ht="15" customHeight="1">
      <c r="A12" s="191" t="s">
        <v>111</v>
      </c>
      <c r="B12" s="814" t="s">
        <v>274</v>
      </c>
      <c r="C12" s="815"/>
      <c r="D12" s="815"/>
      <c r="E12" s="394"/>
      <c r="F12" s="108"/>
      <c r="G12" s="192"/>
      <c r="N12" s="204"/>
      <c r="O12" s="205"/>
      <c r="P12" s="205">
        <f>ROUND(IF(B29="",0,SUM(B29/D14)*100),1)</f>
        <v>0</v>
      </c>
      <c r="Q12" s="205">
        <f>IF(P12=N2,O2,P12)</f>
        <v>0.1</v>
      </c>
      <c r="R12" s="205">
        <f>IF(Q12=N3,O3,Q12)</f>
        <v>0.1</v>
      </c>
      <c r="S12" s="205">
        <f>IF(R12=N4,O4,R12)</f>
        <v>0.1</v>
      </c>
      <c r="T12" s="205">
        <f>IF(S12=N5,O5,S12)</f>
        <v>0.1</v>
      </c>
      <c r="U12" s="206">
        <f>IF(T12=N6,O6,T12)</f>
        <v>0.1</v>
      </c>
    </row>
    <row r="13" spans="1:28" ht="15" customHeight="1">
      <c r="A13" s="816"/>
      <c r="B13" s="817"/>
      <c r="C13" s="395"/>
      <c r="D13" s="457"/>
      <c r="E13" s="115"/>
      <c r="F13" s="98"/>
      <c r="G13" s="252"/>
      <c r="N13" s="204"/>
      <c r="O13" s="205"/>
      <c r="P13" s="205">
        <f>ROUND(IF(B30="",0,SUM(B30/D14)*100),1)</f>
        <v>0</v>
      </c>
      <c r="Q13" s="205">
        <f>IF(P13=N2,O2,P13)</f>
        <v>0.1</v>
      </c>
      <c r="R13" s="205">
        <f>IF(Q13=N3,O3,Q13)</f>
        <v>0.1</v>
      </c>
      <c r="S13" s="205">
        <f>IF(R13=N4,O4,R13)</f>
        <v>0.1</v>
      </c>
      <c r="T13" s="205">
        <f>IF(S13=N5,O5,S13)</f>
        <v>0.1</v>
      </c>
      <c r="U13" s="206">
        <f>IF(T13=N6,O6,T13)</f>
        <v>0.1</v>
      </c>
    </row>
    <row r="14" spans="1:28" ht="15" customHeight="1">
      <c r="A14" s="790" t="s">
        <v>95</v>
      </c>
      <c r="B14" s="791"/>
      <c r="C14" s="792"/>
      <c r="D14" s="793"/>
      <c r="E14" s="794"/>
      <c r="F14" s="99"/>
      <c r="G14" s="252"/>
      <c r="N14" s="204"/>
      <c r="O14" s="205"/>
      <c r="P14" s="205">
        <f>ROUND(IF(B31="",0,SUM((B32+B31)/D14)*100),1)</f>
        <v>0</v>
      </c>
      <c r="Q14" s="205">
        <f>IF(P14=N2,O2,P14)</f>
        <v>0.1</v>
      </c>
      <c r="R14" s="205">
        <f>IF(Q14=N3,O3,Q14)</f>
        <v>0.1</v>
      </c>
      <c r="S14" s="205">
        <f>IF(R14=N4,O4,R14)</f>
        <v>0.1</v>
      </c>
      <c r="T14" s="205">
        <f>IF(S14=N5,O5,S14)</f>
        <v>0.1</v>
      </c>
      <c r="U14" s="206">
        <f>IF(T14=N6,O6,T14)</f>
        <v>0.1</v>
      </c>
    </row>
    <row r="15" spans="1:28" ht="15" customHeight="1">
      <c r="A15" s="774" t="s">
        <v>132</v>
      </c>
      <c r="B15" s="653"/>
      <c r="C15" s="775"/>
      <c r="D15" s="776"/>
      <c r="E15" s="777"/>
      <c r="F15" s="99"/>
      <c r="G15" s="252"/>
      <c r="N15" s="207"/>
      <c r="O15" s="208"/>
      <c r="P15" s="208">
        <f t="shared" ref="P15:U15" si="0">ROUND(IF(P14="",0,SUM(P2:P14)),1)</f>
        <v>0</v>
      </c>
      <c r="Q15" s="208">
        <f t="shared" si="0"/>
        <v>1.3</v>
      </c>
      <c r="R15" s="208">
        <f t="shared" si="0"/>
        <v>1.3</v>
      </c>
      <c r="S15" s="208">
        <f t="shared" si="0"/>
        <v>1.3</v>
      </c>
      <c r="T15" s="208">
        <f t="shared" si="0"/>
        <v>1.3</v>
      </c>
      <c r="U15" s="209">
        <f t="shared" si="0"/>
        <v>1.3</v>
      </c>
    </row>
    <row r="16" spans="1:28" ht="15" customHeight="1">
      <c r="A16" s="774" t="s">
        <v>133</v>
      </c>
      <c r="B16" s="653"/>
      <c r="C16" s="775"/>
      <c r="D16" s="758" t="str">
        <f>IF(D14="","",D14-D15)</f>
        <v/>
      </c>
      <c r="E16" s="759"/>
      <c r="F16" s="99"/>
      <c r="G16" s="252"/>
      <c r="I16" s="110"/>
    </row>
    <row r="17" spans="1:8" ht="15" customHeight="1">
      <c r="A17" s="811" t="s">
        <v>96</v>
      </c>
      <c r="B17" s="780" t="s">
        <v>157</v>
      </c>
      <c r="C17" s="781"/>
      <c r="D17" s="756" t="s">
        <v>222</v>
      </c>
      <c r="E17" s="756" t="s">
        <v>223</v>
      </c>
      <c r="F17" s="756" t="s">
        <v>227</v>
      </c>
      <c r="G17" s="284"/>
      <c r="H17" s="110"/>
    </row>
    <row r="18" spans="1:8" ht="15" customHeight="1">
      <c r="A18" s="812"/>
      <c r="B18" s="782"/>
      <c r="C18" s="783"/>
      <c r="D18" s="771"/>
      <c r="E18" s="771"/>
      <c r="F18" s="810"/>
      <c r="G18" s="284"/>
      <c r="H18" s="114"/>
    </row>
    <row r="19" spans="1:8" ht="15" customHeight="1">
      <c r="A19" s="253" t="s">
        <v>156</v>
      </c>
      <c r="B19" s="765"/>
      <c r="C19" s="766"/>
      <c r="D19" s="125" t="str">
        <f>IF(B19="","",IF(P15=100,P2,IF(Q15=100,Q2,IF(R15=100,R2,IF(S15=100,S2,IF(T15=100,T2,IF(U15=100,U2,U2)))))))</f>
        <v/>
      </c>
      <c r="E19" s="126" t="str">
        <f>IF(D14="","",IF(D20="","",ROUND(100-D19,1)))</f>
        <v/>
      </c>
      <c r="F19" s="290" t="str">
        <f>IF(B19="","",IF(E19&gt;9.9,ROUND(E19,0),ROUND(E19,1)))</f>
        <v/>
      </c>
      <c r="G19" s="284"/>
      <c r="H19" s="114"/>
    </row>
    <row r="20" spans="1:8" ht="15" customHeight="1">
      <c r="A20" s="253" t="s">
        <v>97</v>
      </c>
      <c r="B20" s="765"/>
      <c r="C20" s="766"/>
      <c r="D20" s="125" t="str">
        <f>IF(B20="","",IF(P15=100,P3,IF(Q15=100,Q3,IF(R15=100,R3,IF(S15=100,S3,IF(T15=100,T3,IF(U15=100,U3,U3)))))))</f>
        <v/>
      </c>
      <c r="E20" s="127" t="str">
        <f>IF(D14="","",E19-D20)</f>
        <v/>
      </c>
      <c r="F20" s="290" t="str">
        <f t="shared" ref="F20:F30" si="1">IF(B20="","",IF(E20&gt;9.9,ROUND(E20,0),ROUND(E20,1)))</f>
        <v/>
      </c>
      <c r="G20" s="284"/>
      <c r="H20" s="114"/>
    </row>
    <row r="21" spans="1:8" ht="15" customHeight="1">
      <c r="A21" s="253" t="s">
        <v>98</v>
      </c>
      <c r="B21" s="765"/>
      <c r="C21" s="766"/>
      <c r="D21" s="125" t="str">
        <f>IF(B21="","",IF(P15=100,P4,IF(Q15=100,Q4,IF(R15=100,R4,IF(S15=100,S4,IF(T15=100,T4,IF(U15=100,U4,U4)))))))</f>
        <v/>
      </c>
      <c r="E21" s="127" t="str">
        <f>IF(D14="","",E20-D21)</f>
        <v/>
      </c>
      <c r="F21" s="290" t="str">
        <f t="shared" si="1"/>
        <v/>
      </c>
      <c r="G21" s="284"/>
      <c r="H21" s="114"/>
    </row>
    <row r="22" spans="1:8" ht="15" customHeight="1">
      <c r="A22" s="253" t="s">
        <v>99</v>
      </c>
      <c r="B22" s="765"/>
      <c r="C22" s="766"/>
      <c r="D22" s="125" t="str">
        <f>IF(B22="","",IF(P15=100,P5,IF(Q15=100,Q5,IF(R15=100,R5,IF(S15=100,S5,IF(T15=100,T5,IF(U15=100,U5,U5)))))))</f>
        <v/>
      </c>
      <c r="E22" s="127" t="str">
        <f>IF(D14="","",E21-D22)</f>
        <v/>
      </c>
      <c r="F22" s="290" t="str">
        <f t="shared" si="1"/>
        <v/>
      </c>
      <c r="G22" s="284"/>
      <c r="H22" s="114"/>
    </row>
    <row r="23" spans="1:8" ht="15" customHeight="1">
      <c r="A23" s="253" t="s">
        <v>100</v>
      </c>
      <c r="B23" s="765"/>
      <c r="C23" s="766"/>
      <c r="D23" s="125" t="str">
        <f>IF(B23="","",IF(P15=100,P6,IF(Q15=100,Q6,IF(R15=100,R6,IF(S15=100,S6,IF(T15=100,T6,IF(U15=100,U6,U6)))))))</f>
        <v/>
      </c>
      <c r="E23" s="127" t="str">
        <f>IF(D14="","",E22-D23)</f>
        <v/>
      </c>
      <c r="F23" s="290" t="str">
        <f t="shared" si="1"/>
        <v/>
      </c>
      <c r="G23" s="284"/>
      <c r="H23" s="114"/>
    </row>
    <row r="24" spans="1:8" ht="15" customHeight="1">
      <c r="A24" s="253" t="s">
        <v>101</v>
      </c>
      <c r="B24" s="765"/>
      <c r="C24" s="766"/>
      <c r="D24" s="125" t="str">
        <f>IF(B24="","",IF(P15=100,P7,IF(Q15=100,Q7,IF(R15=100,R7,IF(S15=100,S7,IF(T15=100,T7,IF(U15=100,U7,U7)))))))</f>
        <v/>
      </c>
      <c r="E24" s="127" t="str">
        <f>IF(D14="","",E23-D24)</f>
        <v/>
      </c>
      <c r="F24" s="290" t="str">
        <f t="shared" si="1"/>
        <v/>
      </c>
      <c r="G24" s="284"/>
      <c r="H24" s="114"/>
    </row>
    <row r="25" spans="1:8" ht="15" customHeight="1">
      <c r="A25" s="253" t="s">
        <v>102</v>
      </c>
      <c r="B25" s="765"/>
      <c r="C25" s="766"/>
      <c r="D25" s="125" t="str">
        <f>IF(B25="","",IF(P15=100,P8,IF(Q15=100,Q8,IF(R15=100,R8,IF(S15=100,S8,IF(T15=100,T8,IF(U15=100,U8,U8)))))))</f>
        <v/>
      </c>
      <c r="E25" s="127" t="str">
        <f>IF(D14="","",E24-D25)</f>
        <v/>
      </c>
      <c r="F25" s="290" t="str">
        <f t="shared" si="1"/>
        <v/>
      </c>
      <c r="G25" s="284"/>
      <c r="H25" s="114"/>
    </row>
    <row r="26" spans="1:8" ht="15" customHeight="1">
      <c r="A26" s="253" t="s">
        <v>103</v>
      </c>
      <c r="B26" s="765"/>
      <c r="C26" s="766"/>
      <c r="D26" s="125" t="str">
        <f>IF(B26="","",IF(P15=100,P9,IF(Q15=100,Q9,IF(R15=100,R9,IF(S15=100,S9,IF(T15=100,T9,IF(U15=100,U9,U9)))))))</f>
        <v/>
      </c>
      <c r="E26" s="127" t="str">
        <f>IF(D14="","",E25-D26)</f>
        <v/>
      </c>
      <c r="F26" s="290" t="str">
        <f t="shared" si="1"/>
        <v/>
      </c>
      <c r="G26" s="284"/>
      <c r="H26" s="114"/>
    </row>
    <row r="27" spans="1:8" ht="15" customHeight="1">
      <c r="A27" s="253" t="s">
        <v>104</v>
      </c>
      <c r="B27" s="765"/>
      <c r="C27" s="766"/>
      <c r="D27" s="125" t="str">
        <f>IF(B27="","",IF(P15=100,P10,IF(Q15=100,Q10,IF(R15=100,R10,IF(S15=100,S10,IF(T15=100,T10,IF(U15=100,U10,U10)))))))</f>
        <v/>
      </c>
      <c r="E27" s="127" t="str">
        <f>IF(D14="","",E26-D27)</f>
        <v/>
      </c>
      <c r="F27" s="290" t="str">
        <f t="shared" si="1"/>
        <v/>
      </c>
      <c r="G27" s="192"/>
      <c r="H27" s="114"/>
    </row>
    <row r="28" spans="1:8" ht="15" customHeight="1">
      <c r="A28" s="253" t="s">
        <v>105</v>
      </c>
      <c r="B28" s="765"/>
      <c r="C28" s="766"/>
      <c r="D28" s="125" t="str">
        <f>IF(B28="","",IF(P15=100,P11,IF(Q15=100,Q11,IF(R15=100,R11,IF(S15=100,S11,IF(T15=100,T11,IF(U15=100,U11,U11)))))))</f>
        <v/>
      </c>
      <c r="E28" s="127" t="str">
        <f>IF(D14="","",E27-D28)</f>
        <v/>
      </c>
      <c r="F28" s="290" t="str">
        <f t="shared" si="1"/>
        <v/>
      </c>
      <c r="G28" s="192"/>
      <c r="H28" s="114"/>
    </row>
    <row r="29" spans="1:8" ht="15" customHeight="1">
      <c r="A29" s="253" t="s">
        <v>106</v>
      </c>
      <c r="B29" s="765"/>
      <c r="C29" s="766"/>
      <c r="D29" s="125" t="str">
        <f>IF(B29="","",IF(P15=100,P12,IF(Q15=100,Q12,IF(R15=100,R12,IF(S15=100,S12,IF(T15=100,T12,IF(U15=100,U12,U12)))))))</f>
        <v/>
      </c>
      <c r="E29" s="127" t="str">
        <f>IF(D14="","",E28-D29)</f>
        <v/>
      </c>
      <c r="F29" s="290" t="str">
        <f t="shared" si="1"/>
        <v/>
      </c>
      <c r="G29" s="192"/>
    </row>
    <row r="30" spans="1:8" ht="15" customHeight="1">
      <c r="A30" s="254" t="s">
        <v>107</v>
      </c>
      <c r="B30" s="765"/>
      <c r="C30" s="766"/>
      <c r="D30" s="125" t="str">
        <f>IF(B30="","",IF(P15=100,P13,IF(Q15=100,Q13,IF(R15=100,R13,IF(S15=100,S13,IF(T15=100,T13,IF(U15=100,U13,U13)))))))</f>
        <v/>
      </c>
      <c r="E30" s="127" t="str">
        <f>IF(D14="","",E29-D30)</f>
        <v/>
      </c>
      <c r="F30" s="290" t="str">
        <f t="shared" si="1"/>
        <v/>
      </c>
      <c r="G30" s="192"/>
    </row>
    <row r="31" spans="1:8" ht="15" customHeight="1" thickBot="1">
      <c r="A31" s="255" t="s">
        <v>108</v>
      </c>
      <c r="B31" s="767"/>
      <c r="C31" s="768"/>
      <c r="D31" s="128" t="str">
        <f>IF(B31="","",IF(P15=100,P14,IF(Q15=100,Q14,IF(R15=100,R14,IF(S15=100,S14,IF(T15=100,T14,IF(U15=100,U14,U14)))))))</f>
        <v/>
      </c>
      <c r="E31" s="148" t="s">
        <v>188</v>
      </c>
      <c r="F31" s="104"/>
      <c r="G31" s="192"/>
    </row>
    <row r="32" spans="1:8" ht="15" customHeight="1">
      <c r="A32" s="256" t="s">
        <v>109</v>
      </c>
      <c r="B32" s="769" t="str">
        <f>D16</f>
        <v/>
      </c>
      <c r="C32" s="770"/>
      <c r="D32" s="131" t="str">
        <f>IF(B24="","",SUM(D19:D31))</f>
        <v/>
      </c>
      <c r="E32" s="149" t="str">
        <f>IF(D14="","",IF(AND(D32&lt;=100.5,D32&gt;=99.5),"In","Out"))</f>
        <v/>
      </c>
      <c r="F32" s="108"/>
      <c r="G32" s="257"/>
    </row>
    <row r="33" spans="1:40" ht="15" customHeight="1">
      <c r="A33" s="258" t="s">
        <v>190</v>
      </c>
      <c r="B33" s="758" t="str">
        <f>IF(D14="","",SUM(B20:B32))</f>
        <v/>
      </c>
      <c r="C33" s="759"/>
      <c r="D33" s="108"/>
      <c r="E33" s="108"/>
      <c r="F33" s="130"/>
      <c r="G33" s="257"/>
    </row>
    <row r="34" spans="1:40" ht="15" customHeight="1" thickBot="1">
      <c r="A34" s="259" t="s">
        <v>189</v>
      </c>
      <c r="B34" s="260" t="str">
        <f>IF(D14="","",ROUND(((B33-B32)/D15)*100,1))</f>
        <v/>
      </c>
      <c r="C34" s="260" t="str">
        <f>IF(D14="","",ROUND((B33/D14)*100,1))</f>
        <v/>
      </c>
      <c r="D34" s="261" t="str">
        <f>IF(D14="","",IF(AND(B34&lt;=100.5,B34&gt;=99.5),"In","Out"))</f>
        <v/>
      </c>
      <c r="E34" s="261" t="str">
        <f>IF(D14="","",IF(AND(C34&lt;=100.5,C34&gt;=99.5),"In","Out"))</f>
        <v/>
      </c>
      <c r="F34" s="262"/>
      <c r="G34" s="263"/>
    </row>
    <row r="35" spans="1:40" ht="15" customHeight="1">
      <c r="A35" s="94"/>
      <c r="B35" s="94"/>
      <c r="C35" s="94"/>
    </row>
    <row r="36" spans="1:40" ht="15" customHeight="1" thickBot="1">
      <c r="A36" s="94"/>
      <c r="B36" s="94"/>
      <c r="C36" s="94"/>
    </row>
    <row r="37" spans="1:40" ht="15" customHeight="1">
      <c r="A37" s="805" t="s">
        <v>229</v>
      </c>
      <c r="B37" s="806"/>
      <c r="C37" s="806"/>
      <c r="D37" s="806"/>
      <c r="E37" s="806"/>
      <c r="F37" s="806"/>
      <c r="G37" s="806"/>
      <c r="H37" s="806"/>
      <c r="I37" s="807"/>
      <c r="N37" s="265">
        <f>LARGE(P37:P49,1)</f>
        <v>0</v>
      </c>
      <c r="O37" s="266">
        <f>IF(P50&lt;100,(N37+0.1),IF(P50&gt;100,(N37-0.1),N37))</f>
        <v>0.1</v>
      </c>
      <c r="P37" s="266">
        <f>ROUND(IF(B56="",0,SUM(B56/D51)*100),1)</f>
        <v>0</v>
      </c>
      <c r="Q37" s="266">
        <f>IF(P37=N37,O37,P37)</f>
        <v>0.1</v>
      </c>
      <c r="R37" s="266">
        <f>IF(Q37=N38,O38,Q37)</f>
        <v>0.1</v>
      </c>
      <c r="S37" s="266">
        <f>IF(R37=N39,O39,R37)</f>
        <v>0.1</v>
      </c>
      <c r="T37" s="266">
        <f>IF(S37=N40,O40,S37)</f>
        <v>0.1</v>
      </c>
      <c r="U37" s="267">
        <f>IF(T37=N41,O41,T37)</f>
        <v>0.1</v>
      </c>
    </row>
    <row r="38" spans="1:40" ht="15" customHeight="1">
      <c r="A38" s="253" t="s">
        <v>112</v>
      </c>
      <c r="B38" s="808">
        <f>B3</f>
        <v>0</v>
      </c>
      <c r="C38" s="809"/>
      <c r="D38" s="809"/>
      <c r="E38" s="396"/>
      <c r="F38" s="108"/>
      <c r="G38" s="108"/>
      <c r="H38" s="108"/>
      <c r="I38" s="192"/>
      <c r="N38" s="268">
        <f>LARGE(P37:P49,2)</f>
        <v>0</v>
      </c>
      <c r="O38" s="205">
        <f>IF(Q50&lt;100,(N38+0.1),IF(Q50&gt;100,(N38-0.1),N38))</f>
        <v>0.1</v>
      </c>
      <c r="P38" s="205">
        <f>ROUND(IF(B57="",0,SUM(B57/D51)*100),1)</f>
        <v>0</v>
      </c>
      <c r="Q38" s="205">
        <f>IF(P38=N37,O37,P38)</f>
        <v>0.1</v>
      </c>
      <c r="R38" s="205">
        <f>IF(Q38=N38,O38,Q38)</f>
        <v>0.1</v>
      </c>
      <c r="S38" s="205">
        <f>IF(R38=N39,O39,R38)</f>
        <v>0.1</v>
      </c>
      <c r="T38" s="205">
        <f>IF(S38=N40,O40,S38)</f>
        <v>0.1</v>
      </c>
      <c r="U38" s="269">
        <f>IF(T38=N41,O41,T38)</f>
        <v>0.1</v>
      </c>
    </row>
    <row r="39" spans="1:40" ht="15" customHeight="1">
      <c r="A39" s="276" t="s">
        <v>178</v>
      </c>
      <c r="B39" s="795"/>
      <c r="C39" s="796"/>
      <c r="D39" s="796"/>
      <c r="E39" s="189"/>
      <c r="F39" s="108"/>
      <c r="G39" s="108"/>
      <c r="H39" s="108"/>
      <c r="I39" s="192"/>
      <c r="N39" s="268">
        <f>LARGE(P37:P49,3)</f>
        <v>0</v>
      </c>
      <c r="O39" s="205">
        <f>IF(R50&lt;100,(N39+0.1),IF(R50&gt;100,(N39-0.1),N39))</f>
        <v>0.1</v>
      </c>
      <c r="P39" s="205">
        <f>ROUND(IF(B58="",0,SUM(B58/D51)*100),1)</f>
        <v>0</v>
      </c>
      <c r="Q39" s="205">
        <f>IF(P39=N37,O37,P39)</f>
        <v>0.1</v>
      </c>
      <c r="R39" s="205">
        <f>IF(Q39=N38,O38,Q39)</f>
        <v>0.1</v>
      </c>
      <c r="S39" s="205">
        <f>IF(R39=N39,O39,R39)</f>
        <v>0.1</v>
      </c>
      <c r="T39" s="205">
        <f>IF(S39=N40,O40,S39)</f>
        <v>0.1</v>
      </c>
      <c r="U39" s="269">
        <f>IF(T39=N41,O41,T39)</f>
        <v>0.1</v>
      </c>
      <c r="AF39" s="109"/>
      <c r="AG39" s="109"/>
      <c r="AH39" s="109"/>
      <c r="AI39" s="109"/>
      <c r="AJ39" s="109"/>
      <c r="AK39" s="109"/>
      <c r="AL39" s="109"/>
      <c r="AM39" s="109"/>
      <c r="AN39" s="109"/>
    </row>
    <row r="40" spans="1:40" ht="15" customHeight="1">
      <c r="A40" s="253" t="s">
        <v>130</v>
      </c>
      <c r="B40" s="797" t="s">
        <v>274</v>
      </c>
      <c r="C40" s="798"/>
      <c r="D40" s="798"/>
      <c r="E40" s="393"/>
      <c r="F40" s="108"/>
      <c r="G40" s="108"/>
      <c r="H40" s="108"/>
      <c r="I40" s="192"/>
      <c r="N40" s="268">
        <f>LARGE(P37:P49,4)</f>
        <v>0</v>
      </c>
      <c r="O40" s="205">
        <f>IF(S50&lt;100,(N40+0.1),IF(S50&gt;100,(N40-0.1),N40))</f>
        <v>0.1</v>
      </c>
      <c r="P40" s="205">
        <f>ROUND(IF(B59="",0,SUM(B59/D51)*100),1)</f>
        <v>0</v>
      </c>
      <c r="Q40" s="205">
        <f>IF(P40=N37,O37,P40)</f>
        <v>0.1</v>
      </c>
      <c r="R40" s="205">
        <f>IF(Q40=N38,O38,Q40)</f>
        <v>0.1</v>
      </c>
      <c r="S40" s="205">
        <f>IF(R40=N39,O39,R40)</f>
        <v>0.1</v>
      </c>
      <c r="T40" s="205">
        <f>IF(S40=N40,O40,S40)</f>
        <v>0.1</v>
      </c>
      <c r="U40" s="269">
        <f>IF(T40=N41,O41,T40)</f>
        <v>0.1</v>
      </c>
      <c r="AF40" s="109"/>
      <c r="AG40" s="109"/>
      <c r="AH40" s="109"/>
      <c r="AI40" s="109"/>
      <c r="AJ40" s="109"/>
      <c r="AK40" s="109"/>
      <c r="AL40" s="109"/>
      <c r="AM40" s="109"/>
      <c r="AN40" s="109"/>
    </row>
    <row r="41" spans="1:40" ht="15" customHeight="1">
      <c r="A41" s="253" t="s">
        <v>131</v>
      </c>
      <c r="B41" s="797" t="s">
        <v>274</v>
      </c>
      <c r="C41" s="798"/>
      <c r="D41" s="798"/>
      <c r="E41" s="393"/>
      <c r="F41" s="108"/>
      <c r="G41" s="108"/>
      <c r="H41" s="108"/>
      <c r="I41" s="192"/>
      <c r="N41" s="268">
        <f>LARGE(P37:P49,5)</f>
        <v>0</v>
      </c>
      <c r="O41" s="205">
        <f>IF(T50&lt;100,(N41+0.1),IF(T50&gt;100,(N41-0.1),N41))</f>
        <v>0.1</v>
      </c>
      <c r="P41" s="205">
        <f>ROUND(IF(B60="",0,SUM(B60/D51)*100),1)</f>
        <v>0</v>
      </c>
      <c r="Q41" s="205">
        <f>IF(P41=N37,O37,P41)</f>
        <v>0.1</v>
      </c>
      <c r="R41" s="205">
        <f>IF(Q41=N38,O38,Q41)</f>
        <v>0.1</v>
      </c>
      <c r="S41" s="205">
        <f>IF(R41=N39,O39,R41)</f>
        <v>0.1</v>
      </c>
      <c r="T41" s="205">
        <f>IF(S41=N40,O40,S41)</f>
        <v>0.1</v>
      </c>
      <c r="U41" s="269">
        <f>IF(T41=N41,O41,T41)</f>
        <v>0.1</v>
      </c>
      <c r="AF41" s="109"/>
      <c r="AG41" s="109"/>
      <c r="AH41" s="109"/>
      <c r="AI41" s="109"/>
      <c r="AJ41" s="109"/>
      <c r="AK41" s="109"/>
      <c r="AL41" s="109"/>
      <c r="AM41" s="109"/>
      <c r="AN41" s="109"/>
    </row>
    <row r="42" spans="1:40" ht="15" customHeight="1">
      <c r="A42" s="253" t="s">
        <v>180</v>
      </c>
      <c r="B42" s="799" t="s">
        <v>274</v>
      </c>
      <c r="C42" s="800"/>
      <c r="D42" s="800"/>
      <c r="E42" s="393"/>
      <c r="F42" s="108"/>
      <c r="G42" s="108"/>
      <c r="H42" s="108"/>
      <c r="I42" s="192"/>
      <c r="N42" s="268"/>
      <c r="O42" s="205"/>
      <c r="P42" s="205">
        <f>ROUND(IF(B61="",0,SUM(B61/D51)*100),1)</f>
        <v>0</v>
      </c>
      <c r="Q42" s="205">
        <f>IF(P42=N37,O37,P42)</f>
        <v>0.1</v>
      </c>
      <c r="R42" s="205">
        <f>IF(Q42=N38,O38,Q42)</f>
        <v>0.1</v>
      </c>
      <c r="S42" s="205">
        <f>IF(R42=N39,O39,R42)</f>
        <v>0.1</v>
      </c>
      <c r="T42" s="205">
        <f>IF(S42=N40,O40,S42)</f>
        <v>0.1</v>
      </c>
      <c r="U42" s="269">
        <f>IF(T42=N41,O41,T42)</f>
        <v>0.1</v>
      </c>
      <c r="AF42" s="109"/>
      <c r="AG42" s="109"/>
      <c r="AH42" s="109"/>
      <c r="AI42" s="109"/>
      <c r="AJ42" s="109"/>
      <c r="AK42" s="109"/>
      <c r="AL42" s="109"/>
      <c r="AM42" s="109"/>
      <c r="AN42" s="109"/>
    </row>
    <row r="43" spans="1:40" ht="15" customHeight="1">
      <c r="A43" s="253" t="s">
        <v>153</v>
      </c>
      <c r="B43" s="801"/>
      <c r="C43" s="802"/>
      <c r="D43" s="802"/>
      <c r="E43" s="397"/>
      <c r="F43" s="133"/>
      <c r="G43" s="133"/>
      <c r="H43" s="133"/>
      <c r="I43" s="192"/>
      <c r="N43" s="268"/>
      <c r="O43" s="205"/>
      <c r="P43" s="205">
        <f>ROUND(IF(B62="",0,SUM(B62/D51)*100),1)</f>
        <v>0</v>
      </c>
      <c r="Q43" s="205">
        <f>IF(P43=N37,O37,P43)</f>
        <v>0.1</v>
      </c>
      <c r="R43" s="205">
        <f>IF(Q43=N38,O38,Q43)</f>
        <v>0.1</v>
      </c>
      <c r="S43" s="205">
        <f>IF(R43=N39,O39,R43)</f>
        <v>0.1</v>
      </c>
      <c r="T43" s="205">
        <f>IF(S43=N40,O40,S43)</f>
        <v>0.1</v>
      </c>
      <c r="U43" s="269">
        <f>IF(T43=N41,O41,T43)</f>
        <v>0.1</v>
      </c>
      <c r="AF43" s="109"/>
      <c r="AG43" s="109"/>
      <c r="AH43" s="109"/>
      <c r="AI43" s="109"/>
      <c r="AJ43" s="109"/>
      <c r="AK43" s="109"/>
      <c r="AL43" s="109"/>
      <c r="AM43" s="109"/>
      <c r="AN43" s="109"/>
    </row>
    <row r="44" spans="1:40" ht="15" customHeight="1">
      <c r="A44" s="253" t="s">
        <v>145</v>
      </c>
      <c r="B44" s="803">
        <f ca="1">OFFSET('Mix Design'!AE$1,MATCH(CF!B38,'Mix Design'!$R$2:$R$8,0),0)</f>
        <v>0</v>
      </c>
      <c r="C44" s="804"/>
      <c r="D44" s="804"/>
      <c r="E44" s="189"/>
      <c r="I44" s="192"/>
      <c r="N44" s="268"/>
      <c r="O44" s="205"/>
      <c r="P44" s="205">
        <f>ROUND(IF(B63="",0,SUM(B63/D51)*100),1)</f>
        <v>0</v>
      </c>
      <c r="Q44" s="205">
        <f>IF(P44=N37,O37,P44)</f>
        <v>0.1</v>
      </c>
      <c r="R44" s="205">
        <f>IF(Q44=N38,O38,Q44)</f>
        <v>0.1</v>
      </c>
      <c r="S44" s="205">
        <f>IF(R44=N39,O39,R44)</f>
        <v>0.1</v>
      </c>
      <c r="T44" s="205">
        <f>IF(S44=N40,O40,S44)</f>
        <v>0.1</v>
      </c>
      <c r="U44" s="269">
        <f>IF(T44=N41,O41,T44)</f>
        <v>0.1</v>
      </c>
      <c r="AF44" s="109"/>
      <c r="AG44" s="109"/>
      <c r="AH44" s="109"/>
      <c r="AI44" s="109"/>
      <c r="AJ44" s="109"/>
      <c r="AK44" s="109"/>
      <c r="AL44" s="109"/>
      <c r="AM44" s="109"/>
      <c r="AN44" s="109"/>
    </row>
    <row r="45" spans="1:40" ht="15" customHeight="1">
      <c r="A45" s="253" t="s">
        <v>175</v>
      </c>
      <c r="B45" s="784">
        <f ca="1">IF(B44="",0,100*O52/(SUM(O52:O56)))</f>
        <v>0</v>
      </c>
      <c r="C45" s="785"/>
      <c r="D45" s="785"/>
      <c r="I45" s="192"/>
      <c r="N45" s="268"/>
      <c r="O45" s="205"/>
      <c r="P45" s="205">
        <f>ROUND(IF(B64="",0,SUM(B64/D51)*100),1)</f>
        <v>0</v>
      </c>
      <c r="Q45" s="205">
        <f>IF(P45=N37,O37,P45)</f>
        <v>0.1</v>
      </c>
      <c r="R45" s="205">
        <f>IF(Q45=N38,O38,Q45)</f>
        <v>0.1</v>
      </c>
      <c r="S45" s="205">
        <f>IF(R45=N39,O39,R45)</f>
        <v>0.1</v>
      </c>
      <c r="T45" s="205">
        <f>IF(S45=N40,O40,S45)</f>
        <v>0.1</v>
      </c>
      <c r="U45" s="269">
        <f>IF(T45=N41,O41,T45)</f>
        <v>0.1</v>
      </c>
      <c r="AF45" s="109"/>
      <c r="AG45" s="109"/>
      <c r="AH45" s="109"/>
      <c r="AI45" s="109"/>
      <c r="AJ45" s="109"/>
      <c r="AK45" s="109"/>
      <c r="AL45" s="109"/>
      <c r="AM45" s="109"/>
      <c r="AN45" s="109"/>
    </row>
    <row r="46" spans="1:40" ht="15" customHeight="1">
      <c r="A46" s="277" t="s">
        <v>230</v>
      </c>
      <c r="B46" s="786"/>
      <c r="C46" s="787"/>
      <c r="D46" s="787"/>
      <c r="I46" s="192"/>
      <c r="N46" s="268"/>
      <c r="O46" s="205"/>
      <c r="P46" s="205">
        <f>ROUND(IF(B65="",0,SUM(B65/D51)*100),1)</f>
        <v>0</v>
      </c>
      <c r="Q46" s="205">
        <f>IF(P46=N37,O37,P46)</f>
        <v>0.1</v>
      </c>
      <c r="R46" s="205">
        <f>IF(Q46=N38,O38,Q46)</f>
        <v>0.1</v>
      </c>
      <c r="S46" s="205">
        <f>IF(R46=N39,O39,R46)</f>
        <v>0.1</v>
      </c>
      <c r="T46" s="205">
        <f>IF(S46=N40,O40,S46)</f>
        <v>0.1</v>
      </c>
      <c r="U46" s="269">
        <f>IF(T46=N41,O41,T46)</f>
        <v>0.1</v>
      </c>
      <c r="AF46" s="109"/>
      <c r="AG46" s="109"/>
      <c r="AH46" s="109"/>
      <c r="AI46" s="109"/>
      <c r="AJ46" s="109"/>
      <c r="AK46" s="109"/>
      <c r="AL46" s="109"/>
      <c r="AM46" s="109"/>
      <c r="AN46" s="109"/>
    </row>
    <row r="47" spans="1:40" ht="15" customHeight="1">
      <c r="A47" s="277" t="s">
        <v>225</v>
      </c>
      <c r="B47" s="788">
        <f ca="1">OFFSET('Mix Design'!AF$1,MATCH(CF!B38,'Mix Design'!$R$2:$R$8,0),0)</f>
        <v>0</v>
      </c>
      <c r="C47" s="789"/>
      <c r="D47" s="789"/>
      <c r="I47" s="192"/>
      <c r="N47" s="268"/>
      <c r="O47" s="205"/>
      <c r="P47" s="205">
        <f>ROUND(IF(B66="",0,SUM(B66/D51)*100),1)</f>
        <v>0</v>
      </c>
      <c r="Q47" s="205">
        <f>IF(P47=N37,O37,P47)</f>
        <v>0.1</v>
      </c>
      <c r="R47" s="205">
        <f>IF(Q47=N38,O38,Q47)</f>
        <v>0.1</v>
      </c>
      <c r="S47" s="205">
        <f>IF(R47=N39,O39,R47)</f>
        <v>0.1</v>
      </c>
      <c r="T47" s="205">
        <f>IF(S47=N40,O40,S47)</f>
        <v>0.1</v>
      </c>
      <c r="U47" s="269">
        <f>IF(T47=N41,O41,T47)</f>
        <v>0.1</v>
      </c>
      <c r="AF47" s="109"/>
      <c r="AG47" s="109"/>
      <c r="AH47" s="109"/>
      <c r="AI47" s="109"/>
      <c r="AJ47" s="109"/>
      <c r="AK47" s="109"/>
      <c r="AL47" s="109"/>
      <c r="AM47" s="109"/>
      <c r="AN47" s="109"/>
    </row>
    <row r="48" spans="1:40" ht="15" customHeight="1">
      <c r="A48" s="277" t="s">
        <v>224</v>
      </c>
      <c r="B48" s="784">
        <f>IF(B46="",0,O55/SUM(O52:O56)*100)</f>
        <v>0</v>
      </c>
      <c r="C48" s="785"/>
      <c r="D48" s="785"/>
      <c r="I48" s="192"/>
      <c r="N48" s="268"/>
      <c r="O48" s="205"/>
      <c r="P48" s="205">
        <f>ROUND(IF(B67="",0,SUM(B67/D51)*100),1)</f>
        <v>0</v>
      </c>
      <c r="Q48" s="205">
        <f>IF(P48=N37,O37,P48)</f>
        <v>0.1</v>
      </c>
      <c r="R48" s="205">
        <f>IF(Q48=N38,O38,Q48)</f>
        <v>0.1</v>
      </c>
      <c r="S48" s="205">
        <f>IF(R48=N39,O39,R48)</f>
        <v>0.1</v>
      </c>
      <c r="T48" s="205">
        <f>IF(S48=N40,O40,S48)</f>
        <v>0.1</v>
      </c>
      <c r="U48" s="269">
        <f>IF(T48=N41,O41,T48)</f>
        <v>0.1</v>
      </c>
      <c r="AF48" s="109"/>
      <c r="AG48" s="109"/>
      <c r="AH48" s="109"/>
      <c r="AI48" s="109"/>
      <c r="AJ48" s="109"/>
      <c r="AK48" s="109"/>
      <c r="AL48" s="109"/>
      <c r="AM48" s="109"/>
      <c r="AN48" s="109"/>
    </row>
    <row r="49" spans="1:40" ht="15" customHeight="1">
      <c r="A49" s="278" t="s">
        <v>176</v>
      </c>
      <c r="B49" s="788">
        <f ca="1">100*(O56/SUM(O52:O56))</f>
        <v>100</v>
      </c>
      <c r="C49" s="789"/>
      <c r="D49" s="789"/>
      <c r="I49" s="192"/>
      <c r="N49" s="268"/>
      <c r="O49" s="205"/>
      <c r="P49" s="205">
        <f>ROUND(IF(B68="",0,SUM((B69+B68)/D51)*100),1)</f>
        <v>0</v>
      </c>
      <c r="Q49" s="205">
        <f>IF(P49=N37,O37,P49)</f>
        <v>0.1</v>
      </c>
      <c r="R49" s="205">
        <f>IF(Q49=N38,O38,Q49)</f>
        <v>0.1</v>
      </c>
      <c r="S49" s="205">
        <f>IF(R49=N39,O39,R49)</f>
        <v>0.1</v>
      </c>
      <c r="T49" s="205">
        <f>IF(S49=N40,O40,S49)</f>
        <v>0.1</v>
      </c>
      <c r="U49" s="269">
        <f>IF(T49=N41,O41,T49)</f>
        <v>0.1</v>
      </c>
      <c r="AF49" s="109"/>
      <c r="AG49" s="109"/>
      <c r="AH49" s="109"/>
      <c r="AI49" s="109"/>
      <c r="AJ49" s="109"/>
      <c r="AK49" s="109"/>
      <c r="AL49" s="109"/>
      <c r="AM49" s="109"/>
      <c r="AN49" s="109"/>
    </row>
    <row r="50" spans="1:40" ht="15" customHeight="1" thickBot="1">
      <c r="A50" s="279"/>
      <c r="B50" s="264"/>
      <c r="C50" s="264"/>
      <c r="D50" s="264"/>
      <c r="E50" s="264"/>
      <c r="F50" s="98"/>
      <c r="G50" s="99"/>
      <c r="H50" s="99"/>
      <c r="I50" s="192"/>
      <c r="K50" s="110"/>
      <c r="L50" s="110"/>
      <c r="N50" s="270"/>
      <c r="O50" s="271"/>
      <c r="P50" s="271">
        <f t="shared" ref="P50:U50" si="2">ROUND(IF(P49="",0,SUM(P37:P49)),1)</f>
        <v>0</v>
      </c>
      <c r="Q50" s="271">
        <f t="shared" si="2"/>
        <v>1.3</v>
      </c>
      <c r="R50" s="271">
        <f t="shared" si="2"/>
        <v>1.3</v>
      </c>
      <c r="S50" s="271">
        <f t="shared" si="2"/>
        <v>1.3</v>
      </c>
      <c r="T50" s="271">
        <f t="shared" si="2"/>
        <v>1.3</v>
      </c>
      <c r="U50" s="272">
        <f t="shared" si="2"/>
        <v>1.3</v>
      </c>
      <c r="AF50" s="109"/>
      <c r="AG50" s="109"/>
      <c r="AH50" s="109"/>
      <c r="AI50" s="109"/>
      <c r="AJ50" s="109"/>
      <c r="AK50" s="109"/>
      <c r="AL50" s="109"/>
      <c r="AM50" s="109"/>
      <c r="AN50" s="109"/>
    </row>
    <row r="51" spans="1:40" ht="15" customHeight="1">
      <c r="A51" s="790" t="s">
        <v>95</v>
      </c>
      <c r="B51" s="791"/>
      <c r="C51" s="792"/>
      <c r="D51" s="793"/>
      <c r="E51" s="794"/>
      <c r="F51" s="99"/>
      <c r="G51" s="99"/>
      <c r="H51" s="99"/>
      <c r="I51" s="192"/>
      <c r="K51" s="110"/>
      <c r="L51" s="110"/>
      <c r="AF51" s="109"/>
      <c r="AG51" s="109"/>
      <c r="AH51" s="109"/>
      <c r="AI51" s="109"/>
      <c r="AJ51" s="109"/>
      <c r="AK51" s="109"/>
      <c r="AL51" s="109"/>
      <c r="AM51" s="109"/>
      <c r="AN51" s="109"/>
    </row>
    <row r="52" spans="1:40" ht="15" customHeight="1">
      <c r="A52" s="774" t="s">
        <v>132</v>
      </c>
      <c r="B52" s="653"/>
      <c r="C52" s="775"/>
      <c r="D52" s="776"/>
      <c r="E52" s="777"/>
      <c r="F52" s="99"/>
      <c r="G52" s="99"/>
      <c r="H52" s="99"/>
      <c r="I52" s="192"/>
      <c r="K52" s="110"/>
      <c r="L52" s="110"/>
      <c r="O52" s="458">
        <f ca="1">IF(B44="",0,B43*(1-B44/100)/100)</f>
        <v>0</v>
      </c>
      <c r="P52" s="459"/>
      <c r="Q52" s="459"/>
      <c r="R52" s="459"/>
      <c r="S52" s="459"/>
      <c r="AF52" s="109"/>
      <c r="AG52" s="109"/>
      <c r="AH52" s="109"/>
      <c r="AI52" s="109"/>
      <c r="AJ52" s="109"/>
      <c r="AK52" s="109"/>
      <c r="AL52" s="109"/>
      <c r="AM52" s="109"/>
      <c r="AN52" s="109"/>
    </row>
    <row r="53" spans="1:40" ht="15" customHeight="1">
      <c r="A53" s="774" t="s">
        <v>133</v>
      </c>
      <c r="B53" s="653"/>
      <c r="C53" s="775"/>
      <c r="D53" s="758" t="str">
        <f>IF(D51="","",D51-D52)</f>
        <v/>
      </c>
      <c r="E53" s="759"/>
      <c r="F53" s="99"/>
      <c r="G53" s="99"/>
      <c r="H53" s="99"/>
      <c r="I53" s="192"/>
      <c r="K53" s="110"/>
      <c r="L53" s="110"/>
      <c r="O53" s="460"/>
      <c r="P53" s="461"/>
      <c r="Q53" s="462"/>
      <c r="R53" s="462"/>
      <c r="S53" s="459"/>
    </row>
    <row r="54" spans="1:40" ht="15" customHeight="1">
      <c r="A54" s="778" t="s">
        <v>96</v>
      </c>
      <c r="B54" s="780" t="s">
        <v>157</v>
      </c>
      <c r="C54" s="781"/>
      <c r="D54" s="756" t="s">
        <v>231</v>
      </c>
      <c r="E54" s="756" t="s">
        <v>232</v>
      </c>
      <c r="F54" s="756" t="s">
        <v>234</v>
      </c>
      <c r="G54" s="756" t="s">
        <v>235</v>
      </c>
      <c r="H54" s="756" t="s">
        <v>233</v>
      </c>
      <c r="I54" s="772" t="s">
        <v>227</v>
      </c>
      <c r="L54" s="110"/>
      <c r="M54" s="110"/>
      <c r="N54" s="756"/>
      <c r="O54" s="460"/>
      <c r="P54" s="463" t="s">
        <v>314</v>
      </c>
      <c r="Q54" s="464" t="s">
        <v>315</v>
      </c>
      <c r="R54" s="464" t="s">
        <v>316</v>
      </c>
      <c r="S54" s="459"/>
    </row>
    <row r="55" spans="1:40" ht="15" customHeight="1">
      <c r="A55" s="779"/>
      <c r="B55" s="782"/>
      <c r="C55" s="783"/>
      <c r="D55" s="771"/>
      <c r="E55" s="771"/>
      <c r="F55" s="757"/>
      <c r="G55" s="771"/>
      <c r="H55" s="757"/>
      <c r="I55" s="773"/>
      <c r="L55" s="110"/>
      <c r="M55" s="110"/>
      <c r="N55" s="757"/>
      <c r="O55" s="465">
        <f ca="1">(1-P55-Q55-R55)*B46/100</f>
        <v>0</v>
      </c>
      <c r="P55" s="461">
        <f ca="1">B47/100</f>
        <v>0</v>
      </c>
      <c r="Q55" s="462">
        <v>0.1</v>
      </c>
      <c r="R55" s="462">
        <v>0.125</v>
      </c>
      <c r="S55" s="459"/>
    </row>
    <row r="56" spans="1:40" ht="15" customHeight="1">
      <c r="A56" s="280" t="s">
        <v>156</v>
      </c>
      <c r="B56" s="765"/>
      <c r="C56" s="766"/>
      <c r="D56" s="125" t="str">
        <f>IF(B56="","",IF(P50=100,P37,IF(Q50=100,Q37,IF(R50=100,R37,IF(S50=100,S37,IF(T50=100,T37,IF(U50=100,U37,U37)))))))</f>
        <v/>
      </c>
      <c r="E56" s="126" t="str">
        <f>IF(D51="","",IF(D57="","",ROUND(100-D56,1)))</f>
        <v/>
      </c>
      <c r="F56" s="145" t="str">
        <f>IF(D51="","",IF(B38='Mix Design'!B$2,'Mix Design'!B$14,IF(B38='Mix Design'!B$16,'Mix Design'!B$28,IF(B38='Mix Design'!B$30,'Mix Design'!B$42,IF(B38='Mix Design'!B$44,'Mix Design'!B$56,IF(B38='Mix Design'!B$58,'Mix Design'!B$70,IF(B38='Mix Design'!B$72,'Mix Design'!B$84,IF(B38='Mix Design'!B$86,'Mix Design'!B$98,""))))))))</f>
        <v/>
      </c>
      <c r="G56" s="178">
        <f ca="1">IF(B$38="","",IF(SUM(D$51)=0,0,OFFSET('Mix Design'!R$9,0,ROW(CF!P56)-ROW(CF!P$55))))</f>
        <v>0</v>
      </c>
      <c r="H56" s="147" t="str">
        <f>IF(D$51="","",(SUM(ROUND(E56*B$49/100,1),ROUND(F56*B$45/100,1),ROUND(G56*B$48/100,1))))</f>
        <v/>
      </c>
      <c r="I56" s="281" t="str">
        <f>IF(D$51="","",IF(H56&gt;9.9,ROUND(H56,0),ROUND(H56,1)))</f>
        <v/>
      </c>
      <c r="J56" s="466" t="str">
        <f>E56</f>
        <v/>
      </c>
      <c r="L56" s="110"/>
      <c r="M56" s="110"/>
      <c r="O56" s="465">
        <f>1-(B43+B46)/100</f>
        <v>1</v>
      </c>
      <c r="P56" s="461"/>
      <c r="Q56" s="462"/>
      <c r="R56" s="462"/>
      <c r="S56" s="459"/>
    </row>
    <row r="57" spans="1:40" ht="15" customHeight="1">
      <c r="A57" s="280" t="s">
        <v>97</v>
      </c>
      <c r="B57" s="765"/>
      <c r="C57" s="766"/>
      <c r="D57" s="125" t="str">
        <f>IF(D51="","",IF(P50=100,P38,IF(Q50=100,Q38,IF(R50=100,R38,IF(S50=100,S38,IF(T50=100,T38,IF(U50=100,U38,U38)))))))</f>
        <v/>
      </c>
      <c r="E57" s="127" t="str">
        <f>IF(D$51="","",ROUND(J57,IF(J57&gt;9.9,0,1)))</f>
        <v/>
      </c>
      <c r="F57" s="145" t="str">
        <f>IF(D51="","",IF(B38='Mix Design'!B$2,'Mix Design'!C$14,IF(B38='Mix Design'!B$16,'Mix Design'!C$28,IF(B38='Mix Design'!B$30,'Mix Design'!C$42,IF(B38='Mix Design'!B$44,'Mix Design'!C$56,IF(B38='Mix Design'!B$58,'Mix Design'!C$70,IF(B38='Mix Design'!B$72,'Mix Design'!C$84,IF(B38='Mix Design'!B$86,'Mix Design'!C$98,""))))))))</f>
        <v/>
      </c>
      <c r="G57" s="178">
        <f ca="1">IF(B$38="","",IF(SUM(D$51)=0,0,OFFSET('Mix Design'!R$9,0,ROW(CF!P57)-ROW(CF!P$55))))</f>
        <v>0</v>
      </c>
      <c r="H57" s="147" t="str">
        <f t="shared" ref="H57:H67" si="3">IF(D$51="","",(SUM(ROUND(E57*B$49/100,1),ROUND(F57*B$45/100,1),ROUND(G57*B$48/100,1))))</f>
        <v/>
      </c>
      <c r="I57" s="281" t="str">
        <f t="shared" ref="I57:I67" si="4">IF(D$51="","",IF(H57&gt;9.9,ROUND(H57,0),ROUND(H57,1)))</f>
        <v/>
      </c>
      <c r="J57" s="467" t="e">
        <f>J56-D57</f>
        <v>#VALUE!</v>
      </c>
      <c r="L57" s="110"/>
      <c r="M57" s="110"/>
    </row>
    <row r="58" spans="1:40" ht="15" customHeight="1">
      <c r="A58" s="280" t="s">
        <v>98</v>
      </c>
      <c r="B58" s="765"/>
      <c r="C58" s="766"/>
      <c r="D58" s="125" t="str">
        <f>IF(D51="","",IF(P50=100,P39,IF(Q50=100,Q39,IF(R50=100,R39,IF(S50=100,S39,IF(T50=100,T39,IF(U50=100,U39,U39)))))))</f>
        <v/>
      </c>
      <c r="E58" s="127" t="str">
        <f t="shared" ref="E58:E67" si="5">IF(D$51="","",ROUND(J58,IF(J58&gt;9.9,0,1)))</f>
        <v/>
      </c>
      <c r="F58" s="145" t="str">
        <f>IF(D51="","",IF(B38='Mix Design'!B$2,'Mix Design'!D$14,IF(B38='Mix Design'!B$16,'Mix Design'!D$28,IF(B38='Mix Design'!B$30,'Mix Design'!D$42,IF(B38='Mix Design'!B$44,'Mix Design'!D$56,IF(B38='Mix Design'!B$58,'Mix Design'!D$70,IF(B38='Mix Design'!B$72,'Mix Design'!D$84,IF(B38='Mix Design'!B$86,'Mix Design'!D$98,""))))))))</f>
        <v/>
      </c>
      <c r="G58" s="178">
        <f ca="1">IF(B$38="","",IF(SUM(D$51)=0,0,OFFSET('Mix Design'!R$9,0,ROW(CF!P58)-ROW(CF!P$55))))</f>
        <v>0</v>
      </c>
      <c r="H58" s="147" t="str">
        <f t="shared" si="3"/>
        <v/>
      </c>
      <c r="I58" s="281" t="str">
        <f t="shared" si="4"/>
        <v/>
      </c>
      <c r="J58" s="467" t="e">
        <f t="shared" ref="J58:J67" si="6">J57-D58</f>
        <v>#VALUE!</v>
      </c>
      <c r="L58" s="110"/>
      <c r="M58" s="110"/>
    </row>
    <row r="59" spans="1:40" ht="15" customHeight="1">
      <c r="A59" s="280" t="s">
        <v>99</v>
      </c>
      <c r="B59" s="765"/>
      <c r="C59" s="766"/>
      <c r="D59" s="125" t="str">
        <f>IF(D51="","",IF(P50=100,P40,IF(Q50=100,Q40,IF(R50=100,R40,IF(S50=100,S40,IF(T50=100,T40,IF(U50=100,U40,U40)))))))</f>
        <v/>
      </c>
      <c r="E59" s="127" t="str">
        <f t="shared" si="5"/>
        <v/>
      </c>
      <c r="F59" s="145" t="str">
        <f>IF(D51="","",IF(B38='Mix Design'!B$2,'Mix Design'!E$14,IF(B38='Mix Design'!B$16,'Mix Design'!E$28,IF(B38='Mix Design'!B$30,'Mix Design'!E$42,IF(B38='Mix Design'!B$44,'Mix Design'!E$56,IF(B38='Mix Design'!B$58,'Mix Design'!E$70,IF(B38='Mix Design'!B$72,'Mix Design'!E$84,IF(B38='Mix Design'!B$86,'Mix Design'!E$98,""))))))))</f>
        <v/>
      </c>
      <c r="G59" s="178">
        <f ca="1">IF(B$38="","",IF(SUM(D$51)=0,0,OFFSET('Mix Design'!R$9,0,ROW(CF!P59)-ROW(CF!P$55))))</f>
        <v>0</v>
      </c>
      <c r="H59" s="147" t="str">
        <f t="shared" si="3"/>
        <v/>
      </c>
      <c r="I59" s="281" t="str">
        <f t="shared" si="4"/>
        <v/>
      </c>
      <c r="J59" s="467" t="e">
        <f t="shared" si="6"/>
        <v>#VALUE!</v>
      </c>
      <c r="L59" s="110"/>
      <c r="M59" s="110"/>
      <c r="N59" s="105"/>
      <c r="O59" s="110"/>
      <c r="P59" s="113"/>
      <c r="Q59" s="110"/>
      <c r="R59" s="110"/>
    </row>
    <row r="60" spans="1:40" ht="15" customHeight="1">
      <c r="A60" s="280" t="s">
        <v>100</v>
      </c>
      <c r="B60" s="765"/>
      <c r="C60" s="766"/>
      <c r="D60" s="125" t="str">
        <f>IF(D51="","",IF(P50=100,P41,IF(Q50=100,Q41,IF(R50=100,R41,IF(S50=100,S41,IF(T50=100,T41,IF(U50=100,U41,U41)))))))</f>
        <v/>
      </c>
      <c r="E60" s="127" t="str">
        <f t="shared" si="5"/>
        <v/>
      </c>
      <c r="F60" s="145" t="str">
        <f>IF(D51="","",IF(B38='Mix Design'!B$2,'Mix Design'!F$14,IF(B38='Mix Design'!B$16,'Mix Design'!F$28,IF(B38='Mix Design'!B$30,'Mix Design'!F$42,IF(B38='Mix Design'!B$44,'Mix Design'!F$56,IF(B38='Mix Design'!B$58,'Mix Design'!F$70,IF(B38='Mix Design'!B$72,'Mix Design'!F$84,IF(B38='Mix Design'!B$86,'Mix Design'!F$98,""))))))))</f>
        <v/>
      </c>
      <c r="G60" s="178">
        <f ca="1">IF(B$38="","",IF(SUM(D$51)=0,0,OFFSET('Mix Design'!R$9,0,ROW(CF!P60)-ROW(CF!P$55))))</f>
        <v>0</v>
      </c>
      <c r="H60" s="147" t="str">
        <f t="shared" si="3"/>
        <v/>
      </c>
      <c r="I60" s="281" t="str">
        <f t="shared" si="4"/>
        <v/>
      </c>
      <c r="J60" s="467" t="e">
        <f t="shared" si="6"/>
        <v>#VALUE!</v>
      </c>
      <c r="L60" s="110"/>
      <c r="M60" s="110"/>
      <c r="N60" s="110"/>
      <c r="O60" s="110"/>
      <c r="P60" s="110"/>
      <c r="Q60" s="110"/>
      <c r="R60" s="110"/>
    </row>
    <row r="61" spans="1:40" ht="15" customHeight="1">
      <c r="A61" s="280" t="s">
        <v>101</v>
      </c>
      <c r="B61" s="765"/>
      <c r="C61" s="766"/>
      <c r="D61" s="125" t="str">
        <f>IF(D51="","",IF(P50=100,P42,IF(Q50=100,Q42,IF(R50=100,R42,IF(S50=100,S42,IF(T50=100,T42,IF(U50=100,U42,U42)))))))</f>
        <v/>
      </c>
      <c r="E61" s="127" t="str">
        <f t="shared" si="5"/>
        <v/>
      </c>
      <c r="F61" s="146" t="str">
        <f>IF(D51="","",IF(B38='Mix Design'!B$2,'Mix Design'!G$14,IF(B38='Mix Design'!B$16,'Mix Design'!G$28,IF(B38='Mix Design'!B$30,'Mix Design'!G$42,IF(B38='Mix Design'!B$44,'Mix Design'!G$56,IF(B38='Mix Design'!B$58,'Mix Design'!G$70,IF(B38='Mix Design'!B$72,'Mix Design'!G$84,IF(B38='Mix Design'!B$86,'Mix Design'!G$98,""))))))))</f>
        <v/>
      </c>
      <c r="G61" s="178">
        <f ca="1">IF(B$38="","",IF(SUM(D$51)=0,0,OFFSET('Mix Design'!R$9,0,ROW(CF!P61)-ROW(CF!P$55))))</f>
        <v>0</v>
      </c>
      <c r="H61" s="147" t="str">
        <f t="shared" si="3"/>
        <v/>
      </c>
      <c r="I61" s="281" t="str">
        <f t="shared" si="4"/>
        <v/>
      </c>
      <c r="J61" s="467" t="e">
        <f t="shared" si="6"/>
        <v>#VALUE!</v>
      </c>
      <c r="K61" s="123"/>
      <c r="L61" s="114"/>
      <c r="M61" s="114"/>
      <c r="N61" s="114"/>
      <c r="O61" s="114"/>
      <c r="P61" s="114"/>
      <c r="Q61" s="114"/>
      <c r="R61" s="114"/>
    </row>
    <row r="62" spans="1:40" ht="15" customHeight="1">
      <c r="A62" s="280" t="s">
        <v>102</v>
      </c>
      <c r="B62" s="765"/>
      <c r="C62" s="766"/>
      <c r="D62" s="125" t="str">
        <f>IF(D51="","",IF(P50=100,P43,IF(Q50=100,Q43,IF(R50=100,R43,IF(S50=100,S43,IF(T50=100,T43,IF(U50=100,U43,U43)))))))</f>
        <v/>
      </c>
      <c r="E62" s="127" t="str">
        <f t="shared" si="5"/>
        <v/>
      </c>
      <c r="F62" s="146" t="str">
        <f>IF(D51="","",IF(B38='Mix Design'!B$2,'Mix Design'!H$14,IF(B38='Mix Design'!B$16,'Mix Design'!H$28,IF(B38='Mix Design'!B$30,'Mix Design'!H$42,IF(B38='Mix Design'!B$44,'Mix Design'!H$56,IF(B38='Mix Design'!B$58,'Mix Design'!H$70,IF(B38='Mix Design'!B$72,'Mix Design'!H$84,IF(B38='Mix Design'!B$86,'Mix Design'!H$98,""))))))))</f>
        <v/>
      </c>
      <c r="G62" s="178">
        <f ca="1">IF(B$38="","",IF(SUM(D$51)=0,0,OFFSET('Mix Design'!R$9,0,ROW(CF!P62)-ROW(CF!P$55))))</f>
        <v>0</v>
      </c>
      <c r="H62" s="147" t="str">
        <f t="shared" si="3"/>
        <v/>
      </c>
      <c r="I62" s="281" t="str">
        <f t="shared" si="4"/>
        <v/>
      </c>
      <c r="J62" s="467" t="e">
        <f t="shared" si="6"/>
        <v>#VALUE!</v>
      </c>
      <c r="K62" s="123"/>
      <c r="L62" s="114"/>
      <c r="M62" s="114"/>
      <c r="N62" s="114"/>
      <c r="O62" s="114"/>
      <c r="P62" s="114"/>
      <c r="Q62" s="114"/>
      <c r="R62" s="114"/>
    </row>
    <row r="63" spans="1:40" ht="15" customHeight="1">
      <c r="A63" s="280" t="s">
        <v>103</v>
      </c>
      <c r="B63" s="765"/>
      <c r="C63" s="766"/>
      <c r="D63" s="125" t="str">
        <f>IF(D51="","",IF(P50=100,P44,IF(Q50=100,Q44,IF(R50=100,R44,IF(S50=100,S44,IF(T50=100,T44,IF(U50=100,U44,U44)))))))</f>
        <v/>
      </c>
      <c r="E63" s="127" t="str">
        <f t="shared" si="5"/>
        <v/>
      </c>
      <c r="F63" s="146" t="str">
        <f>IF(D51="","",IF(B38='Mix Design'!B$2,'Mix Design'!I$14,IF(B38='Mix Design'!B$16,'Mix Design'!I$28,IF(B38='Mix Design'!B$30,'Mix Design'!I$42,IF(B38='Mix Design'!B$44,'Mix Design'!I$56,IF(B38='Mix Design'!B$58,'Mix Design'!I$70,IF(B38='Mix Design'!B$72,'Mix Design'!I$84,IF(B38='Mix Design'!B$86,'Mix Design'!I$98,""))))))))</f>
        <v/>
      </c>
      <c r="G63" s="178">
        <f ca="1">IF(B$38="","",IF(SUM(D$51)=0,0,OFFSET('Mix Design'!R$9,0,ROW(CF!P63)-ROW(CF!P$55))))</f>
        <v>0</v>
      </c>
      <c r="H63" s="147" t="str">
        <f t="shared" si="3"/>
        <v/>
      </c>
      <c r="I63" s="281" t="str">
        <f t="shared" si="4"/>
        <v/>
      </c>
      <c r="J63" s="467" t="e">
        <f t="shared" si="6"/>
        <v>#VALUE!</v>
      </c>
      <c r="K63" s="166"/>
      <c r="L63" s="114"/>
      <c r="M63" s="114"/>
      <c r="N63" s="114"/>
      <c r="O63" s="114"/>
      <c r="P63" s="114"/>
      <c r="Q63" s="114"/>
      <c r="R63" s="114"/>
      <c r="S63" s="114"/>
    </row>
    <row r="64" spans="1:40" ht="15" customHeight="1">
      <c r="A64" s="280" t="s">
        <v>104</v>
      </c>
      <c r="B64" s="765"/>
      <c r="C64" s="766"/>
      <c r="D64" s="125" t="str">
        <f>IF(D51="","",IF(P50=100,P45,IF(Q50=100,Q45,IF(R50=100,R45,IF(S50=100,S45,IF(T50=100,T45,IF(U50=100,U45,U45)))))))</f>
        <v/>
      </c>
      <c r="E64" s="127" t="str">
        <f t="shared" si="5"/>
        <v/>
      </c>
      <c r="F64" s="146" t="str">
        <f>IF(D51="","",IF(B38='Mix Design'!B$2,'Mix Design'!J$14,IF(B38='Mix Design'!B$16,'Mix Design'!J$28,IF(B38='Mix Design'!B$30,'Mix Design'!J$42,IF(B38='Mix Design'!B$44,'Mix Design'!J$56,IF(B38='Mix Design'!B$58,'Mix Design'!J$70,IF(B38='Mix Design'!B$72,'Mix Design'!J$84,IF(B38='Mix Design'!B$86,'Mix Design'!J$98,""))))))))</f>
        <v/>
      </c>
      <c r="G64" s="178">
        <f ca="1">IF(B$38="","",IF(SUM(D$51)=0,0,OFFSET('Mix Design'!R$9,0,ROW(CF!P64)-ROW(CF!P$55))))</f>
        <v>0</v>
      </c>
      <c r="H64" s="147" t="str">
        <f t="shared" si="3"/>
        <v/>
      </c>
      <c r="I64" s="281" t="str">
        <f t="shared" si="4"/>
        <v/>
      </c>
      <c r="J64" s="467" t="e">
        <f t="shared" si="6"/>
        <v>#VALUE!</v>
      </c>
      <c r="K64" s="166"/>
      <c r="L64" s="114"/>
      <c r="M64" s="114"/>
      <c r="N64" s="114"/>
      <c r="O64" s="114"/>
      <c r="P64" s="114"/>
      <c r="Q64" s="114"/>
      <c r="R64" s="114"/>
      <c r="S64" s="114"/>
    </row>
    <row r="65" spans="1:19" ht="15" customHeight="1">
      <c r="A65" s="280" t="s">
        <v>105</v>
      </c>
      <c r="B65" s="765"/>
      <c r="C65" s="766"/>
      <c r="D65" s="125" t="str">
        <f>IF(D51="","",IF(P50=100,P46,IF(Q50=100,Q46,IF(R50=100,R46,IF(S50=100,S46,IF(T50=100,T46,IF(U50=100,U46,U46)))))))</f>
        <v/>
      </c>
      <c r="E65" s="127" t="str">
        <f t="shared" si="5"/>
        <v/>
      </c>
      <c r="F65" s="146" t="str">
        <f>IF(D51="","",IF(B38='Mix Design'!B$2,'Mix Design'!K$14,IF(B38='Mix Design'!B$16,'Mix Design'!K$28,IF(B38='Mix Design'!B$30,'Mix Design'!K$42,IF(B38='Mix Design'!B$44,'Mix Design'!K$56,IF(B38='Mix Design'!B$58,'Mix Design'!K$70,IF(B38='Mix Design'!B$72,'Mix Design'!K$84,IF(B38='Mix Design'!B$86,'Mix Design'!K$98,""))))))))</f>
        <v/>
      </c>
      <c r="G65" s="178">
        <f ca="1">IF(B$38="","",IF(SUM(D$51)=0,0,OFFSET('Mix Design'!R$9,0,ROW(CF!P65)-ROW(CF!P$55))))</f>
        <v>0</v>
      </c>
      <c r="H65" s="147" t="str">
        <f t="shared" si="3"/>
        <v/>
      </c>
      <c r="I65" s="281" t="str">
        <f t="shared" si="4"/>
        <v/>
      </c>
      <c r="J65" s="467" t="e">
        <f t="shared" si="6"/>
        <v>#VALUE!</v>
      </c>
      <c r="K65" s="166"/>
      <c r="L65" s="114"/>
      <c r="M65" s="114"/>
      <c r="N65" s="114"/>
      <c r="O65" s="114"/>
      <c r="P65" s="114"/>
      <c r="Q65" s="114"/>
      <c r="R65" s="114"/>
      <c r="S65" s="114"/>
    </row>
    <row r="66" spans="1:19" ht="15" customHeight="1">
      <c r="A66" s="280" t="s">
        <v>106</v>
      </c>
      <c r="B66" s="765"/>
      <c r="C66" s="766"/>
      <c r="D66" s="125" t="str">
        <f>IF(D51="","",IF(P50=100,P47,IF(Q50=100,Q47,IF(R50=100,R47,IF(S50=100,S47,IF(T50=100,T47,IF(U50=100,U47,U47)))))))</f>
        <v/>
      </c>
      <c r="E66" s="127" t="str">
        <f t="shared" si="5"/>
        <v/>
      </c>
      <c r="F66" s="146" t="str">
        <f>IF(D51="","",IF(B38='Mix Design'!B$2,'Mix Design'!L$14,IF(B38='Mix Design'!B$16,'Mix Design'!L$28,IF(B38='Mix Design'!B$30,'Mix Design'!L$42,IF(B38='Mix Design'!B$44,'Mix Design'!L$56,IF(B38='Mix Design'!B$58,'Mix Design'!L$70,IF(B38='Mix Design'!B$72,'Mix Design'!L$84,IF(B38='Mix Design'!B$86,'Mix Design'!L$98,""))))))))</f>
        <v/>
      </c>
      <c r="G66" s="178">
        <f ca="1">IF(B$38="","",IF(SUM(D$51)=0,0,OFFSET('Mix Design'!R$9,0,ROW(CF!P66)-ROW(CF!P$55))))</f>
        <v>0</v>
      </c>
      <c r="H66" s="147" t="str">
        <f t="shared" si="3"/>
        <v/>
      </c>
      <c r="I66" s="281" t="str">
        <f t="shared" si="4"/>
        <v/>
      </c>
      <c r="J66" s="467" t="e">
        <f t="shared" si="6"/>
        <v>#VALUE!</v>
      </c>
      <c r="K66" s="166"/>
      <c r="L66" s="114"/>
      <c r="M66" s="114"/>
      <c r="N66" s="114"/>
      <c r="O66" s="114"/>
      <c r="P66" s="114"/>
      <c r="Q66" s="114"/>
      <c r="R66" s="114"/>
      <c r="S66" s="114"/>
    </row>
    <row r="67" spans="1:19" ht="15" customHeight="1">
      <c r="A67" s="282" t="s">
        <v>107</v>
      </c>
      <c r="B67" s="765"/>
      <c r="C67" s="766"/>
      <c r="D67" s="125" t="str">
        <f>IF(D51="","",IF(P50=100,P48,IF(Q50=100,Q48,IF(R50=100,R48,IF(S50=100,S48,IF(T50=100,T48,IF(U50=100,U48,U48)))))))</f>
        <v/>
      </c>
      <c r="E67" s="127" t="str">
        <f t="shared" si="5"/>
        <v/>
      </c>
      <c r="F67" s="146" t="str">
        <f>IF(D51="","",IF(B38='Mix Design'!B$2,'Mix Design'!M$14,IF(B38='Mix Design'!B$16,'Mix Design'!M$28,IF(B38='Mix Design'!B$30,'Mix Design'!M$42,IF(B38='Mix Design'!B$44,'Mix Design'!M$56,IF(B38='Mix Design'!B$58,'Mix Design'!M$70,IF(B38='Mix Design'!B$72,'Mix Design'!M$84,IF(B38='Mix Design'!B$86,'Mix Design'!M$98,""))))))))</f>
        <v/>
      </c>
      <c r="G67" s="178">
        <f ca="1">IF(B$38="","",IF(SUM(D$51)=0,0,OFFSET('Mix Design'!R$9,0,ROW(CF!P67)-ROW(CF!P$55))))</f>
        <v>0</v>
      </c>
      <c r="H67" s="147" t="str">
        <f t="shared" si="3"/>
        <v/>
      </c>
      <c r="I67" s="281" t="str">
        <f t="shared" si="4"/>
        <v/>
      </c>
      <c r="J67" s="467" t="e">
        <f t="shared" si="6"/>
        <v>#VALUE!</v>
      </c>
      <c r="K67" s="166"/>
      <c r="L67" s="114"/>
      <c r="M67" s="114"/>
      <c r="N67" s="114"/>
      <c r="O67" s="114"/>
      <c r="P67" s="114"/>
      <c r="Q67" s="114"/>
      <c r="R67" s="114"/>
      <c r="S67" s="114"/>
    </row>
    <row r="68" spans="1:19" ht="15" customHeight="1" thickBot="1">
      <c r="A68" s="283" t="s">
        <v>108</v>
      </c>
      <c r="B68" s="767"/>
      <c r="C68" s="768"/>
      <c r="D68" s="128" t="str">
        <f>IF(D51="","",IF(P50=100,P49,IF(Q50=100,Q49,IF(R50=100,R49,IF(S50=100,S49,IF(T50=100,T49,IF(U50=100,U49,U49)))))))</f>
        <v/>
      </c>
      <c r="E68" s="148" t="s">
        <v>188</v>
      </c>
      <c r="F68" s="129"/>
      <c r="G68" s="104"/>
      <c r="H68" s="104"/>
      <c r="I68" s="284"/>
      <c r="J68" s="166"/>
      <c r="K68" s="114"/>
      <c r="L68" s="114"/>
      <c r="M68" s="114"/>
      <c r="N68" s="114"/>
      <c r="O68" s="114"/>
      <c r="P68" s="114"/>
      <c r="Q68" s="114"/>
      <c r="R68" s="114"/>
    </row>
    <row r="69" spans="1:19" ht="15" customHeight="1">
      <c r="A69" s="285" t="s">
        <v>109</v>
      </c>
      <c r="B69" s="769" t="str">
        <f>D53</f>
        <v/>
      </c>
      <c r="C69" s="770"/>
      <c r="D69" s="131" t="str">
        <f>IF(D51="","",SUM(D56:D68))</f>
        <v/>
      </c>
      <c r="E69" s="149" t="str">
        <f>IF(D51="","",IF(AND(D69&lt;=100.5,D69&gt;=99.5),"In","Out"))</f>
        <v/>
      </c>
      <c r="F69" s="108"/>
      <c r="G69" s="104"/>
      <c r="H69" s="104"/>
      <c r="I69" s="192"/>
      <c r="J69" s="166"/>
      <c r="K69" s="114"/>
      <c r="L69" s="114"/>
      <c r="M69" s="114"/>
      <c r="N69" s="114"/>
      <c r="O69" s="114"/>
      <c r="P69" s="114"/>
      <c r="Q69" s="114"/>
      <c r="R69" s="114"/>
    </row>
    <row r="70" spans="1:19" ht="15" customHeight="1">
      <c r="A70" s="286" t="s">
        <v>190</v>
      </c>
      <c r="B70" s="758" t="str">
        <f>IF(D51="","",SUM(B57:B69))</f>
        <v/>
      </c>
      <c r="C70" s="759"/>
      <c r="D70" s="108"/>
      <c r="E70" s="108"/>
      <c r="F70" s="130"/>
      <c r="G70" s="104"/>
      <c r="H70" s="104"/>
      <c r="I70" s="192"/>
      <c r="J70" s="166"/>
      <c r="K70" s="114"/>
      <c r="L70" s="114"/>
      <c r="M70" s="114"/>
      <c r="N70" s="114"/>
      <c r="O70" s="114"/>
      <c r="P70" s="114"/>
      <c r="Q70" s="114"/>
      <c r="R70" s="114"/>
    </row>
    <row r="71" spans="1:19" ht="15" customHeight="1" thickBot="1">
      <c r="A71" s="259" t="s">
        <v>189</v>
      </c>
      <c r="B71" s="260" t="str">
        <f>IF(D51="","",ROUND(((B70-B69)/D52)*100,1))</f>
        <v/>
      </c>
      <c r="C71" s="260" t="str">
        <f>IF(D51="","",ROUND((B70/D51)*100,1))</f>
        <v/>
      </c>
      <c r="D71" s="261" t="str">
        <f>IF(D51="","",IF(AND(B71&lt;=100.5,B71&gt;=99.5),"In","Out"))</f>
        <v/>
      </c>
      <c r="E71" s="261" t="str">
        <f>IF(D51="","",IF(AND(C71&lt;=100.5,C71&gt;=99.5),"In","Out"))</f>
        <v/>
      </c>
      <c r="F71" s="262"/>
      <c r="G71" s="287"/>
      <c r="H71" s="287"/>
      <c r="I71" s="195"/>
      <c r="J71" s="166"/>
      <c r="K71" s="114"/>
      <c r="L71" s="114"/>
      <c r="M71" s="114"/>
      <c r="N71" s="114"/>
      <c r="O71" s="114"/>
      <c r="P71" s="114"/>
      <c r="Q71" s="114"/>
      <c r="R71" s="114"/>
    </row>
    <row r="72" spans="1:19" ht="15">
      <c r="A72" s="94"/>
      <c r="B72" s="94"/>
      <c r="C72" s="94"/>
      <c r="J72" s="166"/>
    </row>
    <row r="73" spans="1:19" ht="15.75" thickBot="1">
      <c r="J73" s="166"/>
    </row>
    <row r="74" spans="1:19" ht="18">
      <c r="A74" s="760" t="s">
        <v>237</v>
      </c>
      <c r="B74" s="761"/>
      <c r="C74" s="761"/>
      <c r="D74" s="762"/>
      <c r="E74" s="251"/>
      <c r="F74" s="251"/>
      <c r="G74" s="251"/>
      <c r="H74" s="251"/>
      <c r="I74" s="251"/>
      <c r="J74" s="166"/>
      <c r="K74" s="97"/>
      <c r="L74" s="97"/>
      <c r="M74" s="97"/>
      <c r="N74" s="97"/>
      <c r="O74" s="97"/>
    </row>
    <row r="75" spans="1:19" ht="31.5" customHeight="1">
      <c r="A75" s="288" t="s">
        <v>96</v>
      </c>
      <c r="B75" s="294" t="s">
        <v>239</v>
      </c>
      <c r="C75" s="294" t="s">
        <v>240</v>
      </c>
      <c r="D75" s="295" t="s">
        <v>238</v>
      </c>
    </row>
    <row r="76" spans="1:19" ht="15" customHeight="1">
      <c r="A76" s="280" t="s">
        <v>156</v>
      </c>
      <c r="B76" s="291" t="str">
        <f t="shared" ref="B76:B87" si="7">E19</f>
        <v/>
      </c>
      <c r="C76" s="292" t="str">
        <f>IF(B76="","",H56)</f>
        <v/>
      </c>
      <c r="D76" s="293" t="str">
        <f t="shared" ref="D76:D87" si="8">IF(C76="","",C76-B76)</f>
        <v/>
      </c>
    </row>
    <row r="77" spans="1:19" ht="15" customHeight="1">
      <c r="A77" s="289" t="s">
        <v>97</v>
      </c>
      <c r="B77" s="291" t="str">
        <f t="shared" si="7"/>
        <v/>
      </c>
      <c r="C77" s="292" t="str">
        <f t="shared" ref="C77:C87" si="9">IF(B77="","",H57)</f>
        <v/>
      </c>
      <c r="D77" s="293" t="str">
        <f t="shared" si="8"/>
        <v/>
      </c>
    </row>
    <row r="78" spans="1:19" ht="15" customHeight="1">
      <c r="A78" s="289" t="s">
        <v>98</v>
      </c>
      <c r="B78" s="291" t="str">
        <f t="shared" si="7"/>
        <v/>
      </c>
      <c r="C78" s="292" t="str">
        <f t="shared" si="9"/>
        <v/>
      </c>
      <c r="D78" s="293" t="str">
        <f t="shared" si="8"/>
        <v/>
      </c>
    </row>
    <row r="79" spans="1:19" ht="15" customHeight="1">
      <c r="A79" s="289" t="s">
        <v>99</v>
      </c>
      <c r="B79" s="291" t="str">
        <f t="shared" si="7"/>
        <v/>
      </c>
      <c r="C79" s="292" t="str">
        <f t="shared" si="9"/>
        <v/>
      </c>
      <c r="D79" s="293" t="str">
        <f t="shared" si="8"/>
        <v/>
      </c>
    </row>
    <row r="80" spans="1:19" ht="15" customHeight="1">
      <c r="A80" s="289" t="s">
        <v>100</v>
      </c>
      <c r="B80" s="291" t="str">
        <f t="shared" si="7"/>
        <v/>
      </c>
      <c r="C80" s="292" t="str">
        <f t="shared" si="9"/>
        <v/>
      </c>
      <c r="D80" s="293" t="str">
        <f t="shared" si="8"/>
        <v/>
      </c>
    </row>
    <row r="81" spans="1:10" ht="15" customHeight="1">
      <c r="A81" s="289" t="s">
        <v>101</v>
      </c>
      <c r="B81" s="291" t="str">
        <f t="shared" si="7"/>
        <v/>
      </c>
      <c r="C81" s="292" t="str">
        <f t="shared" si="9"/>
        <v/>
      </c>
      <c r="D81" s="293" t="str">
        <f t="shared" si="8"/>
        <v/>
      </c>
    </row>
    <row r="82" spans="1:10" ht="15" customHeight="1">
      <c r="A82" s="289" t="s">
        <v>102</v>
      </c>
      <c r="B82" s="291" t="str">
        <f t="shared" si="7"/>
        <v/>
      </c>
      <c r="C82" s="292" t="str">
        <f t="shared" si="9"/>
        <v/>
      </c>
      <c r="D82" s="293" t="str">
        <f t="shared" si="8"/>
        <v/>
      </c>
    </row>
    <row r="83" spans="1:10" ht="15" customHeight="1">
      <c r="A83" s="289" t="s">
        <v>103</v>
      </c>
      <c r="B83" s="291" t="str">
        <f t="shared" si="7"/>
        <v/>
      </c>
      <c r="C83" s="292" t="str">
        <f t="shared" si="9"/>
        <v/>
      </c>
      <c r="D83" s="293" t="str">
        <f t="shared" si="8"/>
        <v/>
      </c>
    </row>
    <row r="84" spans="1:10" ht="15" customHeight="1">
      <c r="A84" s="289" t="s">
        <v>104</v>
      </c>
      <c r="B84" s="291" t="str">
        <f t="shared" si="7"/>
        <v/>
      </c>
      <c r="C84" s="292" t="str">
        <f t="shared" si="9"/>
        <v/>
      </c>
      <c r="D84" s="293" t="str">
        <f t="shared" si="8"/>
        <v/>
      </c>
    </row>
    <row r="85" spans="1:10" ht="15" customHeight="1">
      <c r="A85" s="289" t="s">
        <v>105</v>
      </c>
      <c r="B85" s="291" t="str">
        <f t="shared" si="7"/>
        <v/>
      </c>
      <c r="C85" s="292" t="str">
        <f t="shared" si="9"/>
        <v/>
      </c>
      <c r="D85" s="293" t="str">
        <f t="shared" si="8"/>
        <v/>
      </c>
    </row>
    <row r="86" spans="1:10" ht="15" customHeight="1">
      <c r="A86" s="289" t="s">
        <v>106</v>
      </c>
      <c r="B86" s="291" t="str">
        <f t="shared" si="7"/>
        <v/>
      </c>
      <c r="C86" s="292" t="str">
        <f t="shared" si="9"/>
        <v/>
      </c>
      <c r="D86" s="293" t="str">
        <f t="shared" si="8"/>
        <v/>
      </c>
    </row>
    <row r="87" spans="1:10" ht="15" customHeight="1" thickBot="1">
      <c r="A87" s="297" t="s">
        <v>107</v>
      </c>
      <c r="B87" s="298" t="str">
        <f t="shared" si="7"/>
        <v/>
      </c>
      <c r="C87" s="292" t="str">
        <f t="shared" si="9"/>
        <v/>
      </c>
      <c r="D87" s="299" t="str">
        <f t="shared" si="8"/>
        <v/>
      </c>
    </row>
    <row r="88" spans="1:10" ht="15.75" thickTop="1">
      <c r="A88" s="300"/>
      <c r="B88" s="302"/>
      <c r="C88" s="301"/>
      <c r="D88" s="301"/>
    </row>
    <row r="89" spans="1:10" ht="15">
      <c r="A89" s="344" t="s">
        <v>9</v>
      </c>
      <c r="B89" s="763"/>
      <c r="C89" s="764"/>
      <c r="D89" s="764"/>
      <c r="E89" s="764"/>
      <c r="F89" s="764"/>
      <c r="G89" s="764"/>
      <c r="H89" s="764"/>
      <c r="I89" s="764"/>
      <c r="J89" s="764"/>
    </row>
    <row r="90" spans="1:10" s="108" customFormat="1">
      <c r="B90" s="764"/>
      <c r="C90" s="764"/>
      <c r="D90" s="764"/>
      <c r="E90" s="764"/>
      <c r="F90" s="764"/>
      <c r="G90" s="764"/>
      <c r="H90" s="764"/>
      <c r="I90" s="764"/>
      <c r="J90" s="764"/>
    </row>
    <row r="91" spans="1:10">
      <c r="B91" s="764"/>
      <c r="C91" s="764"/>
      <c r="D91" s="764"/>
      <c r="E91" s="764"/>
      <c r="F91" s="764"/>
      <c r="G91" s="764"/>
      <c r="H91" s="764"/>
      <c r="I91" s="764"/>
      <c r="J91" s="764"/>
    </row>
    <row r="92" spans="1:10">
      <c r="B92" s="764"/>
      <c r="C92" s="764"/>
      <c r="D92" s="764"/>
      <c r="E92" s="764"/>
      <c r="F92" s="764"/>
      <c r="G92" s="764"/>
      <c r="H92" s="764"/>
      <c r="I92" s="764"/>
      <c r="J92" s="764"/>
    </row>
    <row r="93" spans="1:10">
      <c r="B93" s="764"/>
      <c r="C93" s="764"/>
      <c r="D93" s="764"/>
      <c r="E93" s="764"/>
      <c r="F93" s="764"/>
      <c r="G93" s="764"/>
      <c r="H93" s="764"/>
      <c r="I93" s="764"/>
      <c r="J93" s="764"/>
    </row>
    <row r="95" spans="1:10" s="194" customFormat="1" ht="13.5" thickBot="1"/>
    <row r="97" spans="1:21" ht="22.5" customHeight="1" thickBot="1">
      <c r="A97" s="296">
        <v>2</v>
      </c>
    </row>
    <row r="98" spans="1:21" ht="15" customHeight="1" thickBot="1">
      <c r="A98" s="821" t="s">
        <v>226</v>
      </c>
      <c r="B98" s="822"/>
      <c r="C98" s="822"/>
      <c r="D98" s="822"/>
      <c r="E98" s="822"/>
      <c r="F98" s="822"/>
      <c r="G98" s="823"/>
      <c r="H98" s="251"/>
      <c r="N98" s="201">
        <f>LARGE(P98:P110,1)</f>
        <v>0</v>
      </c>
      <c r="O98" s="202">
        <f>IF(P111&lt;100,(N98+0.1),IF(P111&gt;100,(N98-0.1),N98))</f>
        <v>0.1</v>
      </c>
      <c r="P98" s="202">
        <f>ROUND(IF(B115="",0,SUM(B115/D110)*100),1)</f>
        <v>0</v>
      </c>
      <c r="Q98" s="202">
        <f>IF(P98=N98,O98,P98)</f>
        <v>0.1</v>
      </c>
      <c r="R98" s="202">
        <f>IF(Q98=N99,O99,Q98)</f>
        <v>0.1</v>
      </c>
      <c r="S98" s="202">
        <f>IF(R98=N100,O100,R98)</f>
        <v>0.1</v>
      </c>
      <c r="T98" s="202">
        <f>IF(S98=N101,O101,S98)</f>
        <v>0.1</v>
      </c>
      <c r="U98" s="203">
        <f>IF(T98=N102,O102,T98)</f>
        <v>0.1</v>
      </c>
    </row>
    <row r="99" spans="1:21" ht="15" customHeight="1">
      <c r="A99" s="191" t="s">
        <v>112</v>
      </c>
      <c r="B99" s="824"/>
      <c r="C99" s="825"/>
      <c r="D99" s="825"/>
      <c r="E99" s="188"/>
      <c r="F99" s="108"/>
      <c r="G99" s="192"/>
      <c r="N99" s="204">
        <f>LARGE(P98:P110,2)</f>
        <v>0</v>
      </c>
      <c r="O99" s="205">
        <f>IF(Q111&lt;100,(N99+0.1),IF(Q111&gt;100,(N99-0.1),N99))</f>
        <v>0.1</v>
      </c>
      <c r="P99" s="205">
        <f>ROUND(IF(B116="",0,SUM(B116/D110)*100),1)</f>
        <v>0</v>
      </c>
      <c r="Q99" s="205">
        <f>IF(P99=N98,O98,P99)</f>
        <v>0.1</v>
      </c>
      <c r="R99" s="205">
        <f>IF(Q99=N99,O99,Q99)</f>
        <v>0.1</v>
      </c>
      <c r="S99" s="205">
        <f>IF(R99=N100,O100,R99)</f>
        <v>0.1</v>
      </c>
      <c r="T99" s="205">
        <f>IF(S99=N101,O101,S99)</f>
        <v>0.1</v>
      </c>
      <c r="U99" s="206">
        <f>IF(T99=N102,O102,T99)</f>
        <v>0.1</v>
      </c>
    </row>
    <row r="100" spans="1:21" ht="15" customHeight="1">
      <c r="A100" s="191" t="s">
        <v>177</v>
      </c>
      <c r="B100" s="818" t="str">
        <f>IF(B99=0,"",'Mix Design'!F$3)</f>
        <v/>
      </c>
      <c r="C100" s="819"/>
      <c r="D100" s="819"/>
      <c r="E100" s="189"/>
      <c r="F100" s="108"/>
      <c r="G100" s="192"/>
      <c r="I100" s="108"/>
      <c r="J100" s="108"/>
      <c r="K100" s="108"/>
      <c r="L100" s="108"/>
      <c r="N100" s="204">
        <f>LARGE(P98:P110,3)</f>
        <v>0</v>
      </c>
      <c r="O100" s="205">
        <f>IF(R111&lt;100,(N100+0.1),IF(R111&gt;100,(N100-0.1),N100))</f>
        <v>0.1</v>
      </c>
      <c r="P100" s="205">
        <f>ROUND(IF(B117="",0,SUM(B117/D110)*100),1)</f>
        <v>0</v>
      </c>
      <c r="Q100" s="205">
        <f>IF(P100=N98,O98,P100)</f>
        <v>0.1</v>
      </c>
      <c r="R100" s="205">
        <f>IF(Q100=N99,O99,Q100)</f>
        <v>0.1</v>
      </c>
      <c r="S100" s="205">
        <f>IF(R100=N100,O100,R100)</f>
        <v>0.1</v>
      </c>
      <c r="T100" s="205">
        <f>IF(S100=N101,O101,S100)</f>
        <v>0.1</v>
      </c>
      <c r="U100" s="206">
        <f>IF(T100=N102,O102,T100)</f>
        <v>0.1</v>
      </c>
    </row>
    <row r="101" spans="1:21" ht="15" customHeight="1">
      <c r="A101" s="191" t="s">
        <v>113</v>
      </c>
      <c r="B101" s="818" t="str">
        <f>IF(B99=0,"",'Mix Design'!F$2)</f>
        <v/>
      </c>
      <c r="C101" s="819"/>
      <c r="D101" s="819"/>
      <c r="E101" s="189"/>
      <c r="F101" s="108"/>
      <c r="G101" s="192"/>
      <c r="I101" s="110"/>
      <c r="N101" s="204">
        <f>LARGE(P98:P110,4)</f>
        <v>0</v>
      </c>
      <c r="O101" s="205">
        <f>IF(S111&lt;100,(N101+0.1),IF(S111&gt;100,(N101-0.1),N101))</f>
        <v>0.1</v>
      </c>
      <c r="P101" s="205">
        <f>ROUND(IF(B118="",0,SUM(B118/D110)*100),1)</f>
        <v>0</v>
      </c>
      <c r="Q101" s="205">
        <f>IF(P101=N98,O98,P101)</f>
        <v>0.1</v>
      </c>
      <c r="R101" s="205">
        <f>IF(Q101=N99,O99,Q101)</f>
        <v>0.1</v>
      </c>
      <c r="S101" s="205">
        <f>IF(R101=N100,O100,R101)</f>
        <v>0.1</v>
      </c>
      <c r="T101" s="205">
        <f>IF(S101=N101,O101,S101)</f>
        <v>0.1</v>
      </c>
      <c r="U101" s="206">
        <f>IF(T101=N102,O102,T101)</f>
        <v>0.1</v>
      </c>
    </row>
    <row r="102" spans="1:21" ht="15" customHeight="1">
      <c r="A102" s="191" t="s">
        <v>35</v>
      </c>
      <c r="B102" s="818" t="str">
        <f>IF(B99=0,"",'Mix Design'!F$4)</f>
        <v/>
      </c>
      <c r="C102" s="819"/>
      <c r="D102" s="819"/>
      <c r="E102" s="189"/>
      <c r="F102" s="108"/>
      <c r="G102" s="192"/>
      <c r="N102" s="204">
        <f>LARGE(P98:P110,5)</f>
        <v>0</v>
      </c>
      <c r="O102" s="205">
        <f>IF(T111&lt;100,(N102+0.1),IF(T111&gt;100,(N102-0.1),N102))</f>
        <v>0.1</v>
      </c>
      <c r="P102" s="205">
        <f>ROUND(IF(B119="",0,SUM(B119/D110)*100),1)</f>
        <v>0</v>
      </c>
      <c r="Q102" s="205">
        <f>IF(P102=N98,O98,P102)</f>
        <v>0.1</v>
      </c>
      <c r="R102" s="205">
        <f>IF(Q102=N99,O99,Q102)</f>
        <v>0.1</v>
      </c>
      <c r="S102" s="205">
        <f>IF(R102=N100,O100,R102)</f>
        <v>0.1</v>
      </c>
      <c r="T102" s="205">
        <f>IF(S102=N101,O101,S102)</f>
        <v>0.1</v>
      </c>
      <c r="U102" s="206">
        <f>IF(T102=N102,O102,T102)</f>
        <v>0.1</v>
      </c>
    </row>
    <row r="103" spans="1:21" ht="15" customHeight="1">
      <c r="A103" s="191" t="s">
        <v>152</v>
      </c>
      <c r="B103" s="818" t="str">
        <f>IF(B99=0,"",IF(B99='Mix Design'!B$2,'Mix Design'!B$9,IF(B99='Mix Design'!B$16,'Mix Design'!B$23,IF(B99='Mix Design'!B$30,'Mix Design'!B$37,IF(B99='Mix Design'!B$44,'Mix Design'!B$51,IF(B99='Mix Design'!B$58,'Mix Design'!B$65,IF(B99='Mix Design'!B$72,'Mix Design'!B$79,IF(B99='Mix Design'!B$86,'Mix Design'!B$93,""))))))))</f>
        <v/>
      </c>
      <c r="C103" s="818"/>
      <c r="D103" s="818"/>
      <c r="E103" s="189"/>
      <c r="F103" s="108"/>
      <c r="G103" s="192"/>
      <c r="N103" s="204"/>
      <c r="O103" s="205"/>
      <c r="P103" s="205">
        <f>ROUND(IF(B120="",0,SUM(B120/D110)*100),1)</f>
        <v>0</v>
      </c>
      <c r="Q103" s="205">
        <f>IF(P103=N98,O98,P103)</f>
        <v>0.1</v>
      </c>
      <c r="R103" s="205">
        <f>IF(Q103=N99,O99,Q103)</f>
        <v>0.1</v>
      </c>
      <c r="S103" s="205">
        <f>IF(R103=N100,O100,R103)</f>
        <v>0.1</v>
      </c>
      <c r="T103" s="205">
        <f>IF(S103=N101,O101,S103)</f>
        <v>0.1</v>
      </c>
      <c r="U103" s="206">
        <f>IF(T103=N102,O102,T103)</f>
        <v>0.1</v>
      </c>
    </row>
    <row r="104" spans="1:21" ht="15" customHeight="1">
      <c r="A104" s="191" t="s">
        <v>178</v>
      </c>
      <c r="B104" s="826"/>
      <c r="C104" s="826"/>
      <c r="D104" s="826"/>
      <c r="E104" s="189"/>
      <c r="F104" s="108"/>
      <c r="G104" s="192"/>
      <c r="N104" s="204"/>
      <c r="O104" s="205"/>
      <c r="P104" s="205">
        <f>ROUND(IF(B121="",0,SUM(B121/D110)*100),1)</f>
        <v>0</v>
      </c>
      <c r="Q104" s="205">
        <f>IF(P104=N98,O98,P104)</f>
        <v>0.1</v>
      </c>
      <c r="R104" s="205">
        <f>IF(Q104=N99,O99,Q104)</f>
        <v>0.1</v>
      </c>
      <c r="S104" s="205">
        <f>IF(R104=N100,O100,R104)</f>
        <v>0.1</v>
      </c>
      <c r="T104" s="205">
        <f>IF(S104=N101,O101,S104)</f>
        <v>0.1</v>
      </c>
      <c r="U104" s="206">
        <f>IF(T104=N102,O102,T104)</f>
        <v>0.1</v>
      </c>
    </row>
    <row r="105" spans="1:21" ht="15" customHeight="1">
      <c r="A105" s="191" t="s">
        <v>130</v>
      </c>
      <c r="B105" s="827"/>
      <c r="C105" s="813"/>
      <c r="D105" s="813"/>
      <c r="E105" s="189"/>
      <c r="F105" s="108"/>
      <c r="G105" s="192"/>
      <c r="N105" s="204"/>
      <c r="O105" s="205"/>
      <c r="P105" s="205">
        <f>ROUND(IF(B122="",0,SUM(B122/D110)*100),1)</f>
        <v>0</v>
      </c>
      <c r="Q105" s="205">
        <f>IF(P105=N98,O98,P105)</f>
        <v>0.1</v>
      </c>
      <c r="R105" s="205">
        <f>IF(Q105=N99,O99,Q105)</f>
        <v>0.1</v>
      </c>
      <c r="S105" s="205">
        <f>IF(R105=N100,O100,R105)</f>
        <v>0.1</v>
      </c>
      <c r="T105" s="205">
        <f>IF(S105=N101,O101,S105)</f>
        <v>0.1</v>
      </c>
      <c r="U105" s="206">
        <f>IF(T105=N102,O102,T105)</f>
        <v>0.1</v>
      </c>
    </row>
    <row r="106" spans="1:21" ht="15" customHeight="1">
      <c r="A106" s="191" t="s">
        <v>131</v>
      </c>
      <c r="B106" s="813"/>
      <c r="C106" s="813"/>
      <c r="D106" s="813"/>
      <c r="E106" s="393"/>
      <c r="F106" s="108"/>
      <c r="G106" s="192"/>
      <c r="N106" s="204"/>
      <c r="O106" s="205"/>
      <c r="P106" s="205">
        <f>ROUND(IF(B123="",0,SUM(B123/D110)*100),1)</f>
        <v>0</v>
      </c>
      <c r="Q106" s="205">
        <f>IF(P106=N98,O98,P106)</f>
        <v>0.1</v>
      </c>
      <c r="R106" s="205">
        <f>IF(Q106=N99,O99,Q106)</f>
        <v>0.1</v>
      </c>
      <c r="S106" s="205">
        <f>IF(R106=N100,O100,R106)</f>
        <v>0.1</v>
      </c>
      <c r="T106" s="205">
        <f>IF(S106=N101,O101,S106)</f>
        <v>0.1</v>
      </c>
      <c r="U106" s="206">
        <f>IF(T106=N102,O102,T106)</f>
        <v>0.1</v>
      </c>
    </row>
    <row r="107" spans="1:21" ht="15" customHeight="1">
      <c r="A107" s="191" t="s">
        <v>180</v>
      </c>
      <c r="B107" s="827"/>
      <c r="C107" s="827"/>
      <c r="D107" s="827"/>
      <c r="E107" s="393"/>
      <c r="F107" s="108"/>
      <c r="G107" s="192"/>
      <c r="N107" s="204"/>
      <c r="O107" s="205"/>
      <c r="P107" s="205">
        <f>ROUND(IF(B124="",0,SUM(B124/D110)*100),1)</f>
        <v>0</v>
      </c>
      <c r="Q107" s="205">
        <f>IF(P107=N98,O98,P107)</f>
        <v>0.1</v>
      </c>
      <c r="R107" s="205">
        <f>IF(Q107=N99,O99,Q107)</f>
        <v>0.1</v>
      </c>
      <c r="S107" s="205">
        <f>IF(R107=N100,O100,R107)</f>
        <v>0.1</v>
      </c>
      <c r="T107" s="205">
        <f>IF(S107=N101,O101,S107)</f>
        <v>0.1</v>
      </c>
      <c r="U107" s="206">
        <f>IF(T107=N102,O102,T107)</f>
        <v>0.1</v>
      </c>
    </row>
    <row r="108" spans="1:21" ht="15" customHeight="1">
      <c r="A108" s="191" t="s">
        <v>111</v>
      </c>
      <c r="B108" s="828"/>
      <c r="C108" s="828"/>
      <c r="D108" s="828"/>
      <c r="E108" s="394"/>
      <c r="F108" s="108"/>
      <c r="G108" s="192"/>
      <c r="N108" s="204"/>
      <c r="O108" s="205"/>
      <c r="P108" s="205">
        <f>ROUND(IF(B125="",0,SUM(B125/D110)*100),1)</f>
        <v>0</v>
      </c>
      <c r="Q108" s="205">
        <f>IF(P108=N98,O98,P108)</f>
        <v>0.1</v>
      </c>
      <c r="R108" s="205">
        <f>IF(Q108=N99,O99,Q108)</f>
        <v>0.1</v>
      </c>
      <c r="S108" s="205">
        <f>IF(R108=N100,O100,R108)</f>
        <v>0.1</v>
      </c>
      <c r="T108" s="205">
        <f>IF(S108=N101,O101,S108)</f>
        <v>0.1</v>
      </c>
      <c r="U108" s="206">
        <f>IF(T108=N102,O102,T108)</f>
        <v>0.1</v>
      </c>
    </row>
    <row r="109" spans="1:21" ht="15" customHeight="1">
      <c r="A109" s="816"/>
      <c r="B109" s="817"/>
      <c r="C109" s="395"/>
      <c r="D109" s="115"/>
      <c r="E109" s="115"/>
      <c r="F109" s="98"/>
      <c r="G109" s="252"/>
      <c r="N109" s="204"/>
      <c r="O109" s="205"/>
      <c r="P109" s="205">
        <f>ROUND(IF(B126="",0,SUM(B126/D110)*100),1)</f>
        <v>0</v>
      </c>
      <c r="Q109" s="205">
        <f>IF(P109=N98,O98,P109)</f>
        <v>0.1</v>
      </c>
      <c r="R109" s="205">
        <f>IF(Q109=N99,O99,Q109)</f>
        <v>0.1</v>
      </c>
      <c r="S109" s="205">
        <f>IF(R109=N100,O100,R109)</f>
        <v>0.1</v>
      </c>
      <c r="T109" s="205">
        <f>IF(S109=N101,O101,S109)</f>
        <v>0.1</v>
      </c>
      <c r="U109" s="206">
        <f>IF(T109=N102,O102,T109)</f>
        <v>0.1</v>
      </c>
    </row>
    <row r="110" spans="1:21" ht="15" customHeight="1">
      <c r="A110" s="790" t="s">
        <v>95</v>
      </c>
      <c r="B110" s="791"/>
      <c r="C110" s="792"/>
      <c r="D110" s="793"/>
      <c r="E110" s="794"/>
      <c r="F110" s="99"/>
      <c r="G110" s="252"/>
      <c r="N110" s="204"/>
      <c r="O110" s="205"/>
      <c r="P110" s="205">
        <f>ROUND(IF(B127="",0,SUM((B128+B127)/D110)*100),1)</f>
        <v>0</v>
      </c>
      <c r="Q110" s="205">
        <f>IF(P110=N98,O98,P110)</f>
        <v>0.1</v>
      </c>
      <c r="R110" s="205">
        <f>IF(Q110=N99,O99,Q110)</f>
        <v>0.1</v>
      </c>
      <c r="S110" s="205">
        <f>IF(R110=N100,O100,R110)</f>
        <v>0.1</v>
      </c>
      <c r="T110" s="205">
        <f>IF(S110=N101,O101,S110)</f>
        <v>0.1</v>
      </c>
      <c r="U110" s="206">
        <f>IF(T110=N102,O102,T110)</f>
        <v>0.1</v>
      </c>
    </row>
    <row r="111" spans="1:21" ht="15" customHeight="1">
      <c r="A111" s="774" t="s">
        <v>132</v>
      </c>
      <c r="B111" s="653"/>
      <c r="C111" s="775"/>
      <c r="D111" s="776"/>
      <c r="E111" s="777"/>
      <c r="F111" s="99"/>
      <c r="G111" s="252"/>
      <c r="N111" s="207"/>
      <c r="O111" s="208"/>
      <c r="P111" s="208">
        <f t="shared" ref="P111:U111" si="10">ROUND(IF(P110="",0,SUM(P98:P110)),1)</f>
        <v>0</v>
      </c>
      <c r="Q111" s="208">
        <f t="shared" si="10"/>
        <v>1.3</v>
      </c>
      <c r="R111" s="208">
        <f t="shared" si="10"/>
        <v>1.3</v>
      </c>
      <c r="S111" s="208">
        <f t="shared" si="10"/>
        <v>1.3</v>
      </c>
      <c r="T111" s="208">
        <f t="shared" si="10"/>
        <v>1.3</v>
      </c>
      <c r="U111" s="209">
        <f t="shared" si="10"/>
        <v>1.3</v>
      </c>
    </row>
    <row r="112" spans="1:21" ht="15" customHeight="1">
      <c r="A112" s="774" t="s">
        <v>133</v>
      </c>
      <c r="B112" s="653"/>
      <c r="C112" s="775"/>
      <c r="D112" s="758" t="str">
        <f>IF(D110="","",D110-D111)</f>
        <v/>
      </c>
      <c r="E112" s="759"/>
      <c r="F112" s="99"/>
      <c r="G112" s="252"/>
      <c r="I112" s="110"/>
    </row>
    <row r="113" spans="1:19" ht="15" customHeight="1">
      <c r="A113" s="811" t="s">
        <v>96</v>
      </c>
      <c r="B113" s="780" t="s">
        <v>157</v>
      </c>
      <c r="C113" s="781"/>
      <c r="D113" s="756" t="s">
        <v>222</v>
      </c>
      <c r="E113" s="756" t="s">
        <v>223</v>
      </c>
      <c r="F113" s="756" t="s">
        <v>227</v>
      </c>
      <c r="G113" s="284"/>
      <c r="H113" s="110"/>
      <c r="O113" s="458">
        <f>IF(B105="",0,B104*(1-B105/100)/100)</f>
        <v>0</v>
      </c>
      <c r="P113" s="459"/>
      <c r="Q113" s="459"/>
      <c r="R113" s="459"/>
      <c r="S113" s="459"/>
    </row>
    <row r="114" spans="1:19" ht="15" customHeight="1">
      <c r="A114" s="812"/>
      <c r="B114" s="782"/>
      <c r="C114" s="783"/>
      <c r="D114" s="771"/>
      <c r="E114" s="771"/>
      <c r="F114" s="810"/>
      <c r="G114" s="284"/>
      <c r="H114" s="114"/>
      <c r="O114" s="460"/>
      <c r="P114" s="461"/>
      <c r="Q114" s="462"/>
      <c r="R114" s="462"/>
      <c r="S114" s="459"/>
    </row>
    <row r="115" spans="1:19" ht="15" customHeight="1">
      <c r="A115" s="253" t="s">
        <v>156</v>
      </c>
      <c r="B115" s="765"/>
      <c r="C115" s="766"/>
      <c r="D115" s="125" t="str">
        <f>IF(B115="","",IF(P111=100,P98,IF(Q111=100,Q98,IF(R111=100,R98,IF(S111=100,S98,IF(T111=100,T98,IF(U111=100,U98,U98)))))))</f>
        <v/>
      </c>
      <c r="E115" s="126" t="str">
        <f>IF(D110="","",IF(D116="","",ROUND(100-D115,1)))</f>
        <v/>
      </c>
      <c r="F115" s="290" t="str">
        <f>IF(B115="","",IF(E115&gt;9.9,ROUND(E115,0),ROUND(E115,1)))</f>
        <v/>
      </c>
      <c r="G115" s="284"/>
      <c r="H115" s="114"/>
      <c r="N115" s="756" t="s">
        <v>317</v>
      </c>
      <c r="O115" s="460"/>
      <c r="P115" s="463" t="s">
        <v>314</v>
      </c>
      <c r="Q115" s="464" t="s">
        <v>315</v>
      </c>
      <c r="R115" s="464" t="s">
        <v>316</v>
      </c>
      <c r="S115" s="459"/>
    </row>
    <row r="116" spans="1:19" ht="15" customHeight="1">
      <c r="A116" s="253" t="s">
        <v>97</v>
      </c>
      <c r="B116" s="765"/>
      <c r="C116" s="766"/>
      <c r="D116" s="125" t="str">
        <f>IF(B116="","",IF(P111=100,P99,IF(Q111=100,Q99,IF(R111=100,R99,IF(S111=100,S99,IF(T111=100,T99,IF(U111=100,U99,U99)))))))</f>
        <v/>
      </c>
      <c r="E116" s="127" t="str">
        <f>IF(D110="","",E115-D116)</f>
        <v/>
      </c>
      <c r="F116" s="290" t="str">
        <f t="shared" ref="F116:F126" si="11">IF(B116="","",IF(E116&gt;9.9,ROUND(E116,0),ROUND(E116,1)))</f>
        <v/>
      </c>
      <c r="G116" s="284"/>
      <c r="H116" s="114"/>
      <c r="N116" s="757"/>
      <c r="O116" s="465">
        <f>(1-P116-Q116-R116)*B107/100</f>
        <v>0</v>
      </c>
      <c r="P116" s="461">
        <f>B108/100</f>
        <v>0</v>
      </c>
      <c r="Q116" s="462">
        <v>0.1</v>
      </c>
      <c r="R116" s="462">
        <v>0.125</v>
      </c>
      <c r="S116" s="459"/>
    </row>
    <row r="117" spans="1:19" ht="15" customHeight="1">
      <c r="A117" s="253" t="s">
        <v>98</v>
      </c>
      <c r="B117" s="765"/>
      <c r="C117" s="766"/>
      <c r="D117" s="125" t="str">
        <f>IF(B117="","",IF(P111=100,P100,IF(Q111=100,Q100,IF(R111=100,R100,IF(S111=100,S100,IF(T111=100,T100,IF(U111=100,U100,U100)))))))</f>
        <v/>
      </c>
      <c r="E117" s="127" t="str">
        <f>IF(D110="","",E116-D117)</f>
        <v/>
      </c>
      <c r="F117" s="290" t="str">
        <f t="shared" si="11"/>
        <v/>
      </c>
      <c r="G117" s="284"/>
      <c r="H117" s="114"/>
      <c r="N117" s="95" t="e">
        <f ca="1">F117*(1-B$44/100)</f>
        <v>#VALUE!</v>
      </c>
      <c r="O117" s="465">
        <f>1-(B104+B107)/100</f>
        <v>1</v>
      </c>
      <c r="P117" s="461"/>
      <c r="Q117" s="462"/>
      <c r="R117" s="462"/>
      <c r="S117" s="459"/>
    </row>
    <row r="118" spans="1:19" ht="15" customHeight="1">
      <c r="A118" s="253" t="s">
        <v>99</v>
      </c>
      <c r="B118" s="765"/>
      <c r="C118" s="766"/>
      <c r="D118" s="125" t="str">
        <f>IF(B118="","",IF(P111=100,P101,IF(Q111=100,Q101,IF(R111=100,R101,IF(S111=100,S101,IF(T111=100,T101,IF(U111=100,U101,U101)))))))</f>
        <v/>
      </c>
      <c r="E118" s="127" t="str">
        <f>IF(D110="","",E117-D118)</f>
        <v/>
      </c>
      <c r="F118" s="290" t="str">
        <f t="shared" si="11"/>
        <v/>
      </c>
      <c r="G118" s="284"/>
      <c r="H118" s="114"/>
    </row>
    <row r="119" spans="1:19" ht="15" customHeight="1">
      <c r="A119" s="253" t="s">
        <v>100</v>
      </c>
      <c r="B119" s="765"/>
      <c r="C119" s="766"/>
      <c r="D119" s="125" t="str">
        <f>IF(B119="","",IF(P111=100,P102,IF(Q111=100,Q102,IF(R111=100,R102,IF(S111=100,S102,IF(T111=100,T102,IF(U111=100,U102,U102)))))))</f>
        <v/>
      </c>
      <c r="E119" s="127" t="str">
        <f>IF(D110="","",E118-D119)</f>
        <v/>
      </c>
      <c r="F119" s="290" t="str">
        <f t="shared" si="11"/>
        <v/>
      </c>
      <c r="G119" s="284"/>
      <c r="H119" s="114"/>
    </row>
    <row r="120" spans="1:19" ht="15" customHeight="1">
      <c r="A120" s="253" t="s">
        <v>101</v>
      </c>
      <c r="B120" s="765"/>
      <c r="C120" s="766"/>
      <c r="D120" s="125" t="str">
        <f>IF(B120="","",IF(P111=100,P103,IF(Q111=100,Q103,IF(R111=100,R103,IF(S111=100,S103,IF(T111=100,T103,IF(U111=100,U103,U103)))))))</f>
        <v/>
      </c>
      <c r="E120" s="127" t="str">
        <f>IF(D110="","",E119-D120)</f>
        <v/>
      </c>
      <c r="F120" s="290" t="str">
        <f t="shared" si="11"/>
        <v/>
      </c>
      <c r="G120" s="284"/>
      <c r="H120" s="114"/>
    </row>
    <row r="121" spans="1:19" ht="15" customHeight="1">
      <c r="A121" s="253" t="s">
        <v>102</v>
      </c>
      <c r="B121" s="765"/>
      <c r="C121" s="766"/>
      <c r="D121" s="125" t="str">
        <f>IF(B121="","",IF(P111=100,P104,IF(Q111=100,Q104,IF(R111=100,R104,IF(S111=100,S104,IF(T111=100,T104,IF(U111=100,U104,U104)))))))</f>
        <v/>
      </c>
      <c r="E121" s="127" t="str">
        <f>IF(D110="","",E120-D121)</f>
        <v/>
      </c>
      <c r="F121" s="290" t="str">
        <f t="shared" si="11"/>
        <v/>
      </c>
      <c r="G121" s="284"/>
      <c r="H121" s="114"/>
    </row>
    <row r="122" spans="1:19" ht="15" customHeight="1">
      <c r="A122" s="253" t="s">
        <v>103</v>
      </c>
      <c r="B122" s="765"/>
      <c r="C122" s="766"/>
      <c r="D122" s="125" t="str">
        <f>IF(B122="","",IF(P111=100,P105,IF(Q111=100,Q105,IF(R111=100,R105,IF(S111=100,S105,IF(T111=100,T105,IF(U111=100,U105,U105)))))))</f>
        <v/>
      </c>
      <c r="E122" s="127" t="str">
        <f>IF(D110="","",E121-D122)</f>
        <v/>
      </c>
      <c r="F122" s="290" t="str">
        <f t="shared" si="11"/>
        <v/>
      </c>
      <c r="G122" s="284"/>
      <c r="H122" s="114"/>
    </row>
    <row r="123" spans="1:19" ht="15" customHeight="1">
      <c r="A123" s="253" t="s">
        <v>104</v>
      </c>
      <c r="B123" s="765"/>
      <c r="C123" s="766"/>
      <c r="D123" s="125" t="str">
        <f>IF(B123="","",IF(P111=100,P106,IF(Q111=100,Q106,IF(R111=100,R106,IF(S111=100,S106,IF(T111=100,T106,IF(U111=100,U106,U106)))))))</f>
        <v/>
      </c>
      <c r="E123" s="127" t="str">
        <f>IF(D110="","",E122-D123)</f>
        <v/>
      </c>
      <c r="F123" s="290" t="str">
        <f t="shared" si="11"/>
        <v/>
      </c>
      <c r="G123" s="192"/>
      <c r="H123" s="114"/>
    </row>
    <row r="124" spans="1:19" ht="15" customHeight="1">
      <c r="A124" s="253" t="s">
        <v>105</v>
      </c>
      <c r="B124" s="765"/>
      <c r="C124" s="766"/>
      <c r="D124" s="125" t="str">
        <f>IF(B124="","",IF(P111=100,P107,IF(Q111=100,Q107,IF(R111=100,R107,IF(S111=100,S107,IF(T111=100,T107,IF(U111=100,U107,U107)))))))</f>
        <v/>
      </c>
      <c r="E124" s="127" t="str">
        <f>IF(D110="","",E123-D124)</f>
        <v/>
      </c>
      <c r="F124" s="290" t="str">
        <f t="shared" si="11"/>
        <v/>
      </c>
      <c r="G124" s="192"/>
      <c r="H124" s="114"/>
    </row>
    <row r="125" spans="1:19" ht="15" customHeight="1">
      <c r="A125" s="253" t="s">
        <v>106</v>
      </c>
      <c r="B125" s="765"/>
      <c r="C125" s="766"/>
      <c r="D125" s="125" t="str">
        <f>IF(B125="","",IF(P111=100,P108,IF(Q111=100,Q108,IF(R111=100,R108,IF(S111=100,S108,IF(T111=100,T108,IF(U111=100,U108,U108)))))))</f>
        <v/>
      </c>
      <c r="E125" s="127" t="str">
        <f>IF(D110="","",E124-D125)</f>
        <v/>
      </c>
      <c r="F125" s="290" t="str">
        <f t="shared" si="11"/>
        <v/>
      </c>
      <c r="G125" s="192"/>
    </row>
    <row r="126" spans="1:19" ht="15" customHeight="1">
      <c r="A126" s="254" t="s">
        <v>107</v>
      </c>
      <c r="B126" s="765"/>
      <c r="C126" s="766"/>
      <c r="D126" s="125" t="str">
        <f>IF(B126="","",IF(P111=100,P109,IF(Q111=100,Q109,IF(R111=100,R109,IF(S111=100,S109,IF(T111=100,T109,IF(U111=100,U109,U109)))))))</f>
        <v/>
      </c>
      <c r="E126" s="127" t="str">
        <f>IF(D110="","",E125-D126)</f>
        <v/>
      </c>
      <c r="F126" s="290" t="str">
        <f t="shared" si="11"/>
        <v/>
      </c>
      <c r="G126" s="192"/>
    </row>
    <row r="127" spans="1:19" ht="15" customHeight="1" thickBot="1">
      <c r="A127" s="255" t="s">
        <v>108</v>
      </c>
      <c r="B127" s="767"/>
      <c r="C127" s="768"/>
      <c r="D127" s="128" t="str">
        <f>IF(B127="","",IF(P111=100,P110,IF(Q111=100,Q110,IF(R111=100,R110,IF(S111=100,S110,IF(T111=100,T110,IF(U111=100,U110,U110)))))))</f>
        <v/>
      </c>
      <c r="E127" s="148" t="s">
        <v>188</v>
      </c>
      <c r="F127" s="104"/>
      <c r="G127" s="192"/>
    </row>
    <row r="128" spans="1:19" ht="15" customHeight="1">
      <c r="A128" s="256" t="s">
        <v>109</v>
      </c>
      <c r="B128" s="769" t="str">
        <f>D112</f>
        <v/>
      </c>
      <c r="C128" s="770"/>
      <c r="D128" s="131" t="str">
        <f>IF(B120="","",SUM(D115:D127))</f>
        <v/>
      </c>
      <c r="E128" s="149" t="str">
        <f>IF(D110="","",IF(AND(D128&lt;=100.5,D128&gt;=99.5),"In","Out"))</f>
        <v/>
      </c>
      <c r="F128" s="108"/>
      <c r="G128" s="257"/>
    </row>
    <row r="129" spans="1:40" ht="15" customHeight="1">
      <c r="A129" s="258" t="s">
        <v>190</v>
      </c>
      <c r="B129" s="758" t="str">
        <f>IF(D110="","",SUM(B116:B128))</f>
        <v/>
      </c>
      <c r="C129" s="759"/>
      <c r="D129" s="108"/>
      <c r="E129" s="108"/>
      <c r="F129" s="130"/>
      <c r="G129" s="257"/>
    </row>
    <row r="130" spans="1:40" ht="15" customHeight="1" thickBot="1">
      <c r="A130" s="259" t="s">
        <v>189</v>
      </c>
      <c r="B130" s="260" t="str">
        <f>IF(D110="","",ROUND(((B129-B128)/D111)*100,1))</f>
        <v/>
      </c>
      <c r="C130" s="260" t="str">
        <f>IF(D110="","",ROUND((B129/D110)*100,1))</f>
        <v/>
      </c>
      <c r="D130" s="261" t="str">
        <f>IF(D110="","",IF(AND(B130&lt;=100.5,B130&gt;=99.5),"In","Out"))</f>
        <v/>
      </c>
      <c r="E130" s="261" t="str">
        <f>IF(D110="","",IF(AND(C130&lt;=100.5,C130&gt;=99.5),"In","Out"))</f>
        <v/>
      </c>
      <c r="F130" s="262"/>
      <c r="G130" s="263"/>
    </row>
    <row r="131" spans="1:40" ht="15" customHeight="1">
      <c r="A131" s="94"/>
      <c r="B131" s="94"/>
      <c r="C131" s="94"/>
    </row>
    <row r="132" spans="1:40" ht="15" customHeight="1" thickBot="1">
      <c r="A132" s="94"/>
      <c r="B132" s="94"/>
      <c r="C132" s="94"/>
    </row>
    <row r="133" spans="1:40" ht="15" customHeight="1">
      <c r="A133" s="805" t="s">
        <v>229</v>
      </c>
      <c r="B133" s="806"/>
      <c r="C133" s="806"/>
      <c r="D133" s="806"/>
      <c r="E133" s="806"/>
      <c r="F133" s="806"/>
      <c r="G133" s="806"/>
      <c r="H133" s="806"/>
      <c r="I133" s="807"/>
      <c r="N133" s="265">
        <f>LARGE(P133:P145,1)</f>
        <v>0</v>
      </c>
      <c r="O133" s="266">
        <f>IF(P146&lt;100,(N133+0.1),IF(P146&gt;100,(N133-0.1),N133))</f>
        <v>0.1</v>
      </c>
      <c r="P133" s="266">
        <f>ROUND(IF(B152="",0,SUM(B152/D147)*100),1)</f>
        <v>0</v>
      </c>
      <c r="Q133" s="266">
        <f>IF(P133=N133,O133,P133)</f>
        <v>0.1</v>
      </c>
      <c r="R133" s="266">
        <f>IF(Q133=N134,O134,Q133)</f>
        <v>0.1</v>
      </c>
      <c r="S133" s="266">
        <f>IF(R133=N135,O135,R133)</f>
        <v>0.1</v>
      </c>
      <c r="T133" s="266">
        <f>IF(S133=N136,O136,S133)</f>
        <v>0.1</v>
      </c>
      <c r="U133" s="267">
        <f>IF(T133=N137,O137,T133)</f>
        <v>0.1</v>
      </c>
    </row>
    <row r="134" spans="1:40" ht="15" customHeight="1">
      <c r="A134" s="253" t="s">
        <v>112</v>
      </c>
      <c r="B134" s="808">
        <f>B99</f>
        <v>0</v>
      </c>
      <c r="C134" s="809"/>
      <c r="D134" s="809"/>
      <c r="E134" s="396"/>
      <c r="F134" s="108"/>
      <c r="G134" s="108"/>
      <c r="H134" s="108"/>
      <c r="I134" s="192"/>
      <c r="N134" s="268">
        <f>LARGE(P133:P145,2)</f>
        <v>0</v>
      </c>
      <c r="O134" s="205">
        <f>IF(Q146&lt;100,(N134+0.1),IF(Q146&gt;100,(N134-0.1),N134))</f>
        <v>0.1</v>
      </c>
      <c r="P134" s="205">
        <f>ROUND(IF(B153="",0,SUM(B153/D147)*100),1)</f>
        <v>0</v>
      </c>
      <c r="Q134" s="205">
        <f>IF(P134=N133,O133,P134)</f>
        <v>0.1</v>
      </c>
      <c r="R134" s="205">
        <f>IF(Q134=N134,O134,Q134)</f>
        <v>0.1</v>
      </c>
      <c r="S134" s="205">
        <f>IF(R134=N135,O135,R134)</f>
        <v>0.1</v>
      </c>
      <c r="T134" s="205">
        <f>IF(S134=N136,O136,S134)</f>
        <v>0.1</v>
      </c>
      <c r="U134" s="269">
        <f>IF(T134=N137,O137,T134)</f>
        <v>0.1</v>
      </c>
    </row>
    <row r="135" spans="1:40" ht="15" customHeight="1">
      <c r="A135" s="276" t="s">
        <v>178</v>
      </c>
      <c r="B135" s="795"/>
      <c r="C135" s="796"/>
      <c r="D135" s="796"/>
      <c r="E135" s="189"/>
      <c r="F135" s="108"/>
      <c r="G135" s="108"/>
      <c r="H135" s="108"/>
      <c r="I135" s="192"/>
      <c r="N135" s="268">
        <f>LARGE(P133:P145,3)</f>
        <v>0</v>
      </c>
      <c r="O135" s="205">
        <f>IF(R146&lt;100,(N135+0.1),IF(R146&gt;100,(N135-0.1),N135))</f>
        <v>0.1</v>
      </c>
      <c r="P135" s="205">
        <f>ROUND(IF(B154="",0,SUM(B154/D147)*100),1)</f>
        <v>0</v>
      </c>
      <c r="Q135" s="205">
        <f>IF(P135=N133,O133,P135)</f>
        <v>0.1</v>
      </c>
      <c r="R135" s="205">
        <f>IF(Q135=N134,O134,Q135)</f>
        <v>0.1</v>
      </c>
      <c r="S135" s="205">
        <f>IF(R135=N135,O135,R135)</f>
        <v>0.1</v>
      </c>
      <c r="T135" s="205">
        <f>IF(S135=N136,O136,S135)</f>
        <v>0.1</v>
      </c>
      <c r="U135" s="269">
        <f>IF(T135=N137,O137,T135)</f>
        <v>0.1</v>
      </c>
      <c r="AF135" s="109"/>
      <c r="AG135" s="109"/>
      <c r="AH135" s="109"/>
      <c r="AI135" s="109"/>
      <c r="AJ135" s="109"/>
      <c r="AK135" s="109"/>
      <c r="AL135" s="109"/>
      <c r="AM135" s="109"/>
      <c r="AN135" s="109"/>
    </row>
    <row r="136" spans="1:40" ht="15" customHeight="1">
      <c r="A136" s="253" t="s">
        <v>130</v>
      </c>
      <c r="B136" s="797" t="s">
        <v>274</v>
      </c>
      <c r="C136" s="798"/>
      <c r="D136" s="798"/>
      <c r="E136" s="393"/>
      <c r="F136" s="108"/>
      <c r="G136" s="108"/>
      <c r="H136" s="108"/>
      <c r="I136" s="192"/>
      <c r="N136" s="268">
        <f>LARGE(P133:P145,4)</f>
        <v>0</v>
      </c>
      <c r="O136" s="205">
        <f>IF(S146&lt;100,(N136+0.1),IF(S146&gt;100,(N136-0.1),N136))</f>
        <v>0.1</v>
      </c>
      <c r="P136" s="205">
        <f>ROUND(IF(B155="",0,SUM(B155/D147)*100),1)</f>
        <v>0</v>
      </c>
      <c r="Q136" s="205">
        <f>IF(P136=N133,O133,P136)</f>
        <v>0.1</v>
      </c>
      <c r="R136" s="205">
        <f>IF(Q136=N134,O134,Q136)</f>
        <v>0.1</v>
      </c>
      <c r="S136" s="205">
        <f>IF(R136=N135,O135,R136)</f>
        <v>0.1</v>
      </c>
      <c r="T136" s="205">
        <f>IF(S136=N136,O136,S136)</f>
        <v>0.1</v>
      </c>
      <c r="U136" s="269">
        <f>IF(T136=N137,O137,T136)</f>
        <v>0.1</v>
      </c>
      <c r="AF136" s="109"/>
      <c r="AG136" s="109"/>
      <c r="AH136" s="109"/>
      <c r="AI136" s="109"/>
      <c r="AJ136" s="109"/>
      <c r="AK136" s="109"/>
      <c r="AL136" s="109"/>
      <c r="AM136" s="109"/>
      <c r="AN136" s="109"/>
    </row>
    <row r="137" spans="1:40" ht="15" customHeight="1">
      <c r="A137" s="253" t="s">
        <v>131</v>
      </c>
      <c r="B137" s="797" t="s">
        <v>274</v>
      </c>
      <c r="C137" s="798"/>
      <c r="D137" s="798"/>
      <c r="E137" s="393"/>
      <c r="F137" s="108"/>
      <c r="G137" s="108"/>
      <c r="H137" s="108"/>
      <c r="I137" s="192"/>
      <c r="N137" s="268">
        <f>LARGE(P133:P145,5)</f>
        <v>0</v>
      </c>
      <c r="O137" s="205">
        <f>IF(T146&lt;100,(N137+0.1),IF(T146&gt;100,(N137-0.1),N137))</f>
        <v>0.1</v>
      </c>
      <c r="P137" s="205">
        <f>ROUND(IF(B156="",0,SUM(B156/D147)*100),1)</f>
        <v>0</v>
      </c>
      <c r="Q137" s="205">
        <f>IF(P137=N133,O133,P137)</f>
        <v>0.1</v>
      </c>
      <c r="R137" s="205">
        <f>IF(Q137=N134,O134,Q137)</f>
        <v>0.1</v>
      </c>
      <c r="S137" s="205">
        <f>IF(R137=N135,O135,R137)</f>
        <v>0.1</v>
      </c>
      <c r="T137" s="205">
        <f>IF(S137=N136,O136,S137)</f>
        <v>0.1</v>
      </c>
      <c r="U137" s="269">
        <f>IF(T137=N137,O137,T137)</f>
        <v>0.1</v>
      </c>
      <c r="AF137" s="109"/>
      <c r="AG137" s="109"/>
      <c r="AH137" s="109"/>
      <c r="AI137" s="109"/>
      <c r="AJ137" s="109"/>
      <c r="AK137" s="109"/>
      <c r="AL137" s="109"/>
      <c r="AM137" s="109"/>
      <c r="AN137" s="109"/>
    </row>
    <row r="138" spans="1:40" ht="15" customHeight="1">
      <c r="A138" s="253" t="s">
        <v>180</v>
      </c>
      <c r="B138" s="799" t="s">
        <v>274</v>
      </c>
      <c r="C138" s="800"/>
      <c r="D138" s="800"/>
      <c r="E138" s="393"/>
      <c r="F138" s="108"/>
      <c r="G138" s="108"/>
      <c r="H138" s="108"/>
      <c r="I138" s="192"/>
      <c r="N138" s="268"/>
      <c r="O138" s="205"/>
      <c r="P138" s="205">
        <f>ROUND(IF(B157="",0,SUM(B157/D147)*100),1)</f>
        <v>0</v>
      </c>
      <c r="Q138" s="205">
        <f>IF(P138=N133,O133,P138)</f>
        <v>0.1</v>
      </c>
      <c r="R138" s="205">
        <f>IF(Q138=N134,O134,Q138)</f>
        <v>0.1</v>
      </c>
      <c r="S138" s="205">
        <f>IF(R138=N135,O135,R138)</f>
        <v>0.1</v>
      </c>
      <c r="T138" s="205">
        <f>IF(S138=N136,O136,S138)</f>
        <v>0.1</v>
      </c>
      <c r="U138" s="269">
        <f>IF(T138=N137,O137,T138)</f>
        <v>0.1</v>
      </c>
      <c r="AF138" s="109"/>
      <c r="AG138" s="109"/>
      <c r="AH138" s="109"/>
      <c r="AI138" s="109"/>
      <c r="AJ138" s="109"/>
      <c r="AK138" s="109"/>
      <c r="AL138" s="109"/>
      <c r="AM138" s="109"/>
      <c r="AN138" s="109"/>
    </row>
    <row r="139" spans="1:40" ht="15" customHeight="1">
      <c r="A139" s="253" t="s">
        <v>153</v>
      </c>
      <c r="B139" s="801"/>
      <c r="C139" s="802"/>
      <c r="D139" s="802"/>
      <c r="E139" s="397"/>
      <c r="F139" s="133"/>
      <c r="G139" s="133"/>
      <c r="H139" s="133"/>
      <c r="I139" s="192"/>
      <c r="N139" s="268"/>
      <c r="O139" s="205"/>
      <c r="P139" s="205">
        <f>ROUND(IF(B158="",0,SUM(B158/D147)*100),1)</f>
        <v>0</v>
      </c>
      <c r="Q139" s="205">
        <f>IF(P139=N133,O133,P139)</f>
        <v>0.1</v>
      </c>
      <c r="R139" s="205">
        <f>IF(Q139=N134,O134,Q139)</f>
        <v>0.1</v>
      </c>
      <c r="S139" s="205">
        <f>IF(R139=N135,O135,R139)</f>
        <v>0.1</v>
      </c>
      <c r="T139" s="205">
        <f>IF(S139=N136,O136,S139)</f>
        <v>0.1</v>
      </c>
      <c r="U139" s="269">
        <f>IF(T139=N137,O137,T139)</f>
        <v>0.1</v>
      </c>
      <c r="AF139" s="109"/>
      <c r="AG139" s="109"/>
      <c r="AH139" s="109"/>
      <c r="AI139" s="109"/>
      <c r="AJ139" s="109"/>
      <c r="AK139" s="109"/>
      <c r="AL139" s="109"/>
      <c r="AM139" s="109"/>
      <c r="AN139" s="109"/>
    </row>
    <row r="140" spans="1:40" ht="15" customHeight="1">
      <c r="A140" s="253" t="s">
        <v>145</v>
      </c>
      <c r="B140" s="803" t="str">
        <f>IF(B134=0,"",IF(B134='Mix Design'!B$2,'Mix Design'!O$9,IF(B134='Mix Design'!B$16,'Mix Design'!O$23,IF(B134='Mix Design'!B$30,'Mix Design'!O$37,IF(B134='Mix Design'!B$44,'Mix Design'!O$51,IF(B134='Mix Design'!B$58,'Mix Design'!O$65,IF(B134='Mix Design'!B$72,'Mix Design'!O$79,IF(B134='Mix Design'!B$86,'Mix Design'!O$93,""))))))))</f>
        <v/>
      </c>
      <c r="C140" s="804"/>
      <c r="D140" s="804"/>
      <c r="E140" s="189"/>
      <c r="F140" s="96"/>
      <c r="G140" s="97"/>
      <c r="H140" s="97"/>
      <c r="I140" s="192"/>
      <c r="N140" s="268"/>
      <c r="O140" s="205"/>
      <c r="P140" s="205">
        <f>ROUND(IF(B159="",0,SUM(B159/D147)*100),1)</f>
        <v>0</v>
      </c>
      <c r="Q140" s="205">
        <f>IF(P140=N133,O133,P140)</f>
        <v>0.1</v>
      </c>
      <c r="R140" s="205">
        <f>IF(Q140=N134,O134,Q140)</f>
        <v>0.1</v>
      </c>
      <c r="S140" s="205">
        <f>IF(R140=N135,O135,R140)</f>
        <v>0.1</v>
      </c>
      <c r="T140" s="205">
        <f>IF(S140=N136,O136,S140)</f>
        <v>0.1</v>
      </c>
      <c r="U140" s="269">
        <f>IF(T140=N137,O137,T140)</f>
        <v>0.1</v>
      </c>
      <c r="AF140" s="109"/>
      <c r="AG140" s="109"/>
      <c r="AH140" s="109"/>
      <c r="AI140" s="109"/>
      <c r="AJ140" s="109"/>
      <c r="AK140" s="109"/>
      <c r="AL140" s="109"/>
      <c r="AM140" s="109"/>
      <c r="AN140" s="109"/>
    </row>
    <row r="141" spans="1:40" ht="15" customHeight="1">
      <c r="A141" s="253" t="s">
        <v>175</v>
      </c>
      <c r="B141" s="784">
        <f>IF(B140="",0,100*O148/(SUM(O148:O152)))</f>
        <v>0</v>
      </c>
      <c r="C141" s="785"/>
      <c r="D141" s="785"/>
      <c r="E141" s="249"/>
      <c r="F141" s="98"/>
      <c r="G141" s="99"/>
      <c r="H141" s="99"/>
      <c r="I141" s="192"/>
      <c r="N141" s="268"/>
      <c r="O141" s="205"/>
      <c r="P141" s="205">
        <f>ROUND(IF(B160="",0,SUM(B160/D147)*100),1)</f>
        <v>0</v>
      </c>
      <c r="Q141" s="205">
        <f>IF(P141=N133,O133,P141)</f>
        <v>0.1</v>
      </c>
      <c r="R141" s="205">
        <f>IF(Q141=N134,O134,Q141)</f>
        <v>0.1</v>
      </c>
      <c r="S141" s="205">
        <f>IF(R141=N135,O135,R141)</f>
        <v>0.1</v>
      </c>
      <c r="T141" s="205">
        <f>IF(S141=N136,O136,S141)</f>
        <v>0.1</v>
      </c>
      <c r="U141" s="269">
        <f>IF(T141=N137,O137,T141)</f>
        <v>0.1</v>
      </c>
      <c r="AF141" s="109"/>
      <c r="AG141" s="109"/>
      <c r="AH141" s="109"/>
      <c r="AI141" s="109"/>
      <c r="AJ141" s="109"/>
      <c r="AK141" s="109"/>
      <c r="AL141" s="109"/>
      <c r="AM141" s="109"/>
      <c r="AN141" s="109"/>
    </row>
    <row r="142" spans="1:40" ht="15" customHeight="1">
      <c r="A142" s="277" t="s">
        <v>230</v>
      </c>
      <c r="B142" s="786"/>
      <c r="C142" s="787"/>
      <c r="D142" s="787"/>
      <c r="E142" s="249"/>
      <c r="F142" s="98"/>
      <c r="G142" s="99"/>
      <c r="H142" s="99"/>
      <c r="I142" s="192"/>
      <c r="N142" s="268"/>
      <c r="O142" s="205"/>
      <c r="P142" s="205">
        <f>ROUND(IF(B161="",0,SUM(B161/D147)*100),1)</f>
        <v>0</v>
      </c>
      <c r="Q142" s="205">
        <f>IF(P142=N133,O133,P142)</f>
        <v>0.1</v>
      </c>
      <c r="R142" s="205">
        <f>IF(Q142=N134,O134,Q142)</f>
        <v>0.1</v>
      </c>
      <c r="S142" s="205">
        <f>IF(R142=N135,O135,R142)</f>
        <v>0.1</v>
      </c>
      <c r="T142" s="205">
        <f>IF(S142=N136,O136,S142)</f>
        <v>0.1</v>
      </c>
      <c r="U142" s="269">
        <f>IF(T142=N137,O137,T142)</f>
        <v>0.1</v>
      </c>
      <c r="AF142" s="109"/>
      <c r="AG142" s="109"/>
      <c r="AH142" s="109"/>
      <c r="AI142" s="109"/>
      <c r="AJ142" s="109"/>
      <c r="AK142" s="109"/>
      <c r="AL142" s="109"/>
      <c r="AM142" s="109"/>
      <c r="AN142" s="109"/>
    </row>
    <row r="143" spans="1:40" ht="15" customHeight="1">
      <c r="A143" s="277" t="s">
        <v>225</v>
      </c>
      <c r="B143" s="788" t="str">
        <f>IF(B134=0,"",IF(B134='Mix Design'!B$2,'Mix Design'!L$9,IF(B134='Mix Design'!B$16,'Mix Design'!L$23,IF(B134='Mix Design'!B$30,'Mix Design'!L$37,IF(B134='Mix Design'!B$44,'Mix Design'!L$51,IF(B134='Mix Design'!B$58,'Mix Design'!L$65,IF(B134='Mix Design'!B$72,'Mix Design'!L$79,IF(B134='Mix Design'!B$86,'Mix Design'!L$93,""))))))))</f>
        <v/>
      </c>
      <c r="C143" s="789"/>
      <c r="D143" s="789"/>
      <c r="E143" s="249"/>
      <c r="F143" s="98"/>
      <c r="G143" s="99"/>
      <c r="H143" s="99"/>
      <c r="I143" s="192"/>
      <c r="J143" s="108"/>
      <c r="K143" s="108"/>
      <c r="L143" s="108"/>
      <c r="M143" s="108"/>
      <c r="N143" s="268"/>
      <c r="O143" s="205"/>
      <c r="P143" s="205">
        <f>ROUND(IF(B162="",0,SUM(B162/D147)*100),1)</f>
        <v>0</v>
      </c>
      <c r="Q143" s="205">
        <f>IF(P143=N133,O133,P143)</f>
        <v>0.1</v>
      </c>
      <c r="R143" s="205">
        <f>IF(Q143=N134,O134,Q143)</f>
        <v>0.1</v>
      </c>
      <c r="S143" s="205">
        <f>IF(R143=N135,O135,R143)</f>
        <v>0.1</v>
      </c>
      <c r="T143" s="205">
        <f>IF(S143=N136,O136,S143)</f>
        <v>0.1</v>
      </c>
      <c r="U143" s="269">
        <f>IF(T143=N137,O137,T143)</f>
        <v>0.1</v>
      </c>
      <c r="AF143" s="109"/>
      <c r="AG143" s="109"/>
      <c r="AH143" s="109"/>
      <c r="AI143" s="109"/>
      <c r="AJ143" s="109"/>
      <c r="AK143" s="109"/>
      <c r="AL143" s="109"/>
      <c r="AM143" s="109"/>
      <c r="AN143" s="109"/>
    </row>
    <row r="144" spans="1:40" ht="15" customHeight="1">
      <c r="A144" s="277" t="s">
        <v>224</v>
      </c>
      <c r="B144" s="784">
        <f>IF(B142="",0,O151/SUM(O148:O152)*100)</f>
        <v>0</v>
      </c>
      <c r="C144" s="785"/>
      <c r="D144" s="785"/>
      <c r="E144" s="249"/>
      <c r="F144" s="98"/>
      <c r="G144" s="99"/>
      <c r="H144" s="99"/>
      <c r="I144" s="192"/>
      <c r="J144" s="143"/>
      <c r="K144" s="143"/>
      <c r="L144" s="143"/>
      <c r="M144" s="143"/>
      <c r="N144" s="268"/>
      <c r="O144" s="205"/>
      <c r="P144" s="205">
        <f>ROUND(IF(B163="",0,SUM(B163/D147)*100),1)</f>
        <v>0</v>
      </c>
      <c r="Q144" s="205">
        <f>IF(P144=N133,O133,P144)</f>
        <v>0.1</v>
      </c>
      <c r="R144" s="205">
        <f>IF(Q144=N134,O134,Q144)</f>
        <v>0.1</v>
      </c>
      <c r="S144" s="205">
        <f>IF(R144=N135,O135,R144)</f>
        <v>0.1</v>
      </c>
      <c r="T144" s="205">
        <f>IF(S144=N136,O136,S144)</f>
        <v>0.1</v>
      </c>
      <c r="U144" s="269">
        <f>IF(T144=N137,O137,T144)</f>
        <v>0.1</v>
      </c>
      <c r="AF144" s="109"/>
      <c r="AG144" s="109"/>
      <c r="AH144" s="109"/>
      <c r="AI144" s="109"/>
      <c r="AJ144" s="109"/>
      <c r="AK144" s="109"/>
      <c r="AL144" s="109"/>
      <c r="AM144" s="109"/>
      <c r="AN144" s="109"/>
    </row>
    <row r="145" spans="1:40" ht="15" customHeight="1">
      <c r="A145" s="278" t="s">
        <v>176</v>
      </c>
      <c r="B145" s="788" t="e">
        <f>100*(O152/SUM(O148:O152))</f>
        <v>#VALUE!</v>
      </c>
      <c r="C145" s="789"/>
      <c r="D145" s="789"/>
      <c r="E145" s="249"/>
      <c r="F145" s="98"/>
      <c r="G145" s="99"/>
      <c r="H145" s="99"/>
      <c r="I145" s="192"/>
      <c r="K145" s="110"/>
      <c r="L145" s="110"/>
      <c r="N145" s="268"/>
      <c r="O145" s="205"/>
      <c r="P145" s="205">
        <f>ROUND(IF(B164="",0,SUM((B165+B164)/D147)*100),1)</f>
        <v>0</v>
      </c>
      <c r="Q145" s="205">
        <f>IF(P145=N133,O133,P145)</f>
        <v>0.1</v>
      </c>
      <c r="R145" s="205">
        <f>IF(Q145=N134,O134,Q145)</f>
        <v>0.1</v>
      </c>
      <c r="S145" s="205">
        <f>IF(R145=N135,O135,R145)</f>
        <v>0.1</v>
      </c>
      <c r="T145" s="205">
        <f>IF(S145=N136,O136,S145)</f>
        <v>0.1</v>
      </c>
      <c r="U145" s="269">
        <f>IF(T145=N137,O137,T145)</f>
        <v>0.1</v>
      </c>
      <c r="AF145" s="109"/>
      <c r="AG145" s="109"/>
      <c r="AH145" s="109"/>
      <c r="AI145" s="109"/>
      <c r="AJ145" s="109"/>
      <c r="AK145" s="109"/>
      <c r="AL145" s="109"/>
      <c r="AM145" s="109"/>
      <c r="AN145" s="109"/>
    </row>
    <row r="146" spans="1:40" ht="15" customHeight="1" thickBot="1">
      <c r="A146" s="279"/>
      <c r="B146" s="264"/>
      <c r="C146" s="264"/>
      <c r="D146" s="264"/>
      <c r="E146" s="264"/>
      <c r="F146" s="98"/>
      <c r="G146" s="99"/>
      <c r="H146" s="99"/>
      <c r="I146" s="192"/>
      <c r="K146" s="110"/>
      <c r="L146" s="110"/>
      <c r="N146" s="270"/>
      <c r="O146" s="271"/>
      <c r="P146" s="271">
        <f t="shared" ref="P146:U146" si="12">ROUND(IF(P145="",0,SUM(P133:P145)),1)</f>
        <v>0</v>
      </c>
      <c r="Q146" s="271">
        <f t="shared" si="12"/>
        <v>1.3</v>
      </c>
      <c r="R146" s="271">
        <f t="shared" si="12"/>
        <v>1.3</v>
      </c>
      <c r="S146" s="271">
        <f t="shared" si="12"/>
        <v>1.3</v>
      </c>
      <c r="T146" s="271">
        <f t="shared" si="12"/>
        <v>1.3</v>
      </c>
      <c r="U146" s="272">
        <f t="shared" si="12"/>
        <v>1.3</v>
      </c>
      <c r="AF146" s="109"/>
      <c r="AG146" s="109"/>
      <c r="AH146" s="109"/>
      <c r="AI146" s="109"/>
      <c r="AJ146" s="109"/>
      <c r="AK146" s="109"/>
      <c r="AL146" s="109"/>
      <c r="AM146" s="109"/>
      <c r="AN146" s="109"/>
    </row>
    <row r="147" spans="1:40" ht="15" customHeight="1">
      <c r="A147" s="790" t="s">
        <v>95</v>
      </c>
      <c r="B147" s="791"/>
      <c r="C147" s="792"/>
      <c r="D147" s="793"/>
      <c r="E147" s="794"/>
      <c r="F147" s="99"/>
      <c r="G147" s="99"/>
      <c r="H147" s="99"/>
      <c r="I147" s="192"/>
      <c r="K147" s="110"/>
      <c r="L147" s="110"/>
      <c r="AF147" s="109"/>
      <c r="AG147" s="109"/>
      <c r="AH147" s="109"/>
      <c r="AI147" s="109"/>
      <c r="AJ147" s="109"/>
      <c r="AK147" s="109"/>
      <c r="AL147" s="109"/>
      <c r="AM147" s="109"/>
      <c r="AN147" s="109"/>
    </row>
    <row r="148" spans="1:40" ht="15" customHeight="1">
      <c r="A148" s="774" t="s">
        <v>132</v>
      </c>
      <c r="B148" s="653"/>
      <c r="C148" s="775"/>
      <c r="D148" s="776"/>
      <c r="E148" s="777"/>
      <c r="F148" s="99"/>
      <c r="G148" s="99"/>
      <c r="H148" s="99"/>
      <c r="I148" s="192"/>
      <c r="K148" s="110"/>
      <c r="L148" s="110"/>
      <c r="O148" s="458">
        <f>IF(B140="",0,B139*(1-B140/100)/100)</f>
        <v>0</v>
      </c>
      <c r="P148" s="459"/>
      <c r="Q148" s="459"/>
      <c r="R148" s="459"/>
      <c r="S148" s="459"/>
      <c r="AF148" s="109"/>
      <c r="AG148" s="109"/>
      <c r="AH148" s="109"/>
      <c r="AI148" s="109"/>
      <c r="AJ148" s="109"/>
      <c r="AK148" s="109"/>
      <c r="AL148" s="109"/>
      <c r="AM148" s="109"/>
      <c r="AN148" s="109"/>
    </row>
    <row r="149" spans="1:40" ht="15" customHeight="1">
      <c r="A149" s="774" t="s">
        <v>133</v>
      </c>
      <c r="B149" s="653"/>
      <c r="C149" s="775"/>
      <c r="D149" s="758" t="str">
        <f>IF(D147="","",D147-D148)</f>
        <v/>
      </c>
      <c r="E149" s="759"/>
      <c r="F149" s="99"/>
      <c r="G149" s="99"/>
      <c r="H149" s="99"/>
      <c r="I149" s="192"/>
      <c r="K149" s="110"/>
      <c r="L149" s="110"/>
      <c r="O149" s="460"/>
      <c r="P149" s="461"/>
      <c r="Q149" s="462"/>
      <c r="R149" s="462"/>
      <c r="S149" s="459"/>
    </row>
    <row r="150" spans="1:40" ht="15" customHeight="1">
      <c r="A150" s="778" t="s">
        <v>96</v>
      </c>
      <c r="B150" s="780" t="s">
        <v>157</v>
      </c>
      <c r="C150" s="781"/>
      <c r="D150" s="756" t="s">
        <v>231</v>
      </c>
      <c r="E150" s="756" t="s">
        <v>232</v>
      </c>
      <c r="F150" s="756" t="s">
        <v>234</v>
      </c>
      <c r="G150" s="756" t="s">
        <v>235</v>
      </c>
      <c r="H150" s="756" t="s">
        <v>233</v>
      </c>
      <c r="I150" s="772" t="s">
        <v>227</v>
      </c>
      <c r="L150" s="110"/>
      <c r="M150" s="110"/>
      <c r="N150" s="756" t="s">
        <v>317</v>
      </c>
      <c r="O150" s="460"/>
      <c r="P150" s="463" t="s">
        <v>314</v>
      </c>
      <c r="Q150" s="464" t="s">
        <v>315</v>
      </c>
      <c r="R150" s="464" t="s">
        <v>316</v>
      </c>
      <c r="S150" s="459"/>
    </row>
    <row r="151" spans="1:40" ht="15" customHeight="1">
      <c r="A151" s="779"/>
      <c r="B151" s="782"/>
      <c r="C151" s="783"/>
      <c r="D151" s="771"/>
      <c r="E151" s="771"/>
      <c r="F151" s="757"/>
      <c r="G151" s="771"/>
      <c r="H151" s="757"/>
      <c r="I151" s="773"/>
      <c r="L151" s="110"/>
      <c r="M151" s="110"/>
      <c r="N151" s="757"/>
      <c r="O151" s="465" t="e">
        <f>(1-P151-Q151-R151)*B142/100</f>
        <v>#VALUE!</v>
      </c>
      <c r="P151" s="461" t="e">
        <f>B143/100</f>
        <v>#VALUE!</v>
      </c>
      <c r="Q151" s="462">
        <v>0.1</v>
      </c>
      <c r="R151" s="462">
        <v>0.125</v>
      </c>
      <c r="S151" s="459"/>
    </row>
    <row r="152" spans="1:40" ht="15" customHeight="1">
      <c r="A152" s="280" t="s">
        <v>156</v>
      </c>
      <c r="B152" s="765"/>
      <c r="C152" s="766"/>
      <c r="D152" s="125" t="str">
        <f>IF(B152="","",IF(P146=100,P133,IF(Q146=100,Q133,IF(R146=100,R133,IF(S146=100,S133,IF(T146=100,T133,IF(U146=100,U133,U133)))))))</f>
        <v/>
      </c>
      <c r="E152" s="126" t="str">
        <f>IF(D147="","",IF(D153="","",ROUND(100-D152,1)))</f>
        <v/>
      </c>
      <c r="F152" s="145" t="str">
        <f>IF(D147="","",IF(B134='Mix Design'!B$2,'Mix Design'!B$14,IF(B134='Mix Design'!B$16,'Mix Design'!B$28,IF(B134='Mix Design'!B$30,'Mix Design'!B$42,IF(B134='Mix Design'!B$44,'Mix Design'!B$56,IF(B134='Mix Design'!B$58,'Mix Design'!B$70,IF(B134='Mix Design'!B$72,'Mix Design'!B$84,IF(B134='Mix Design'!B$86,'Mix Design'!B$98,""))))))))</f>
        <v/>
      </c>
      <c r="G152" s="178">
        <f ca="1">IF(B$134="","",IF(SUM(D$147)=0,0,OFFSET('Mix Design'!R$9,0,ROW(CF!P152)-ROW(CF!P$55))))</f>
        <v>0</v>
      </c>
      <c r="H152" s="147" t="str">
        <f>IF(D$51="","",(SUM(ROUND(E152*B$49/100,1),ROUND(F152*B$45/100,1),ROUND(G152*B$48/100,1))))</f>
        <v/>
      </c>
      <c r="I152" s="281" t="str">
        <f>IF(D$51="","",IF(H152&gt;9.9,ROUND(H152,0),ROUND(H152,1)))</f>
        <v/>
      </c>
      <c r="J152" s="466" t="str">
        <f>E152</f>
        <v/>
      </c>
      <c r="L152" s="110"/>
      <c r="M152" s="110"/>
      <c r="N152" s="95" t="e">
        <f ca="1">F152*(1-B$44/100)</f>
        <v>#VALUE!</v>
      </c>
      <c r="O152" s="465">
        <f>1-(B139+B142)/100</f>
        <v>1</v>
      </c>
      <c r="P152" s="461"/>
      <c r="Q152" s="462"/>
      <c r="R152" s="462"/>
      <c r="S152" s="459"/>
    </row>
    <row r="153" spans="1:40" ht="15" customHeight="1">
      <c r="A153" s="280" t="s">
        <v>97</v>
      </c>
      <c r="B153" s="765"/>
      <c r="C153" s="766"/>
      <c r="D153" s="125" t="str">
        <f>IF(D147="","",IF(P146=100,P134,IF(Q146=100,Q134,IF(R146=100,R134,IF(S146=100,S134,IF(T146=100,T134,IF(U146=100,U134,U134)))))))</f>
        <v/>
      </c>
      <c r="E153" s="127" t="str">
        <f>IF(D$51="","",ROUND(J153,IF(J153&gt;9.9,0,1)))</f>
        <v/>
      </c>
      <c r="F153" s="145" t="str">
        <f>IF(D147="","",IF(B134='Mix Design'!B$2,'Mix Design'!C$14,IF(B134='Mix Design'!B$16,'Mix Design'!C$28,IF(B134='Mix Design'!B$30,'Mix Design'!C$42,IF(B134='Mix Design'!B$44,'Mix Design'!C$56,IF(B134='Mix Design'!B$58,'Mix Design'!C$70,IF(B134='Mix Design'!B$72,'Mix Design'!C$84,IF(B134='Mix Design'!B$86,'Mix Design'!C$98,""))))))))</f>
        <v/>
      </c>
      <c r="G153" s="178">
        <f ca="1">IF(B$134="","",IF(SUM(D$147)=0,0,OFFSET('Mix Design'!R$9,0,ROW(CF!P153)-ROW(CF!P$55))))</f>
        <v>0</v>
      </c>
      <c r="H153" s="147" t="str">
        <f t="shared" ref="H153:H163" si="13">IF(D$51="","",(SUM(ROUND(E153*B$49/100,1),ROUND(F153*B$45/100,1),ROUND(G153*B$48/100,1))))</f>
        <v/>
      </c>
      <c r="I153" s="281" t="str">
        <f t="shared" ref="I153:I163" si="14">IF(D$51="","",IF(H153&gt;9.9,ROUND(H153,0),ROUND(H153,1)))</f>
        <v/>
      </c>
      <c r="J153" s="467" t="e">
        <f>J152-D153</f>
        <v>#VALUE!</v>
      </c>
      <c r="L153" s="110"/>
      <c r="M153" s="110"/>
    </row>
    <row r="154" spans="1:40" ht="15" customHeight="1">
      <c r="A154" s="280" t="s">
        <v>98</v>
      </c>
      <c r="B154" s="765"/>
      <c r="C154" s="766"/>
      <c r="D154" s="125" t="str">
        <f>IF(D147="","",IF(P146=100,P135,IF(Q146=100,Q135,IF(R146=100,R135,IF(S146=100,S135,IF(T146=100,T135,IF(U146=100,U135,U135)))))))</f>
        <v/>
      </c>
      <c r="E154" s="127" t="str">
        <f t="shared" ref="E154:E163" si="15">IF(D$51="","",ROUND(J154,IF(J154&gt;9.9,0,1)))</f>
        <v/>
      </c>
      <c r="F154" s="145" t="str">
        <f>IF(D147="","",IF(B134='Mix Design'!B$2,'Mix Design'!D$14,IF(B134='Mix Design'!B$16,'Mix Design'!D$28,IF(B134='Mix Design'!B$30,'Mix Design'!D$42,IF(B134='Mix Design'!B$44,'Mix Design'!D$56,IF(B134='Mix Design'!B$58,'Mix Design'!D$70,IF(B134='Mix Design'!B$72,'Mix Design'!D$84,IF(B134='Mix Design'!B$86,'Mix Design'!D$98,""))))))))</f>
        <v/>
      </c>
      <c r="G154" s="178">
        <f ca="1">IF(B$134="","",IF(SUM(D$147)=0,0,OFFSET('Mix Design'!R$9,0,ROW(CF!P154)-ROW(CF!P$55))))</f>
        <v>0</v>
      </c>
      <c r="H154" s="147" t="str">
        <f t="shared" si="13"/>
        <v/>
      </c>
      <c r="I154" s="281" t="str">
        <f t="shared" si="14"/>
        <v/>
      </c>
      <c r="J154" s="467" t="e">
        <f t="shared" ref="J154:J163" si="16">J153-D154</f>
        <v>#VALUE!</v>
      </c>
      <c r="L154" s="110"/>
      <c r="M154" s="110"/>
    </row>
    <row r="155" spans="1:40" ht="15" customHeight="1">
      <c r="A155" s="280" t="s">
        <v>99</v>
      </c>
      <c r="B155" s="765"/>
      <c r="C155" s="766"/>
      <c r="D155" s="125" t="str">
        <f>IF(D147="","",IF(P146=100,P136,IF(Q146=100,Q136,IF(R146=100,R136,IF(S146=100,S136,IF(T146=100,T136,IF(U146=100,U136,U136)))))))</f>
        <v/>
      </c>
      <c r="E155" s="127" t="str">
        <f t="shared" si="15"/>
        <v/>
      </c>
      <c r="F155" s="145" t="str">
        <f>IF(D147="","",IF(B134='Mix Design'!B$2,'Mix Design'!E$14,IF(B134='Mix Design'!B$16,'Mix Design'!E$28,IF(B134='Mix Design'!B$30,'Mix Design'!E$42,IF(B134='Mix Design'!B$44,'Mix Design'!E$56,IF(B134='Mix Design'!B$58,'Mix Design'!E$70,IF(B134='Mix Design'!B$72,'Mix Design'!E$84,IF(B134='Mix Design'!B$86,'Mix Design'!E$98,""))))))))</f>
        <v/>
      </c>
      <c r="G155" s="178">
        <f ca="1">IF(B$134="","",IF(SUM(D$147)=0,0,OFFSET('Mix Design'!R$9,0,ROW(CF!P155)-ROW(CF!P$55))))</f>
        <v>0</v>
      </c>
      <c r="H155" s="147" t="str">
        <f t="shared" si="13"/>
        <v/>
      </c>
      <c r="I155" s="281" t="str">
        <f t="shared" si="14"/>
        <v/>
      </c>
      <c r="J155" s="467" t="e">
        <f t="shared" si="16"/>
        <v>#VALUE!</v>
      </c>
      <c r="L155" s="110"/>
      <c r="M155" s="110"/>
      <c r="N155" s="105"/>
      <c r="O155" s="110"/>
      <c r="P155" s="113"/>
      <c r="Q155" s="110"/>
      <c r="R155" s="110"/>
    </row>
    <row r="156" spans="1:40" ht="15" customHeight="1">
      <c r="A156" s="280" t="s">
        <v>100</v>
      </c>
      <c r="B156" s="765"/>
      <c r="C156" s="766"/>
      <c r="D156" s="125" t="str">
        <f>IF(D147="","",IF(P146=100,P137,IF(Q146=100,Q137,IF(R146=100,R137,IF(S146=100,S137,IF(T146=100,T137,IF(U146=100,U137,U137)))))))</f>
        <v/>
      </c>
      <c r="E156" s="127" t="str">
        <f t="shared" si="15"/>
        <v/>
      </c>
      <c r="F156" s="145" t="str">
        <f>IF(D147="","",IF(B134='Mix Design'!B$2,'Mix Design'!F$14,IF(B134='Mix Design'!B$16,'Mix Design'!F$28,IF(B134='Mix Design'!B$30,'Mix Design'!F$42,IF(B134='Mix Design'!B$44,'Mix Design'!F$56,IF(B134='Mix Design'!B$58,'Mix Design'!F$70,IF(B134='Mix Design'!B$72,'Mix Design'!F$84,IF(B134='Mix Design'!B$86,'Mix Design'!F$98,""))))))))</f>
        <v/>
      </c>
      <c r="G156" s="178">
        <f ca="1">IF(B$134="","",IF(SUM(D$147)=0,0,OFFSET('Mix Design'!R$9,0,ROW(CF!P156)-ROW(CF!P$55))))</f>
        <v>0</v>
      </c>
      <c r="H156" s="147" t="str">
        <f t="shared" si="13"/>
        <v/>
      </c>
      <c r="I156" s="281" t="str">
        <f t="shared" si="14"/>
        <v/>
      </c>
      <c r="J156" s="467" t="e">
        <f t="shared" si="16"/>
        <v>#VALUE!</v>
      </c>
      <c r="L156" s="110"/>
      <c r="M156" s="110"/>
      <c r="N156" s="110"/>
      <c r="O156" s="110"/>
      <c r="P156" s="110"/>
      <c r="Q156" s="110"/>
      <c r="R156" s="110"/>
    </row>
    <row r="157" spans="1:40" ht="15" customHeight="1">
      <c r="A157" s="280" t="s">
        <v>101</v>
      </c>
      <c r="B157" s="765"/>
      <c r="C157" s="766"/>
      <c r="D157" s="125" t="str">
        <f>IF(D147="","",IF(P146=100,P138,IF(Q146=100,Q138,IF(R146=100,R138,IF(S146=100,S138,IF(T146=100,T138,IF(U146=100,U138,U138)))))))</f>
        <v/>
      </c>
      <c r="E157" s="127" t="str">
        <f t="shared" si="15"/>
        <v/>
      </c>
      <c r="F157" s="146" t="str">
        <f>IF(D147="","",IF(B134='Mix Design'!B$2,'Mix Design'!G$14,IF(B134='Mix Design'!B$16,'Mix Design'!G$28,IF(B134='Mix Design'!B$30,'Mix Design'!G$42,IF(B134='Mix Design'!B$44,'Mix Design'!G$56,IF(B134='Mix Design'!B$58,'Mix Design'!G$70,IF(B134='Mix Design'!B$72,'Mix Design'!G$84,IF(B134='Mix Design'!B$86,'Mix Design'!G$98,""))))))))</f>
        <v/>
      </c>
      <c r="G157" s="178">
        <f ca="1">IF(B$134="","",IF(SUM(D$147)=0,0,OFFSET('Mix Design'!R$9,0,ROW(CF!P157)-ROW(CF!P$55))))</f>
        <v>0</v>
      </c>
      <c r="H157" s="147" t="str">
        <f t="shared" si="13"/>
        <v/>
      </c>
      <c r="I157" s="281" t="str">
        <f t="shared" si="14"/>
        <v/>
      </c>
      <c r="J157" s="467" t="e">
        <f t="shared" si="16"/>
        <v>#VALUE!</v>
      </c>
      <c r="K157" s="123"/>
      <c r="L157" s="114"/>
      <c r="M157" s="114"/>
      <c r="N157" s="114"/>
      <c r="O157" s="114"/>
      <c r="P157" s="114"/>
      <c r="Q157" s="114"/>
      <c r="R157" s="114"/>
    </row>
    <row r="158" spans="1:40" ht="15" customHeight="1">
      <c r="A158" s="280" t="s">
        <v>102</v>
      </c>
      <c r="B158" s="765"/>
      <c r="C158" s="766"/>
      <c r="D158" s="125" t="str">
        <f>IF(D147="","",IF(P146=100,P139,IF(Q146=100,Q139,IF(R146=100,R139,IF(S146=100,S139,IF(T146=100,T139,IF(U146=100,U139,U139)))))))</f>
        <v/>
      </c>
      <c r="E158" s="127" t="str">
        <f t="shared" si="15"/>
        <v/>
      </c>
      <c r="F158" s="146" t="str">
        <f>IF(D147="","",IF(B134='Mix Design'!B$2,'Mix Design'!H$14,IF(B134='Mix Design'!B$16,'Mix Design'!H$28,IF(B134='Mix Design'!B$30,'Mix Design'!H$42,IF(B134='Mix Design'!B$44,'Mix Design'!H$56,IF(B134='Mix Design'!B$58,'Mix Design'!H$70,IF(B134='Mix Design'!B$72,'Mix Design'!H$84,IF(B134='Mix Design'!B$86,'Mix Design'!H$98,""))))))))</f>
        <v/>
      </c>
      <c r="G158" s="178">
        <f ca="1">IF(B$134="","",IF(SUM(D$147)=0,0,OFFSET('Mix Design'!R$9,0,ROW(CF!P158)-ROW(CF!P$55))))</f>
        <v>0</v>
      </c>
      <c r="H158" s="147" t="str">
        <f t="shared" si="13"/>
        <v/>
      </c>
      <c r="I158" s="281" t="str">
        <f t="shared" si="14"/>
        <v/>
      </c>
      <c r="J158" s="467" t="e">
        <f t="shared" si="16"/>
        <v>#VALUE!</v>
      </c>
      <c r="K158" s="123"/>
      <c r="L158" s="114"/>
      <c r="M158" s="114"/>
      <c r="N158" s="114"/>
      <c r="O158" s="114"/>
      <c r="P158" s="114"/>
      <c r="Q158" s="114"/>
      <c r="R158" s="114"/>
    </row>
    <row r="159" spans="1:40" ht="15" customHeight="1">
      <c r="A159" s="280" t="s">
        <v>103</v>
      </c>
      <c r="B159" s="765"/>
      <c r="C159" s="766"/>
      <c r="D159" s="125" t="str">
        <f>IF(D147="","",IF(P146=100,P140,IF(Q146=100,Q140,IF(R146=100,R140,IF(S146=100,S140,IF(T146=100,T140,IF(U146=100,U140,U140)))))))</f>
        <v/>
      </c>
      <c r="E159" s="127" t="str">
        <f t="shared" si="15"/>
        <v/>
      </c>
      <c r="F159" s="146" t="str">
        <f>IF(D147="","",IF(B134='Mix Design'!B$2,'Mix Design'!I$14,IF(B134='Mix Design'!B$16,'Mix Design'!I$28,IF(B134='Mix Design'!B$30,'Mix Design'!I$42,IF(B134='Mix Design'!B$44,'Mix Design'!I$56,IF(B134='Mix Design'!B$58,'Mix Design'!I$70,IF(B134='Mix Design'!B$72,'Mix Design'!I$84,IF(B134='Mix Design'!B$86,'Mix Design'!I$98,""))))))))</f>
        <v/>
      </c>
      <c r="G159" s="178">
        <f ca="1">IF(B$134="","",IF(SUM(D$147)=0,0,OFFSET('Mix Design'!R$9,0,ROW(CF!P159)-ROW(CF!P$55))))</f>
        <v>0</v>
      </c>
      <c r="H159" s="147" t="str">
        <f t="shared" si="13"/>
        <v/>
      </c>
      <c r="I159" s="281" t="str">
        <f t="shared" si="14"/>
        <v/>
      </c>
      <c r="J159" s="467" t="e">
        <f t="shared" si="16"/>
        <v>#VALUE!</v>
      </c>
      <c r="K159" s="166"/>
      <c r="L159" s="114"/>
      <c r="M159" s="114"/>
      <c r="N159" s="114"/>
      <c r="O159" s="114"/>
      <c r="P159" s="114"/>
      <c r="Q159" s="114"/>
      <c r="R159" s="114"/>
      <c r="S159" s="114"/>
    </row>
    <row r="160" spans="1:40" ht="15" customHeight="1">
      <c r="A160" s="280" t="s">
        <v>104</v>
      </c>
      <c r="B160" s="765"/>
      <c r="C160" s="766"/>
      <c r="D160" s="125" t="str">
        <f>IF(D147="","",IF(P146=100,P141,IF(Q146=100,Q141,IF(R146=100,R141,IF(S146=100,S141,IF(T146=100,T141,IF(U146=100,U141,U141)))))))</f>
        <v/>
      </c>
      <c r="E160" s="127" t="str">
        <f t="shared" si="15"/>
        <v/>
      </c>
      <c r="F160" s="146" t="str">
        <f>IF(D147="","",IF(B134='Mix Design'!B$2,'Mix Design'!J$14,IF(B134='Mix Design'!B$16,'Mix Design'!J$28,IF(B134='Mix Design'!B$30,'Mix Design'!J$42,IF(B134='Mix Design'!B$44,'Mix Design'!J$56,IF(B134='Mix Design'!B$58,'Mix Design'!J$70,IF(B134='Mix Design'!B$72,'Mix Design'!J$84,IF(B134='Mix Design'!B$86,'Mix Design'!J$98,""))))))))</f>
        <v/>
      </c>
      <c r="G160" s="178">
        <f ca="1">IF(B$134="","",IF(SUM(D$147)=0,0,OFFSET('Mix Design'!R$9,0,ROW(CF!P160)-ROW(CF!P$55))))</f>
        <v>0</v>
      </c>
      <c r="H160" s="147" t="str">
        <f t="shared" si="13"/>
        <v/>
      </c>
      <c r="I160" s="281" t="str">
        <f t="shared" si="14"/>
        <v/>
      </c>
      <c r="J160" s="467" t="e">
        <f t="shared" si="16"/>
        <v>#VALUE!</v>
      </c>
      <c r="K160" s="166"/>
      <c r="L160" s="114"/>
      <c r="M160" s="114"/>
      <c r="N160" s="114"/>
      <c r="O160" s="114"/>
      <c r="P160" s="114"/>
      <c r="Q160" s="114"/>
      <c r="R160" s="114"/>
      <c r="S160" s="114"/>
    </row>
    <row r="161" spans="1:19" ht="15" customHeight="1">
      <c r="A161" s="280" t="s">
        <v>105</v>
      </c>
      <c r="B161" s="765"/>
      <c r="C161" s="766"/>
      <c r="D161" s="125" t="str">
        <f>IF(D147="","",IF(P146=100,P142,IF(Q146=100,Q142,IF(R146=100,R142,IF(S146=100,S142,IF(T146=100,T142,IF(U146=100,U142,U142)))))))</f>
        <v/>
      </c>
      <c r="E161" s="127" t="str">
        <f t="shared" si="15"/>
        <v/>
      </c>
      <c r="F161" s="146" t="str">
        <f>IF(D147="","",IF(B134='Mix Design'!B$2,'Mix Design'!K$14,IF(B134='Mix Design'!B$16,'Mix Design'!K$28,IF(B134='Mix Design'!B$30,'Mix Design'!K$42,IF(B134='Mix Design'!B$44,'Mix Design'!K$56,IF(B134='Mix Design'!B$58,'Mix Design'!K$70,IF(B134='Mix Design'!B$72,'Mix Design'!K$84,IF(B134='Mix Design'!B$86,'Mix Design'!K$98,""))))))))</f>
        <v/>
      </c>
      <c r="G161" s="178">
        <f ca="1">IF(B$134="","",IF(SUM(D$147)=0,0,OFFSET('Mix Design'!R$9,0,ROW(CF!P161)-ROW(CF!P$55))))</f>
        <v>0</v>
      </c>
      <c r="H161" s="147" t="str">
        <f t="shared" si="13"/>
        <v/>
      </c>
      <c r="I161" s="281" t="str">
        <f t="shared" si="14"/>
        <v/>
      </c>
      <c r="J161" s="467" t="e">
        <f t="shared" si="16"/>
        <v>#VALUE!</v>
      </c>
      <c r="K161" s="166"/>
      <c r="L161" s="114"/>
      <c r="M161" s="114"/>
      <c r="N161" s="114"/>
      <c r="O161" s="114"/>
      <c r="P161" s="114"/>
      <c r="Q161" s="114"/>
      <c r="R161" s="114"/>
      <c r="S161" s="114"/>
    </row>
    <row r="162" spans="1:19" ht="15" customHeight="1">
      <c r="A162" s="280" t="s">
        <v>106</v>
      </c>
      <c r="B162" s="765"/>
      <c r="C162" s="766"/>
      <c r="D162" s="125" t="str">
        <f>IF(D147="","",IF(P146=100,P143,IF(Q146=100,Q143,IF(R146=100,R143,IF(S146=100,S143,IF(T146=100,T143,IF(U146=100,U143,U143)))))))</f>
        <v/>
      </c>
      <c r="E162" s="127" t="str">
        <f t="shared" si="15"/>
        <v/>
      </c>
      <c r="F162" s="146" t="str">
        <f>IF(D147="","",IF(B134='Mix Design'!B$2,'Mix Design'!L$14,IF(B134='Mix Design'!B$16,'Mix Design'!L$28,IF(B134='Mix Design'!B$30,'Mix Design'!L$42,IF(B134='Mix Design'!B$44,'Mix Design'!L$56,IF(B134='Mix Design'!B$58,'Mix Design'!L$70,IF(B134='Mix Design'!B$72,'Mix Design'!L$84,IF(B134='Mix Design'!B$86,'Mix Design'!L$98,""))))))))</f>
        <v/>
      </c>
      <c r="G162" s="178">
        <f ca="1">IF(B$134="","",IF(SUM(D$147)=0,0,OFFSET('Mix Design'!R$9,0,ROW(CF!P162)-ROW(CF!P$55))))</f>
        <v>0</v>
      </c>
      <c r="H162" s="147" t="str">
        <f t="shared" si="13"/>
        <v/>
      </c>
      <c r="I162" s="281" t="str">
        <f t="shared" si="14"/>
        <v/>
      </c>
      <c r="J162" s="467" t="e">
        <f t="shared" si="16"/>
        <v>#VALUE!</v>
      </c>
      <c r="K162" s="166"/>
      <c r="L162" s="114"/>
      <c r="M162" s="114"/>
      <c r="N162" s="114"/>
      <c r="O162" s="114"/>
      <c r="P162" s="114"/>
      <c r="Q162" s="114"/>
      <c r="R162" s="114"/>
      <c r="S162" s="114"/>
    </row>
    <row r="163" spans="1:19" ht="15" customHeight="1">
      <c r="A163" s="282" t="s">
        <v>107</v>
      </c>
      <c r="B163" s="765"/>
      <c r="C163" s="766"/>
      <c r="D163" s="125" t="str">
        <f>IF(D147="","",IF(P146=100,P144,IF(Q146=100,Q144,IF(R146=100,R144,IF(S146=100,S144,IF(T146=100,T144,IF(U146=100,U144,U144)))))))</f>
        <v/>
      </c>
      <c r="E163" s="127" t="str">
        <f t="shared" si="15"/>
        <v/>
      </c>
      <c r="F163" s="146" t="str">
        <f>IF(D147="","",IF(B134='Mix Design'!B$2,'Mix Design'!M$14,IF(B134='Mix Design'!B$16,'Mix Design'!M$28,IF(B134='Mix Design'!B$30,'Mix Design'!M$42,IF(B134='Mix Design'!B$44,'Mix Design'!M$56,IF(B134='Mix Design'!B$58,'Mix Design'!M$70,IF(B134='Mix Design'!B$72,'Mix Design'!M$84,IF(B134='Mix Design'!B$86,'Mix Design'!M$98,""))))))))</f>
        <v/>
      </c>
      <c r="G163" s="178">
        <f ca="1">IF(B$134="","",IF(SUM(D$147)=0,0,OFFSET('Mix Design'!R$9,0,ROW(CF!P163)-ROW(CF!P$55))))</f>
        <v>0</v>
      </c>
      <c r="H163" s="147" t="str">
        <f t="shared" si="13"/>
        <v/>
      </c>
      <c r="I163" s="281" t="str">
        <f t="shared" si="14"/>
        <v/>
      </c>
      <c r="J163" s="467" t="e">
        <f t="shared" si="16"/>
        <v>#VALUE!</v>
      </c>
      <c r="K163" s="166"/>
      <c r="L163" s="114"/>
      <c r="M163" s="114"/>
      <c r="N163" s="114"/>
      <c r="O163" s="114"/>
      <c r="P163" s="114"/>
      <c r="Q163" s="114"/>
      <c r="R163" s="114"/>
      <c r="S163" s="114"/>
    </row>
    <row r="164" spans="1:19" ht="15" customHeight="1" thickBot="1">
      <c r="A164" s="283" t="s">
        <v>108</v>
      </c>
      <c r="B164" s="767"/>
      <c r="C164" s="768"/>
      <c r="D164" s="128" t="str">
        <f>IF(D147="","",IF(P146=100,P145,IF(Q146=100,Q145,IF(R146=100,R145,IF(S146=100,S145,IF(T146=100,T145,IF(U146=100,U145,U145)))))))</f>
        <v/>
      </c>
      <c r="E164" s="148" t="s">
        <v>188</v>
      </c>
      <c r="F164" s="129"/>
      <c r="G164" s="104"/>
      <c r="H164" s="104"/>
      <c r="I164" s="284"/>
      <c r="J164" s="166"/>
      <c r="K164" s="114"/>
      <c r="L164" s="114"/>
      <c r="M164" s="114"/>
      <c r="N164" s="114"/>
      <c r="O164" s="114"/>
      <c r="P164" s="114"/>
      <c r="Q164" s="114"/>
      <c r="R164" s="114"/>
    </row>
    <row r="165" spans="1:19" ht="15" customHeight="1">
      <c r="A165" s="285" t="s">
        <v>109</v>
      </c>
      <c r="B165" s="769" t="str">
        <f>D149</f>
        <v/>
      </c>
      <c r="C165" s="770"/>
      <c r="D165" s="131" t="str">
        <f>IF(D147="","",SUM(D152:D164))</f>
        <v/>
      </c>
      <c r="E165" s="149" t="str">
        <f>IF(D147="","",IF(AND(D165&lt;=100.5,D165&gt;=99.5),"In","Out"))</f>
        <v/>
      </c>
      <c r="F165" s="108"/>
      <c r="G165" s="104"/>
      <c r="H165" s="104"/>
      <c r="I165" s="192"/>
      <c r="J165" s="166"/>
      <c r="K165" s="114"/>
      <c r="L165" s="114"/>
      <c r="M165" s="114"/>
      <c r="N165" s="114"/>
      <c r="O165" s="114"/>
      <c r="P165" s="114"/>
      <c r="Q165" s="114"/>
      <c r="R165" s="114"/>
    </row>
    <row r="166" spans="1:19" ht="15" customHeight="1">
      <c r="A166" s="286" t="s">
        <v>190</v>
      </c>
      <c r="B166" s="758" t="str">
        <f>IF(D147="","",SUM(B153:B165))</f>
        <v/>
      </c>
      <c r="C166" s="759"/>
      <c r="D166" s="108"/>
      <c r="E166" s="108"/>
      <c r="F166" s="130"/>
      <c r="G166" s="104"/>
      <c r="H166" s="104"/>
      <c r="I166" s="192"/>
      <c r="J166" s="166"/>
      <c r="K166" s="114"/>
      <c r="L166" s="114"/>
      <c r="M166" s="114"/>
      <c r="N166" s="114"/>
      <c r="O166" s="114"/>
      <c r="P166" s="114"/>
      <c r="Q166" s="114"/>
      <c r="R166" s="114"/>
    </row>
    <row r="167" spans="1:19" ht="15" customHeight="1" thickBot="1">
      <c r="A167" s="259" t="s">
        <v>189</v>
      </c>
      <c r="B167" s="260" t="str">
        <f>IF(D147="","",ROUND(((B166-B165)/D148)*100,1))</f>
        <v/>
      </c>
      <c r="C167" s="260" t="str">
        <f>IF(D147="","",ROUND((B166/D147)*100,1))</f>
        <v/>
      </c>
      <c r="D167" s="261" t="str">
        <f>IF(D147="","",IF(AND(B167&lt;=100.5,B167&gt;=99.5),"In","Out"))</f>
        <v/>
      </c>
      <c r="E167" s="261" t="str">
        <f>IF(D147="","",IF(AND(C167&lt;=100.5,C167&gt;=99.5),"In","Out"))</f>
        <v/>
      </c>
      <c r="F167" s="262"/>
      <c r="G167" s="287"/>
      <c r="H167" s="287"/>
      <c r="I167" s="195"/>
      <c r="J167" s="166"/>
      <c r="K167" s="114"/>
      <c r="L167" s="114"/>
      <c r="M167" s="114"/>
      <c r="N167" s="114"/>
      <c r="O167" s="114"/>
      <c r="P167" s="114"/>
      <c r="Q167" s="114"/>
      <c r="R167" s="114"/>
    </row>
    <row r="168" spans="1:19" ht="15">
      <c r="A168" s="94"/>
      <c r="B168" s="94"/>
      <c r="C168" s="94"/>
      <c r="J168" s="166"/>
    </row>
    <row r="169" spans="1:19" ht="15.75" thickBot="1">
      <c r="J169" s="166"/>
    </row>
    <row r="170" spans="1:19" ht="18">
      <c r="A170" s="760" t="s">
        <v>237</v>
      </c>
      <c r="B170" s="761"/>
      <c r="C170" s="761"/>
      <c r="D170" s="762"/>
      <c r="E170" s="251"/>
      <c r="F170" s="251"/>
      <c r="G170" s="251"/>
      <c r="H170" s="251"/>
      <c r="I170" s="251"/>
      <c r="J170" s="166"/>
      <c r="K170" s="97"/>
      <c r="L170" s="97"/>
      <c r="M170" s="97"/>
      <c r="N170" s="97"/>
      <c r="O170" s="97"/>
    </row>
    <row r="171" spans="1:19" ht="31.5" customHeight="1">
      <c r="A171" s="288" t="s">
        <v>96</v>
      </c>
      <c r="B171" s="294" t="s">
        <v>239</v>
      </c>
      <c r="C171" s="294" t="s">
        <v>240</v>
      </c>
      <c r="D171" s="295" t="s">
        <v>238</v>
      </c>
    </row>
    <row r="172" spans="1:19" ht="15" customHeight="1">
      <c r="A172" s="280" t="s">
        <v>156</v>
      </c>
      <c r="B172" s="291" t="str">
        <f t="shared" ref="B172:B183" si="17">E115</f>
        <v/>
      </c>
      <c r="C172" s="292" t="str">
        <f>IF(B172="","",H152)</f>
        <v/>
      </c>
      <c r="D172" s="293" t="str">
        <f t="shared" ref="D172:D183" si="18">IF(C172="","",C172-B172)</f>
        <v/>
      </c>
    </row>
    <row r="173" spans="1:19" ht="15" customHeight="1">
      <c r="A173" s="289" t="s">
        <v>97</v>
      </c>
      <c r="B173" s="291" t="str">
        <f t="shared" si="17"/>
        <v/>
      </c>
      <c r="C173" s="292" t="str">
        <f t="shared" ref="C173:C183" si="19">IF(B173="","",H153)</f>
        <v/>
      </c>
      <c r="D173" s="293" t="str">
        <f t="shared" si="18"/>
        <v/>
      </c>
    </row>
    <row r="174" spans="1:19" ht="15" customHeight="1">
      <c r="A174" s="289" t="s">
        <v>98</v>
      </c>
      <c r="B174" s="291" t="str">
        <f t="shared" si="17"/>
        <v/>
      </c>
      <c r="C174" s="292" t="str">
        <f t="shared" si="19"/>
        <v/>
      </c>
      <c r="D174" s="293" t="str">
        <f t="shared" si="18"/>
        <v/>
      </c>
    </row>
    <row r="175" spans="1:19" ht="15" customHeight="1">
      <c r="A175" s="289" t="s">
        <v>99</v>
      </c>
      <c r="B175" s="291" t="str">
        <f t="shared" si="17"/>
        <v/>
      </c>
      <c r="C175" s="292" t="str">
        <f t="shared" si="19"/>
        <v/>
      </c>
      <c r="D175" s="293" t="str">
        <f t="shared" si="18"/>
        <v/>
      </c>
    </row>
    <row r="176" spans="1:19" ht="15" customHeight="1">
      <c r="A176" s="289" t="s">
        <v>100</v>
      </c>
      <c r="B176" s="291" t="str">
        <f t="shared" si="17"/>
        <v/>
      </c>
      <c r="C176" s="292" t="str">
        <f t="shared" si="19"/>
        <v/>
      </c>
      <c r="D176" s="293" t="str">
        <f t="shared" si="18"/>
        <v/>
      </c>
    </row>
    <row r="177" spans="1:61" ht="15" customHeight="1">
      <c r="A177" s="289" t="s">
        <v>101</v>
      </c>
      <c r="B177" s="291" t="str">
        <f t="shared" si="17"/>
        <v/>
      </c>
      <c r="C177" s="292" t="str">
        <f t="shared" si="19"/>
        <v/>
      </c>
      <c r="D177" s="293" t="str">
        <f t="shared" si="18"/>
        <v/>
      </c>
    </row>
    <row r="178" spans="1:61" ht="15" customHeight="1">
      <c r="A178" s="289" t="s">
        <v>102</v>
      </c>
      <c r="B178" s="291" t="str">
        <f t="shared" si="17"/>
        <v/>
      </c>
      <c r="C178" s="292" t="str">
        <f t="shared" si="19"/>
        <v/>
      </c>
      <c r="D178" s="293" t="str">
        <f t="shared" si="18"/>
        <v/>
      </c>
    </row>
    <row r="179" spans="1:61" ht="15" customHeight="1">
      <c r="A179" s="289" t="s">
        <v>103</v>
      </c>
      <c r="B179" s="291" t="str">
        <f t="shared" si="17"/>
        <v/>
      </c>
      <c r="C179" s="292" t="str">
        <f t="shared" si="19"/>
        <v/>
      </c>
      <c r="D179" s="293" t="str">
        <f t="shared" si="18"/>
        <v/>
      </c>
    </row>
    <row r="180" spans="1:61" ht="15" customHeight="1">
      <c r="A180" s="289" t="s">
        <v>104</v>
      </c>
      <c r="B180" s="291" t="str">
        <f t="shared" si="17"/>
        <v/>
      </c>
      <c r="C180" s="292" t="str">
        <f t="shared" si="19"/>
        <v/>
      </c>
      <c r="D180" s="293" t="str">
        <f t="shared" si="18"/>
        <v/>
      </c>
    </row>
    <row r="181" spans="1:61" ht="15" customHeight="1">
      <c r="A181" s="289" t="s">
        <v>105</v>
      </c>
      <c r="B181" s="291" t="str">
        <f t="shared" si="17"/>
        <v/>
      </c>
      <c r="C181" s="292" t="str">
        <f t="shared" si="19"/>
        <v/>
      </c>
      <c r="D181" s="293" t="str">
        <f t="shared" si="18"/>
        <v/>
      </c>
    </row>
    <row r="182" spans="1:61" ht="15" customHeight="1">
      <c r="A182" s="289" t="s">
        <v>106</v>
      </c>
      <c r="B182" s="291" t="str">
        <f t="shared" si="17"/>
        <v/>
      </c>
      <c r="C182" s="292" t="str">
        <f t="shared" si="19"/>
        <v/>
      </c>
      <c r="D182" s="293" t="str">
        <f t="shared" si="18"/>
        <v/>
      </c>
    </row>
    <row r="183" spans="1:61" ht="15" customHeight="1" thickBot="1">
      <c r="A183" s="297" t="s">
        <v>107</v>
      </c>
      <c r="B183" s="298" t="str">
        <f t="shared" si="17"/>
        <v/>
      </c>
      <c r="C183" s="292" t="str">
        <f t="shared" si="19"/>
        <v/>
      </c>
      <c r="D183" s="299" t="str">
        <f t="shared" si="18"/>
        <v/>
      </c>
    </row>
    <row r="184" spans="1:61" ht="15.75" thickTop="1">
      <c r="A184" s="300"/>
      <c r="B184" s="302"/>
      <c r="C184" s="301"/>
      <c r="D184" s="301"/>
      <c r="BI184" s="95" t="str">
        <f>IF(D60="","","Muffle Furnace Gradation Correlation")</f>
        <v/>
      </c>
    </row>
    <row r="185" spans="1:61" ht="15">
      <c r="A185" s="344" t="s">
        <v>9</v>
      </c>
      <c r="B185" s="763"/>
      <c r="C185" s="764"/>
      <c r="D185" s="764"/>
      <c r="E185" s="764"/>
      <c r="F185" s="764"/>
      <c r="G185" s="764"/>
      <c r="H185" s="764"/>
      <c r="I185" s="764"/>
      <c r="J185" s="764"/>
    </row>
    <row r="186" spans="1:61" s="108" customFormat="1">
      <c r="B186" s="764"/>
      <c r="C186" s="764"/>
      <c r="D186" s="764"/>
      <c r="E186" s="764"/>
      <c r="F186" s="764"/>
      <c r="G186" s="764"/>
      <c r="H186" s="764"/>
      <c r="I186" s="764"/>
      <c r="J186" s="764"/>
    </row>
    <row r="187" spans="1:61">
      <c r="B187" s="764"/>
      <c r="C187" s="764"/>
      <c r="D187" s="764"/>
      <c r="E187" s="764"/>
      <c r="F187" s="764"/>
      <c r="G187" s="764"/>
      <c r="H187" s="764"/>
      <c r="I187" s="764"/>
      <c r="J187" s="764"/>
    </row>
    <row r="188" spans="1:61">
      <c r="B188" s="764"/>
      <c r="C188" s="764"/>
      <c r="D188" s="764"/>
      <c r="E188" s="764"/>
      <c r="F188" s="764"/>
      <c r="G188" s="764"/>
      <c r="H188" s="764"/>
      <c r="I188" s="764"/>
      <c r="J188" s="764"/>
    </row>
    <row r="189" spans="1:61">
      <c r="B189" s="764"/>
      <c r="C189" s="764"/>
      <c r="D189" s="764"/>
      <c r="E189" s="764"/>
      <c r="F189" s="764"/>
      <c r="G189" s="764"/>
      <c r="H189" s="764"/>
      <c r="I189" s="764"/>
      <c r="J189" s="764"/>
    </row>
    <row r="191" spans="1:61" s="194" customFormat="1" ht="13.5" thickBot="1"/>
    <row r="193" spans="1:67" ht="22.5" customHeight="1" thickBot="1">
      <c r="A193" s="296">
        <v>3</v>
      </c>
      <c r="BL193" s="447"/>
      <c r="BM193" s="447"/>
      <c r="BN193" s="447"/>
      <c r="BO193" s="447"/>
    </row>
    <row r="194" spans="1:67" ht="15" customHeight="1" thickBot="1">
      <c r="A194" s="821" t="s">
        <v>226</v>
      </c>
      <c r="B194" s="822"/>
      <c r="C194" s="822"/>
      <c r="D194" s="822"/>
      <c r="E194" s="822"/>
      <c r="F194" s="822"/>
      <c r="G194" s="823"/>
      <c r="H194" s="251"/>
      <c r="N194" s="201">
        <f>LARGE(P194:P206,1)</f>
        <v>0</v>
      </c>
      <c r="O194" s="202">
        <f>IF(P207&lt;100,(N194+0.1),IF(P207&gt;100,(N194-0.1),N194))</f>
        <v>0.1</v>
      </c>
      <c r="P194" s="202">
        <f>ROUND(IF(B211="",0,SUM(B211/D206)*100),1)</f>
        <v>0</v>
      </c>
      <c r="Q194" s="202">
        <f>IF(P194=N194,O194,P194)</f>
        <v>0.1</v>
      </c>
      <c r="R194" s="202">
        <f>IF(Q194=N195,O195,Q194)</f>
        <v>0.1</v>
      </c>
      <c r="S194" s="202">
        <f>IF(R194=N196,O196,R194)</f>
        <v>0.1</v>
      </c>
      <c r="T194" s="202">
        <f>IF(S194=N197,O197,S194)</f>
        <v>0.1</v>
      </c>
      <c r="U194" s="203">
        <f>IF(T194=N198,O198,T194)</f>
        <v>0.1</v>
      </c>
    </row>
    <row r="195" spans="1:67" ht="15" customHeight="1">
      <c r="A195" s="191" t="s">
        <v>112</v>
      </c>
      <c r="B195" s="824"/>
      <c r="C195" s="825"/>
      <c r="D195" s="825"/>
      <c r="E195" s="188"/>
      <c r="F195" s="108"/>
      <c r="G195" s="192"/>
      <c r="N195" s="204">
        <f>LARGE(P194:P206,2)</f>
        <v>0</v>
      </c>
      <c r="O195" s="205">
        <f>IF(Q207&lt;100,(N195+0.1),IF(Q207&gt;100,(N195-0.1),N195))</f>
        <v>0.1</v>
      </c>
      <c r="P195" s="205">
        <f>ROUND(IF(B212="",0,SUM(B212/D206)*100),1)</f>
        <v>0</v>
      </c>
      <c r="Q195" s="205">
        <f>IF(P195=N194,O194,P195)</f>
        <v>0.1</v>
      </c>
      <c r="R195" s="205">
        <f>IF(Q195=N195,O195,Q195)</f>
        <v>0.1</v>
      </c>
      <c r="S195" s="205">
        <f>IF(R195=N196,O196,R195)</f>
        <v>0.1</v>
      </c>
      <c r="T195" s="205">
        <f>IF(S195=N197,O197,S195)</f>
        <v>0.1</v>
      </c>
      <c r="U195" s="206">
        <f>IF(T195=N198,O198,T195)</f>
        <v>0.1</v>
      </c>
      <c r="BL195" s="447"/>
      <c r="BM195" s="447"/>
      <c r="BN195" s="447"/>
      <c r="BO195" s="447"/>
    </row>
    <row r="196" spans="1:67" ht="15" customHeight="1">
      <c r="A196" s="191" t="s">
        <v>177</v>
      </c>
      <c r="B196" s="818" t="str">
        <f>IF(B195=0,"",'Mix Design'!F$3)</f>
        <v/>
      </c>
      <c r="C196" s="819"/>
      <c r="D196" s="819"/>
      <c r="E196" s="189"/>
      <c r="F196" s="108"/>
      <c r="G196" s="192"/>
      <c r="I196" s="108"/>
      <c r="J196" s="108"/>
      <c r="K196" s="108"/>
      <c r="L196" s="108"/>
      <c r="N196" s="204">
        <f>LARGE(P194:P206,3)</f>
        <v>0</v>
      </c>
      <c r="O196" s="205">
        <f>IF(R207&lt;100,(N196+0.1),IF(R207&gt;100,(N196-0.1),N196))</f>
        <v>0.1</v>
      </c>
      <c r="P196" s="205">
        <f>ROUND(IF(B213="",0,SUM(B213/D206)*100),1)</f>
        <v>0</v>
      </c>
      <c r="Q196" s="205">
        <f>IF(P196=N194,O194,P196)</f>
        <v>0.1</v>
      </c>
      <c r="R196" s="205">
        <f>IF(Q196=N195,O195,Q196)</f>
        <v>0.1</v>
      </c>
      <c r="S196" s="205">
        <f>IF(R196=N196,O196,R196)</f>
        <v>0.1</v>
      </c>
      <c r="T196" s="205">
        <f>IF(S196=N197,O197,S196)</f>
        <v>0.1</v>
      </c>
      <c r="U196" s="206">
        <f>IF(T196=N198,O198,T196)</f>
        <v>0.1</v>
      </c>
      <c r="BL196" s="447"/>
      <c r="BM196" s="447"/>
      <c r="BN196" s="447"/>
      <c r="BO196" s="447"/>
    </row>
    <row r="197" spans="1:67" ht="15" customHeight="1">
      <c r="A197" s="191" t="s">
        <v>113</v>
      </c>
      <c r="B197" s="818" t="str">
        <f>IF(B195=0,"",'Mix Design'!F$2)</f>
        <v/>
      </c>
      <c r="C197" s="819"/>
      <c r="D197" s="819"/>
      <c r="E197" s="189"/>
      <c r="F197" s="108"/>
      <c r="G197" s="192"/>
      <c r="I197" s="110"/>
      <c r="N197" s="204">
        <f>LARGE(P194:P206,4)</f>
        <v>0</v>
      </c>
      <c r="O197" s="205">
        <f>IF(S207&lt;100,(N197+0.1),IF(S207&gt;100,(N197-0.1),N197))</f>
        <v>0.1</v>
      </c>
      <c r="P197" s="205">
        <f>ROUND(IF(B214="",0,SUM(B214/D206)*100),1)</f>
        <v>0</v>
      </c>
      <c r="Q197" s="205">
        <f>IF(P197=N194,O194,P197)</f>
        <v>0.1</v>
      </c>
      <c r="R197" s="205">
        <f>IF(Q197=N195,O195,Q197)</f>
        <v>0.1</v>
      </c>
      <c r="S197" s="205">
        <f>IF(R197=N196,O196,R197)</f>
        <v>0.1</v>
      </c>
      <c r="T197" s="205">
        <f>IF(S197=N197,O197,S197)</f>
        <v>0.1</v>
      </c>
      <c r="U197" s="206">
        <f>IF(T197=N198,O198,T197)</f>
        <v>0.1</v>
      </c>
    </row>
    <row r="198" spans="1:67" ht="15" customHeight="1">
      <c r="A198" s="191" t="s">
        <v>35</v>
      </c>
      <c r="B198" s="818" t="str">
        <f>IF(B195=0,"",'Mix Design'!F$4)</f>
        <v/>
      </c>
      <c r="C198" s="819"/>
      <c r="D198" s="819"/>
      <c r="E198" s="189"/>
      <c r="F198" s="108"/>
      <c r="G198" s="192"/>
      <c r="N198" s="204">
        <f>LARGE(P194:P206,5)</f>
        <v>0</v>
      </c>
      <c r="O198" s="205">
        <f>IF(T207&lt;100,(N198+0.1),IF(T207&gt;100,(N198-0.1),N198))</f>
        <v>0.1</v>
      </c>
      <c r="P198" s="205">
        <f>ROUND(IF(B215="",0,SUM(B215/D206)*100),1)</f>
        <v>0</v>
      </c>
      <c r="Q198" s="205">
        <f>IF(P198=N194,O194,P198)</f>
        <v>0.1</v>
      </c>
      <c r="R198" s="205">
        <f>IF(Q198=N195,O195,Q198)</f>
        <v>0.1</v>
      </c>
      <c r="S198" s="205">
        <f>IF(R198=N196,O196,R198)</f>
        <v>0.1</v>
      </c>
      <c r="T198" s="205">
        <f>IF(S198=N197,O197,S198)</f>
        <v>0.1</v>
      </c>
      <c r="U198" s="206">
        <f>IF(T198=N198,O198,T198)</f>
        <v>0.1</v>
      </c>
    </row>
    <row r="199" spans="1:67" ht="15" customHeight="1">
      <c r="A199" s="191" t="s">
        <v>152</v>
      </c>
      <c r="B199" s="818" t="str">
        <f>IF(B195=0,"",IF(B195='Mix Design'!B$2,'Mix Design'!B$9,IF(B195='Mix Design'!B$16,'Mix Design'!B$23,IF(B195='Mix Design'!B$30,'Mix Design'!B$37,IF(B195='Mix Design'!B$44,'Mix Design'!B$51,IF(B195='Mix Design'!B$58,'Mix Design'!B$65,IF(B195='Mix Design'!B$72,'Mix Design'!B$79,IF(B195='Mix Design'!B$86,'Mix Design'!B$93,""))))))))</f>
        <v/>
      </c>
      <c r="C199" s="818"/>
      <c r="D199" s="818"/>
      <c r="E199" s="189"/>
      <c r="F199" s="108"/>
      <c r="G199" s="192"/>
      <c r="N199" s="204"/>
      <c r="O199" s="205"/>
      <c r="P199" s="205">
        <f>ROUND(IF(B216="",0,SUM(B216/D206)*100),1)</f>
        <v>0</v>
      </c>
      <c r="Q199" s="205">
        <f>IF(P199=N194,O194,P199)</f>
        <v>0.1</v>
      </c>
      <c r="R199" s="205">
        <f>IF(Q199=N195,O195,Q199)</f>
        <v>0.1</v>
      </c>
      <c r="S199" s="205">
        <f>IF(R199=N196,O196,R199)</f>
        <v>0.1</v>
      </c>
      <c r="T199" s="205">
        <f>IF(S199=N197,O197,S199)</f>
        <v>0.1</v>
      </c>
      <c r="U199" s="206">
        <f>IF(T199=N198,O198,T199)</f>
        <v>0.1</v>
      </c>
    </row>
    <row r="200" spans="1:67" ht="15" customHeight="1">
      <c r="A200" s="191" t="s">
        <v>178</v>
      </c>
      <c r="B200" s="820"/>
      <c r="C200" s="813"/>
      <c r="D200" s="813"/>
      <c r="E200" s="189"/>
      <c r="F200" s="108"/>
      <c r="G200" s="192"/>
      <c r="N200" s="204"/>
      <c r="O200" s="205"/>
      <c r="P200" s="205">
        <f>ROUND(IF(B217="",0,SUM(B217/D206)*100),1)</f>
        <v>0</v>
      </c>
      <c r="Q200" s="205">
        <f>IF(P200=N194,O194,P200)</f>
        <v>0.1</v>
      </c>
      <c r="R200" s="205">
        <f>IF(Q200=N195,O195,Q200)</f>
        <v>0.1</v>
      </c>
      <c r="S200" s="205">
        <f>IF(R200=N196,O196,R200)</f>
        <v>0.1</v>
      </c>
      <c r="T200" s="205">
        <f>IF(S200=N197,O197,S200)</f>
        <v>0.1</v>
      </c>
      <c r="U200" s="206">
        <f>IF(T200=N198,O198,T200)</f>
        <v>0.1</v>
      </c>
    </row>
    <row r="201" spans="1:67" ht="15" customHeight="1">
      <c r="A201" s="191" t="s">
        <v>130</v>
      </c>
      <c r="B201" s="813"/>
      <c r="C201" s="813"/>
      <c r="D201" s="813"/>
      <c r="E201" s="189"/>
      <c r="F201" s="108"/>
      <c r="G201" s="192"/>
      <c r="N201" s="204"/>
      <c r="O201" s="205"/>
      <c r="P201" s="205">
        <f>ROUND(IF(B218="",0,SUM(B218/D206)*100),1)</f>
        <v>0</v>
      </c>
      <c r="Q201" s="205">
        <f>IF(P201=N194,O194,P201)</f>
        <v>0.1</v>
      </c>
      <c r="R201" s="205">
        <f>IF(Q201=N195,O195,Q201)</f>
        <v>0.1</v>
      </c>
      <c r="S201" s="205">
        <f>IF(R201=N196,O196,R201)</f>
        <v>0.1</v>
      </c>
      <c r="T201" s="205">
        <f>IF(S201=N197,O197,S201)</f>
        <v>0.1</v>
      </c>
      <c r="U201" s="206">
        <f>IF(T201=N198,O198,T201)</f>
        <v>0.1</v>
      </c>
    </row>
    <row r="202" spans="1:67" ht="15" customHeight="1">
      <c r="A202" s="191" t="s">
        <v>131</v>
      </c>
      <c r="B202" s="813"/>
      <c r="C202" s="813"/>
      <c r="D202" s="813"/>
      <c r="E202" s="393"/>
      <c r="F202" s="108"/>
      <c r="G202" s="192"/>
      <c r="N202" s="204"/>
      <c r="O202" s="205"/>
      <c r="P202" s="205">
        <f>ROUND(IF(B219="",0,SUM(B219/D206)*100),1)</f>
        <v>0</v>
      </c>
      <c r="Q202" s="205">
        <f>IF(P202=N194,O194,P202)</f>
        <v>0.1</v>
      </c>
      <c r="R202" s="205">
        <f>IF(Q202=N195,O195,Q202)</f>
        <v>0.1</v>
      </c>
      <c r="S202" s="205">
        <f>IF(R202=N196,O196,R202)</f>
        <v>0.1</v>
      </c>
      <c r="T202" s="205">
        <f>IF(S202=N197,O197,S202)</f>
        <v>0.1</v>
      </c>
      <c r="U202" s="206">
        <f>IF(T202=N198,O198,T202)</f>
        <v>0.1</v>
      </c>
    </row>
    <row r="203" spans="1:67" ht="15" customHeight="1">
      <c r="A203" s="191" t="s">
        <v>180</v>
      </c>
      <c r="B203" s="813"/>
      <c r="C203" s="813"/>
      <c r="D203" s="813"/>
      <c r="E203" s="393"/>
      <c r="F203" s="108"/>
      <c r="G203" s="192"/>
      <c r="N203" s="204"/>
      <c r="O203" s="205"/>
      <c r="P203" s="205">
        <f>ROUND(IF(B220="",0,SUM(B220/D206)*100),1)</f>
        <v>0</v>
      </c>
      <c r="Q203" s="205">
        <f>IF(P203=N194,O194,P203)</f>
        <v>0.1</v>
      </c>
      <c r="R203" s="205">
        <f>IF(Q203=N195,O195,Q203)</f>
        <v>0.1</v>
      </c>
      <c r="S203" s="205">
        <f>IF(R203=N196,O196,R203)</f>
        <v>0.1</v>
      </c>
      <c r="T203" s="205">
        <f>IF(S203=N197,O197,S203)</f>
        <v>0.1</v>
      </c>
      <c r="U203" s="206">
        <f>IF(T203=N198,O198,T203)</f>
        <v>0.1</v>
      </c>
    </row>
    <row r="204" spans="1:67" ht="15" customHeight="1">
      <c r="A204" s="191" t="s">
        <v>111</v>
      </c>
      <c r="B204" s="814" t="s">
        <v>274</v>
      </c>
      <c r="C204" s="815"/>
      <c r="D204" s="815"/>
      <c r="E204" s="394"/>
      <c r="F204" s="108"/>
      <c r="G204" s="192"/>
      <c r="N204" s="204"/>
      <c r="O204" s="205"/>
      <c r="P204" s="205">
        <f>ROUND(IF(B221="",0,SUM(B221/D206)*100),1)</f>
        <v>0</v>
      </c>
      <c r="Q204" s="205">
        <f>IF(P204=N194,O194,P204)</f>
        <v>0.1</v>
      </c>
      <c r="R204" s="205">
        <f>IF(Q204=N195,O195,Q204)</f>
        <v>0.1</v>
      </c>
      <c r="S204" s="205">
        <f>IF(R204=N196,O196,R204)</f>
        <v>0.1</v>
      </c>
      <c r="T204" s="205">
        <f>IF(S204=N197,O197,S204)</f>
        <v>0.1</v>
      </c>
      <c r="U204" s="206">
        <f>IF(T204=N198,O198,T204)</f>
        <v>0.1</v>
      </c>
    </row>
    <row r="205" spans="1:67" ht="15" customHeight="1">
      <c r="A205" s="816"/>
      <c r="B205" s="817"/>
      <c r="C205" s="395"/>
      <c r="D205" s="115"/>
      <c r="E205" s="115"/>
      <c r="F205" s="98"/>
      <c r="G205" s="252"/>
      <c r="N205" s="204"/>
      <c r="O205" s="205"/>
      <c r="P205" s="205">
        <f>ROUND(IF(B222="",0,SUM(B222/D206)*100),1)</f>
        <v>0</v>
      </c>
      <c r="Q205" s="205">
        <f>IF(P205=N194,O194,P205)</f>
        <v>0.1</v>
      </c>
      <c r="R205" s="205">
        <f>IF(Q205=N195,O195,Q205)</f>
        <v>0.1</v>
      </c>
      <c r="S205" s="205">
        <f>IF(R205=N196,O196,R205)</f>
        <v>0.1</v>
      </c>
      <c r="T205" s="205">
        <f>IF(S205=N197,O197,S205)</f>
        <v>0.1</v>
      </c>
      <c r="U205" s="206">
        <f>IF(T205=N198,O198,T205)</f>
        <v>0.1</v>
      </c>
    </row>
    <row r="206" spans="1:67" ht="15" customHeight="1">
      <c r="A206" s="790" t="s">
        <v>95</v>
      </c>
      <c r="B206" s="791"/>
      <c r="C206" s="792"/>
      <c r="D206" s="793"/>
      <c r="E206" s="794"/>
      <c r="F206" s="99"/>
      <c r="G206" s="252"/>
      <c r="N206" s="204"/>
      <c r="O206" s="205"/>
      <c r="P206" s="205">
        <f>ROUND(IF(B223="",0,SUM((B224+B223)/D206)*100),1)</f>
        <v>0</v>
      </c>
      <c r="Q206" s="205">
        <f>IF(P206=N194,O194,P206)</f>
        <v>0.1</v>
      </c>
      <c r="R206" s="205">
        <f>IF(Q206=N195,O195,Q206)</f>
        <v>0.1</v>
      </c>
      <c r="S206" s="205">
        <f>IF(R206=N196,O196,R206)</f>
        <v>0.1</v>
      </c>
      <c r="T206" s="205">
        <f>IF(S206=N197,O197,S206)</f>
        <v>0.1</v>
      </c>
      <c r="U206" s="206">
        <f>IF(T206=N198,O198,T206)</f>
        <v>0.1</v>
      </c>
    </row>
    <row r="207" spans="1:67" ht="15" customHeight="1">
      <c r="A207" s="774" t="s">
        <v>132</v>
      </c>
      <c r="B207" s="653"/>
      <c r="C207" s="775"/>
      <c r="D207" s="776"/>
      <c r="E207" s="777"/>
      <c r="F207" s="99"/>
      <c r="G207" s="252"/>
      <c r="N207" s="207"/>
      <c r="O207" s="208"/>
      <c r="P207" s="208">
        <f t="shared" ref="P207:U207" si="20">ROUND(IF(P206="",0,SUM(P194:P206)),1)</f>
        <v>0</v>
      </c>
      <c r="Q207" s="208">
        <f t="shared" si="20"/>
        <v>1.3</v>
      </c>
      <c r="R207" s="208">
        <f t="shared" si="20"/>
        <v>1.3</v>
      </c>
      <c r="S207" s="208">
        <f t="shared" si="20"/>
        <v>1.3</v>
      </c>
      <c r="T207" s="208">
        <f t="shared" si="20"/>
        <v>1.3</v>
      </c>
      <c r="U207" s="209">
        <f t="shared" si="20"/>
        <v>1.3</v>
      </c>
    </row>
    <row r="208" spans="1:67" ht="15" customHeight="1">
      <c r="A208" s="774" t="s">
        <v>133</v>
      </c>
      <c r="B208" s="653"/>
      <c r="C208" s="775"/>
      <c r="D208" s="758" t="str">
        <f>IF(D206="","",D206-D207)</f>
        <v/>
      </c>
      <c r="E208" s="759"/>
      <c r="F208" s="99"/>
      <c r="G208" s="252"/>
      <c r="I208" s="110"/>
    </row>
    <row r="209" spans="1:19" ht="15" customHeight="1">
      <c r="A209" s="811" t="s">
        <v>96</v>
      </c>
      <c r="B209" s="780" t="s">
        <v>157</v>
      </c>
      <c r="C209" s="781"/>
      <c r="D209" s="756" t="s">
        <v>222</v>
      </c>
      <c r="E209" s="756" t="s">
        <v>223</v>
      </c>
      <c r="F209" s="756" t="s">
        <v>227</v>
      </c>
      <c r="G209" s="284"/>
      <c r="H209" s="110"/>
      <c r="O209" s="458">
        <f>IF(B201="",0,B200*(1-B201/100)/100)</f>
        <v>0</v>
      </c>
      <c r="P209" s="459"/>
      <c r="Q209" s="459"/>
      <c r="R209" s="459"/>
      <c r="S209" s="459"/>
    </row>
    <row r="210" spans="1:19" ht="15" customHeight="1">
      <c r="A210" s="812"/>
      <c r="B210" s="782"/>
      <c r="C210" s="783"/>
      <c r="D210" s="771"/>
      <c r="E210" s="771"/>
      <c r="F210" s="810"/>
      <c r="G210" s="284"/>
      <c r="H210" s="114"/>
      <c r="O210" s="460"/>
      <c r="P210" s="461"/>
      <c r="Q210" s="462"/>
      <c r="R210" s="462"/>
      <c r="S210" s="459"/>
    </row>
    <row r="211" spans="1:19" ht="15" customHeight="1">
      <c r="A211" s="253" t="s">
        <v>156</v>
      </c>
      <c r="B211" s="765"/>
      <c r="C211" s="766"/>
      <c r="D211" s="125" t="str">
        <f>IF(B211="","",IF(P207=100,P194,IF(Q207=100,Q194,IF(R207=100,R194,IF(S207=100,S194,IF(T207=100,T194,IF(U207=100,U194,U194)))))))</f>
        <v/>
      </c>
      <c r="E211" s="126" t="str">
        <f>IF(D206="","",IF(D212="","",ROUND(100-D211,1)))</f>
        <v/>
      </c>
      <c r="F211" s="290" t="str">
        <f>IF(B211="","",IF(E211&gt;9.9,ROUND(E211,0),ROUND(E211,1)))</f>
        <v/>
      </c>
      <c r="G211" s="284"/>
      <c r="H211" s="114"/>
      <c r="N211" s="756" t="s">
        <v>317</v>
      </c>
      <c r="O211" s="460"/>
      <c r="P211" s="463" t="s">
        <v>314</v>
      </c>
      <c r="Q211" s="464" t="s">
        <v>315</v>
      </c>
      <c r="R211" s="464" t="s">
        <v>316</v>
      </c>
      <c r="S211" s="459"/>
    </row>
    <row r="212" spans="1:19" ht="15" customHeight="1">
      <c r="A212" s="253" t="s">
        <v>97</v>
      </c>
      <c r="B212" s="765"/>
      <c r="C212" s="766"/>
      <c r="D212" s="125" t="str">
        <f>IF(B212="","",IF(P207=100,P195,IF(Q207=100,Q195,IF(R207=100,R195,IF(S207=100,S195,IF(T207=100,T195,IF(U207=100,U195,U195)))))))</f>
        <v/>
      </c>
      <c r="E212" s="127" t="str">
        <f>IF(D206="","",E211-D212)</f>
        <v/>
      </c>
      <c r="F212" s="290" t="str">
        <f t="shared" ref="F212:F222" si="21">IF(B212="","",IF(E212&gt;9.9,ROUND(E212,0),ROUND(E212,1)))</f>
        <v/>
      </c>
      <c r="G212" s="284"/>
      <c r="H212" s="114"/>
      <c r="N212" s="757"/>
      <c r="O212" s="465" t="e">
        <f>(1-P212-Q212-R212)*B203/100</f>
        <v>#VALUE!</v>
      </c>
      <c r="P212" s="461" t="e">
        <f>B204/100</f>
        <v>#VALUE!</v>
      </c>
      <c r="Q212" s="462">
        <v>0.1</v>
      </c>
      <c r="R212" s="462">
        <v>0.125</v>
      </c>
      <c r="S212" s="459"/>
    </row>
    <row r="213" spans="1:19" ht="15" customHeight="1">
      <c r="A213" s="253" t="s">
        <v>98</v>
      </c>
      <c r="B213" s="765"/>
      <c r="C213" s="766"/>
      <c r="D213" s="125" t="str">
        <f>IF(B213="","",IF(P207=100,P196,IF(Q207=100,Q196,IF(R207=100,R196,IF(S207=100,S196,IF(T207=100,T196,IF(U207=100,U196,U196)))))))</f>
        <v/>
      </c>
      <c r="E213" s="127" t="str">
        <f>IF(D206="","",E212-D213)</f>
        <v/>
      </c>
      <c r="F213" s="290" t="str">
        <f t="shared" si="21"/>
        <v/>
      </c>
      <c r="G213" s="284"/>
      <c r="H213" s="114"/>
      <c r="N213" s="95" t="e">
        <f ca="1">F213*(1-B$44/100)</f>
        <v>#VALUE!</v>
      </c>
      <c r="O213" s="465">
        <f>1-(B200+B203)/100</f>
        <v>1</v>
      </c>
      <c r="P213" s="461"/>
      <c r="Q213" s="462"/>
      <c r="R213" s="462"/>
      <c r="S213" s="459"/>
    </row>
    <row r="214" spans="1:19" ht="15" customHeight="1">
      <c r="A214" s="253" t="s">
        <v>99</v>
      </c>
      <c r="B214" s="765"/>
      <c r="C214" s="766"/>
      <c r="D214" s="125" t="str">
        <f>IF(B214="","",IF(P207=100,P197,IF(Q207=100,Q197,IF(R207=100,R197,IF(S207=100,S197,IF(T207=100,T197,IF(U207=100,U197,U197)))))))</f>
        <v/>
      </c>
      <c r="E214" s="127" t="str">
        <f>IF(D206="","",E213-D214)</f>
        <v/>
      </c>
      <c r="F214" s="290" t="str">
        <f t="shared" si="21"/>
        <v/>
      </c>
      <c r="G214" s="284"/>
      <c r="H214" s="114"/>
    </row>
    <row r="215" spans="1:19" ht="15" customHeight="1">
      <c r="A215" s="253" t="s">
        <v>100</v>
      </c>
      <c r="B215" s="765"/>
      <c r="C215" s="766"/>
      <c r="D215" s="125" t="str">
        <f>IF(B215="","",IF(P207=100,P198,IF(Q207=100,Q198,IF(R207=100,R198,IF(S207=100,S198,IF(T207=100,T198,IF(U207=100,U198,U198)))))))</f>
        <v/>
      </c>
      <c r="E215" s="127" t="str">
        <f>IF(D206="","",E214-D215)</f>
        <v/>
      </c>
      <c r="F215" s="290" t="str">
        <f t="shared" si="21"/>
        <v/>
      </c>
      <c r="G215" s="284"/>
      <c r="H215" s="114"/>
    </row>
    <row r="216" spans="1:19" ht="15" customHeight="1">
      <c r="A216" s="253" t="s">
        <v>101</v>
      </c>
      <c r="B216" s="765"/>
      <c r="C216" s="766"/>
      <c r="D216" s="125" t="str">
        <f>IF(B216="","",IF(P207=100,P199,IF(Q207=100,Q199,IF(R207=100,R199,IF(S207=100,S199,IF(T207=100,T199,IF(U207=100,U199,U199)))))))</f>
        <v/>
      </c>
      <c r="E216" s="127" t="str">
        <f>IF(D206="","",E215-D216)</f>
        <v/>
      </c>
      <c r="F216" s="290" t="str">
        <f t="shared" si="21"/>
        <v/>
      </c>
      <c r="G216" s="284"/>
      <c r="H216" s="114"/>
    </row>
    <row r="217" spans="1:19" ht="15" customHeight="1">
      <c r="A217" s="253" t="s">
        <v>102</v>
      </c>
      <c r="B217" s="765"/>
      <c r="C217" s="766"/>
      <c r="D217" s="125" t="str">
        <f>IF(B217="","",IF(P207=100,P200,IF(Q207=100,Q200,IF(R207=100,R200,IF(S207=100,S200,IF(T207=100,T200,IF(U207=100,U200,U200)))))))</f>
        <v/>
      </c>
      <c r="E217" s="127" t="str">
        <f>IF(D206="","",E216-D217)</f>
        <v/>
      </c>
      <c r="F217" s="290" t="str">
        <f t="shared" si="21"/>
        <v/>
      </c>
      <c r="G217" s="284"/>
      <c r="H217" s="114"/>
    </row>
    <row r="218" spans="1:19" ht="15" customHeight="1">
      <c r="A218" s="253" t="s">
        <v>103</v>
      </c>
      <c r="B218" s="765"/>
      <c r="C218" s="766"/>
      <c r="D218" s="125" t="str">
        <f>IF(B218="","",IF(P207=100,P201,IF(Q207=100,Q201,IF(R207=100,R201,IF(S207=100,S201,IF(T207=100,T201,IF(U207=100,U201,U201)))))))</f>
        <v/>
      </c>
      <c r="E218" s="127" t="str">
        <f>IF(D206="","",E217-D218)</f>
        <v/>
      </c>
      <c r="F218" s="290" t="str">
        <f t="shared" si="21"/>
        <v/>
      </c>
      <c r="G218" s="284"/>
      <c r="H218" s="114"/>
    </row>
    <row r="219" spans="1:19" ht="15" customHeight="1">
      <c r="A219" s="253" t="s">
        <v>104</v>
      </c>
      <c r="B219" s="765"/>
      <c r="C219" s="766"/>
      <c r="D219" s="125" t="str">
        <f>IF(B219="","",IF(P207=100,P202,IF(Q207=100,Q202,IF(R207=100,R202,IF(S207=100,S202,IF(T207=100,T202,IF(U207=100,U202,U202)))))))</f>
        <v/>
      </c>
      <c r="E219" s="127" t="str">
        <f>IF(D206="","",E218-D219)</f>
        <v/>
      </c>
      <c r="F219" s="290" t="str">
        <f t="shared" si="21"/>
        <v/>
      </c>
      <c r="G219" s="192"/>
      <c r="H219" s="114"/>
    </row>
    <row r="220" spans="1:19" ht="15" customHeight="1">
      <c r="A220" s="253" t="s">
        <v>105</v>
      </c>
      <c r="B220" s="765"/>
      <c r="C220" s="766"/>
      <c r="D220" s="125" t="str">
        <f>IF(B220="","",IF(P207=100,P203,IF(Q207=100,Q203,IF(R207=100,R203,IF(S207=100,S203,IF(T207=100,T203,IF(U207=100,U203,U203)))))))</f>
        <v/>
      </c>
      <c r="E220" s="127" t="str">
        <f>IF(D206="","",E219-D220)</f>
        <v/>
      </c>
      <c r="F220" s="290" t="str">
        <f t="shared" si="21"/>
        <v/>
      </c>
      <c r="G220" s="192"/>
      <c r="H220" s="114"/>
    </row>
    <row r="221" spans="1:19" ht="15" customHeight="1">
      <c r="A221" s="253" t="s">
        <v>106</v>
      </c>
      <c r="B221" s="765"/>
      <c r="C221" s="766"/>
      <c r="D221" s="125" t="str">
        <f>IF(B221="","",IF(P207=100,P204,IF(Q207=100,Q204,IF(R207=100,R204,IF(S207=100,S204,IF(T207=100,T204,IF(U207=100,U204,U204)))))))</f>
        <v/>
      </c>
      <c r="E221" s="127" t="str">
        <f>IF(D206="","",E220-D221)</f>
        <v/>
      </c>
      <c r="F221" s="290" t="str">
        <f t="shared" si="21"/>
        <v/>
      </c>
      <c r="G221" s="192"/>
    </row>
    <row r="222" spans="1:19" ht="15" customHeight="1">
      <c r="A222" s="254" t="s">
        <v>107</v>
      </c>
      <c r="B222" s="765"/>
      <c r="C222" s="766"/>
      <c r="D222" s="125" t="str">
        <f>IF(B222="","",IF(P207=100,P205,IF(Q207=100,Q205,IF(R207=100,R205,IF(S207=100,S205,IF(T207=100,T205,IF(U207=100,U205,U205)))))))</f>
        <v/>
      </c>
      <c r="E222" s="127" t="str">
        <f>IF(D206="","",E221-D222)</f>
        <v/>
      </c>
      <c r="F222" s="290" t="str">
        <f t="shared" si="21"/>
        <v/>
      </c>
      <c r="G222" s="192"/>
    </row>
    <row r="223" spans="1:19" ht="15" customHeight="1" thickBot="1">
      <c r="A223" s="255" t="s">
        <v>108</v>
      </c>
      <c r="B223" s="767"/>
      <c r="C223" s="768"/>
      <c r="D223" s="128" t="str">
        <f>IF(B223="","",IF(P207=100,P206,IF(Q207=100,Q206,IF(R207=100,R206,IF(S207=100,S206,IF(T207=100,T206,IF(U207=100,U206,U206)))))))</f>
        <v/>
      </c>
      <c r="E223" s="148" t="s">
        <v>188</v>
      </c>
      <c r="F223" s="104"/>
      <c r="G223" s="192"/>
    </row>
    <row r="224" spans="1:19" ht="15" customHeight="1">
      <c r="A224" s="256" t="s">
        <v>109</v>
      </c>
      <c r="B224" s="769" t="str">
        <f>D208</f>
        <v/>
      </c>
      <c r="C224" s="770"/>
      <c r="D224" s="131" t="str">
        <f>IF(B216="","",SUM(D211:D223))</f>
        <v/>
      </c>
      <c r="E224" s="149" t="str">
        <f>IF(D206="","",IF(AND(D224&lt;=100.5,D224&gt;=99.5),"In","Out"))</f>
        <v/>
      </c>
      <c r="F224" s="108"/>
      <c r="G224" s="257"/>
    </row>
    <row r="225" spans="1:40" ht="15" customHeight="1">
      <c r="A225" s="258" t="s">
        <v>190</v>
      </c>
      <c r="B225" s="758" t="str">
        <f>IF(D206="","",SUM(B212:B224))</f>
        <v/>
      </c>
      <c r="C225" s="759"/>
      <c r="D225" s="108"/>
      <c r="E225" s="108"/>
      <c r="F225" s="130"/>
      <c r="G225" s="257"/>
    </row>
    <row r="226" spans="1:40" ht="15" customHeight="1" thickBot="1">
      <c r="A226" s="259" t="s">
        <v>189</v>
      </c>
      <c r="B226" s="260" t="str">
        <f>IF(D206="","",ROUND(((B225-B224)/D207)*100,1))</f>
        <v/>
      </c>
      <c r="C226" s="260" t="str">
        <f>IF(D206="","",ROUND((B225/D206)*100,1))</f>
        <v/>
      </c>
      <c r="D226" s="261" t="str">
        <f>IF(D206="","",IF(AND(B226&lt;=100.5,B226&gt;=99.5),"In","Out"))</f>
        <v/>
      </c>
      <c r="E226" s="261" t="str">
        <f>IF(D206="","",IF(AND(C226&lt;=100.5,C226&gt;=99.5),"In","Out"))</f>
        <v/>
      </c>
      <c r="F226" s="262"/>
      <c r="G226" s="263"/>
    </row>
    <row r="227" spans="1:40" ht="15" customHeight="1">
      <c r="A227" s="94"/>
      <c r="B227" s="94"/>
      <c r="C227" s="94"/>
    </row>
    <row r="228" spans="1:40" ht="15" customHeight="1" thickBot="1">
      <c r="A228" s="94"/>
      <c r="B228" s="94"/>
      <c r="C228" s="94"/>
    </row>
    <row r="229" spans="1:40" ht="15" customHeight="1">
      <c r="A229" s="805" t="s">
        <v>229</v>
      </c>
      <c r="B229" s="806"/>
      <c r="C229" s="806"/>
      <c r="D229" s="806"/>
      <c r="E229" s="806"/>
      <c r="F229" s="806"/>
      <c r="G229" s="806"/>
      <c r="H229" s="806"/>
      <c r="I229" s="807"/>
      <c r="N229" s="265">
        <f>LARGE(P229:P241,1)</f>
        <v>0</v>
      </c>
      <c r="O229" s="266">
        <f>IF(P242&lt;100,(N229+0.1),IF(P242&gt;100,(N229-0.1),N229))</f>
        <v>0.1</v>
      </c>
      <c r="P229" s="266">
        <f>ROUND(IF(B248="",0,SUM(B248/D243)*100),1)</f>
        <v>0</v>
      </c>
      <c r="Q229" s="266">
        <f>IF(P229=N229,O229,P229)</f>
        <v>0.1</v>
      </c>
      <c r="R229" s="266">
        <f>IF(Q229=N230,O230,Q229)</f>
        <v>0.1</v>
      </c>
      <c r="S229" s="266">
        <f>IF(R229=N231,O231,R229)</f>
        <v>0.1</v>
      </c>
      <c r="T229" s="266">
        <f>IF(S229=N232,O232,S229)</f>
        <v>0.1</v>
      </c>
      <c r="U229" s="267">
        <f>IF(T229=N233,O233,T229)</f>
        <v>0.1</v>
      </c>
    </row>
    <row r="230" spans="1:40" ht="15" customHeight="1">
      <c r="A230" s="253" t="s">
        <v>112</v>
      </c>
      <c r="B230" s="808">
        <f>B195</f>
        <v>0</v>
      </c>
      <c r="C230" s="809"/>
      <c r="D230" s="809"/>
      <c r="E230" s="396"/>
      <c r="F230" s="108"/>
      <c r="G230" s="108"/>
      <c r="H230" s="108"/>
      <c r="I230" s="192"/>
      <c r="N230" s="268">
        <f>LARGE(P229:P241,2)</f>
        <v>0</v>
      </c>
      <c r="O230" s="205">
        <f>IF(Q242&lt;100,(N230+0.1),IF(Q242&gt;100,(N230-0.1),N230))</f>
        <v>0.1</v>
      </c>
      <c r="P230" s="205">
        <f>ROUND(IF(B249="",0,SUM(B249/D243)*100),1)</f>
        <v>0</v>
      </c>
      <c r="Q230" s="205">
        <f>IF(P230=N229,O229,P230)</f>
        <v>0.1</v>
      </c>
      <c r="R230" s="205">
        <f>IF(Q230=N230,O230,Q230)</f>
        <v>0.1</v>
      </c>
      <c r="S230" s="205">
        <f>IF(R230=N231,O231,R230)</f>
        <v>0.1</v>
      </c>
      <c r="T230" s="205">
        <f>IF(S230=N232,O232,S230)</f>
        <v>0.1</v>
      </c>
      <c r="U230" s="269">
        <f>IF(T230=N233,O233,T230)</f>
        <v>0.1</v>
      </c>
    </row>
    <row r="231" spans="1:40" ht="15" customHeight="1">
      <c r="A231" s="276" t="s">
        <v>178</v>
      </c>
      <c r="B231" s="795"/>
      <c r="C231" s="796"/>
      <c r="D231" s="796"/>
      <c r="E231" s="189"/>
      <c r="F231" s="108"/>
      <c r="G231" s="108"/>
      <c r="H231" s="108"/>
      <c r="I231" s="192"/>
      <c r="N231" s="268">
        <f>LARGE(P229:P241,3)</f>
        <v>0</v>
      </c>
      <c r="O231" s="205">
        <f>IF(R242&lt;100,(N231+0.1),IF(R242&gt;100,(N231-0.1),N231))</f>
        <v>0.1</v>
      </c>
      <c r="P231" s="205">
        <f>ROUND(IF(B250="",0,SUM(B250/D243)*100),1)</f>
        <v>0</v>
      </c>
      <c r="Q231" s="205">
        <f>IF(P231=N229,O229,P231)</f>
        <v>0.1</v>
      </c>
      <c r="R231" s="205">
        <f>IF(Q231=N230,O230,Q231)</f>
        <v>0.1</v>
      </c>
      <c r="S231" s="205">
        <f>IF(R231=N231,O231,R231)</f>
        <v>0.1</v>
      </c>
      <c r="T231" s="205">
        <f>IF(S231=N232,O232,S231)</f>
        <v>0.1</v>
      </c>
      <c r="U231" s="269">
        <f>IF(T231=N233,O233,T231)</f>
        <v>0.1</v>
      </c>
      <c r="AF231" s="109"/>
      <c r="AG231" s="109"/>
      <c r="AH231" s="109"/>
      <c r="AI231" s="109"/>
      <c r="AJ231" s="109"/>
      <c r="AK231" s="109"/>
      <c r="AL231" s="109"/>
      <c r="AM231" s="109"/>
      <c r="AN231" s="109"/>
    </row>
    <row r="232" spans="1:40" ht="15" customHeight="1">
      <c r="A232" s="253" t="s">
        <v>130</v>
      </c>
      <c r="B232" s="797" t="s">
        <v>274</v>
      </c>
      <c r="C232" s="798"/>
      <c r="D232" s="798"/>
      <c r="E232" s="393"/>
      <c r="F232" s="108"/>
      <c r="G232" s="108"/>
      <c r="H232" s="108"/>
      <c r="I232" s="192"/>
      <c r="N232" s="268">
        <f>LARGE(P229:P241,4)</f>
        <v>0</v>
      </c>
      <c r="O232" s="205">
        <f>IF(S242&lt;100,(N232+0.1),IF(S242&gt;100,(N232-0.1),N232))</f>
        <v>0.1</v>
      </c>
      <c r="P232" s="205">
        <f>ROUND(IF(B251="",0,SUM(B251/D243)*100),1)</f>
        <v>0</v>
      </c>
      <c r="Q232" s="205">
        <f>IF(P232=N229,O229,P232)</f>
        <v>0.1</v>
      </c>
      <c r="R232" s="205">
        <f>IF(Q232=N230,O230,Q232)</f>
        <v>0.1</v>
      </c>
      <c r="S232" s="205">
        <f>IF(R232=N231,O231,R232)</f>
        <v>0.1</v>
      </c>
      <c r="T232" s="205">
        <f>IF(S232=N232,O232,S232)</f>
        <v>0.1</v>
      </c>
      <c r="U232" s="269">
        <f>IF(T232=N233,O233,T232)</f>
        <v>0.1</v>
      </c>
      <c r="AF232" s="109"/>
      <c r="AG232" s="109"/>
      <c r="AH232" s="109"/>
      <c r="AI232" s="109"/>
      <c r="AJ232" s="109"/>
      <c r="AK232" s="109"/>
      <c r="AL232" s="109"/>
      <c r="AM232" s="109"/>
      <c r="AN232" s="109"/>
    </row>
    <row r="233" spans="1:40" ht="15" customHeight="1">
      <c r="A233" s="253" t="s">
        <v>131</v>
      </c>
      <c r="B233" s="797" t="s">
        <v>274</v>
      </c>
      <c r="C233" s="798"/>
      <c r="D233" s="798"/>
      <c r="E233" s="393"/>
      <c r="F233" s="108"/>
      <c r="G233" s="108"/>
      <c r="H233" s="108"/>
      <c r="I233" s="192"/>
      <c r="N233" s="268">
        <f>LARGE(P229:P241,5)</f>
        <v>0</v>
      </c>
      <c r="O233" s="205">
        <f>IF(T242&lt;100,(N233+0.1),IF(T242&gt;100,(N233-0.1),N233))</f>
        <v>0.1</v>
      </c>
      <c r="P233" s="205">
        <f>ROUND(IF(B252="",0,SUM(B252/D243)*100),1)</f>
        <v>0</v>
      </c>
      <c r="Q233" s="205">
        <f>IF(P233=N229,O229,P233)</f>
        <v>0.1</v>
      </c>
      <c r="R233" s="205">
        <f>IF(Q233=N230,O230,Q233)</f>
        <v>0.1</v>
      </c>
      <c r="S233" s="205">
        <f>IF(R233=N231,O231,R233)</f>
        <v>0.1</v>
      </c>
      <c r="T233" s="205">
        <f>IF(S233=N232,O232,S233)</f>
        <v>0.1</v>
      </c>
      <c r="U233" s="269">
        <f>IF(T233=N233,O233,T233)</f>
        <v>0.1</v>
      </c>
      <c r="AF233" s="109"/>
      <c r="AG233" s="109"/>
      <c r="AH233" s="109"/>
      <c r="AI233" s="109"/>
      <c r="AJ233" s="109"/>
      <c r="AK233" s="109"/>
      <c r="AL233" s="109"/>
      <c r="AM233" s="109"/>
      <c r="AN233" s="109"/>
    </row>
    <row r="234" spans="1:40" ht="15" customHeight="1">
      <c r="A234" s="253" t="s">
        <v>180</v>
      </c>
      <c r="B234" s="799" t="s">
        <v>274</v>
      </c>
      <c r="C234" s="800"/>
      <c r="D234" s="800"/>
      <c r="E234" s="393"/>
      <c r="F234" s="108"/>
      <c r="G234" s="108"/>
      <c r="H234" s="108"/>
      <c r="I234" s="192"/>
      <c r="N234" s="268"/>
      <c r="O234" s="205"/>
      <c r="P234" s="205">
        <f>ROUND(IF(B253="",0,SUM(B253/D243)*100),1)</f>
        <v>0</v>
      </c>
      <c r="Q234" s="205">
        <f>IF(P234=N229,O229,P234)</f>
        <v>0.1</v>
      </c>
      <c r="R234" s="205">
        <f>IF(Q234=N230,O230,Q234)</f>
        <v>0.1</v>
      </c>
      <c r="S234" s="205">
        <f>IF(R234=N231,O231,R234)</f>
        <v>0.1</v>
      </c>
      <c r="T234" s="205">
        <f>IF(S234=N232,O232,S234)</f>
        <v>0.1</v>
      </c>
      <c r="U234" s="269">
        <f>IF(T234=N233,O233,T234)</f>
        <v>0.1</v>
      </c>
      <c r="AF234" s="109"/>
      <c r="AG234" s="109"/>
      <c r="AH234" s="109"/>
      <c r="AI234" s="109"/>
      <c r="AJ234" s="109"/>
      <c r="AK234" s="109"/>
      <c r="AL234" s="109"/>
      <c r="AM234" s="109"/>
      <c r="AN234" s="109"/>
    </row>
    <row r="235" spans="1:40" ht="15" customHeight="1">
      <c r="A235" s="253" t="s">
        <v>153</v>
      </c>
      <c r="B235" s="801"/>
      <c r="C235" s="802"/>
      <c r="D235" s="802"/>
      <c r="E235" s="397"/>
      <c r="F235" s="133"/>
      <c r="G235" s="133"/>
      <c r="H235" s="133"/>
      <c r="I235" s="192"/>
      <c r="N235" s="268"/>
      <c r="O235" s="205"/>
      <c r="P235" s="205">
        <f>ROUND(IF(B254="",0,SUM(B254/D243)*100),1)</f>
        <v>0</v>
      </c>
      <c r="Q235" s="205">
        <f>IF(P235=N229,O229,P235)</f>
        <v>0.1</v>
      </c>
      <c r="R235" s="205">
        <f>IF(Q235=N230,O230,Q235)</f>
        <v>0.1</v>
      </c>
      <c r="S235" s="205">
        <f>IF(R235=N231,O231,R235)</f>
        <v>0.1</v>
      </c>
      <c r="T235" s="205">
        <f>IF(S235=N232,O232,S235)</f>
        <v>0.1</v>
      </c>
      <c r="U235" s="269">
        <f>IF(T235=N233,O233,T235)</f>
        <v>0.1</v>
      </c>
      <c r="AF235" s="109"/>
      <c r="AG235" s="109"/>
      <c r="AH235" s="109"/>
      <c r="AI235" s="109"/>
      <c r="AJ235" s="109"/>
      <c r="AK235" s="109"/>
      <c r="AL235" s="109"/>
      <c r="AM235" s="109"/>
      <c r="AN235" s="109"/>
    </row>
    <row r="236" spans="1:40" ht="15" customHeight="1">
      <c r="A236" s="253" t="s">
        <v>145</v>
      </c>
      <c r="B236" s="803" t="str">
        <f>IF(B230=0,"",IF(B230='Mix Design'!B$2,'Mix Design'!O$9,IF(B230='Mix Design'!B$16,'Mix Design'!O$23,IF(B230='Mix Design'!B$30,'Mix Design'!O$37,IF(B230='Mix Design'!B$44,'Mix Design'!O$51,IF(B230='Mix Design'!B$58,'Mix Design'!O$65,IF(B230='Mix Design'!B$72,'Mix Design'!O$79,IF(B230='Mix Design'!B$86,'Mix Design'!O$93,""))))))))</f>
        <v/>
      </c>
      <c r="C236" s="804"/>
      <c r="D236" s="804"/>
      <c r="E236" s="189"/>
      <c r="F236" s="96"/>
      <c r="G236" s="97"/>
      <c r="H236" s="97"/>
      <c r="I236" s="192"/>
      <c r="N236" s="268"/>
      <c r="O236" s="205"/>
      <c r="P236" s="205">
        <f>ROUND(IF(B255="",0,SUM(B255/D243)*100),1)</f>
        <v>0</v>
      </c>
      <c r="Q236" s="205">
        <f>IF(P236=N229,O229,P236)</f>
        <v>0.1</v>
      </c>
      <c r="R236" s="205">
        <f>IF(Q236=N230,O230,Q236)</f>
        <v>0.1</v>
      </c>
      <c r="S236" s="205">
        <f>IF(R236=N231,O231,R236)</f>
        <v>0.1</v>
      </c>
      <c r="T236" s="205">
        <f>IF(S236=N232,O232,S236)</f>
        <v>0.1</v>
      </c>
      <c r="U236" s="269">
        <f>IF(T236=N233,O233,T236)</f>
        <v>0.1</v>
      </c>
      <c r="AF236" s="109"/>
      <c r="AG236" s="109"/>
      <c r="AH236" s="109"/>
      <c r="AI236" s="109"/>
      <c r="AJ236" s="109"/>
      <c r="AK236" s="109"/>
      <c r="AL236" s="109"/>
      <c r="AM236" s="109"/>
      <c r="AN236" s="109"/>
    </row>
    <row r="237" spans="1:40" ht="15" customHeight="1">
      <c r="A237" s="253" t="s">
        <v>175</v>
      </c>
      <c r="B237" s="784">
        <f>IF(B236="",0,100*O244/(SUM(O244:O248)))</f>
        <v>0</v>
      </c>
      <c r="C237" s="785"/>
      <c r="D237" s="785"/>
      <c r="E237" s="249"/>
      <c r="F237" s="98"/>
      <c r="G237" s="99"/>
      <c r="H237" s="99"/>
      <c r="I237" s="192"/>
      <c r="N237" s="268"/>
      <c r="O237" s="205"/>
      <c r="P237" s="205">
        <f>ROUND(IF(B256="",0,SUM(B256/D243)*100),1)</f>
        <v>0</v>
      </c>
      <c r="Q237" s="205">
        <f>IF(P237=N229,O229,P237)</f>
        <v>0.1</v>
      </c>
      <c r="R237" s="205">
        <f>IF(Q237=N230,O230,Q237)</f>
        <v>0.1</v>
      </c>
      <c r="S237" s="205">
        <f>IF(R237=N231,O231,R237)</f>
        <v>0.1</v>
      </c>
      <c r="T237" s="205">
        <f>IF(S237=N232,O232,S237)</f>
        <v>0.1</v>
      </c>
      <c r="U237" s="269">
        <f>IF(T237=N233,O233,T237)</f>
        <v>0.1</v>
      </c>
      <c r="AF237" s="109"/>
      <c r="AG237" s="109"/>
      <c r="AH237" s="109"/>
      <c r="AI237" s="109"/>
      <c r="AJ237" s="109"/>
      <c r="AK237" s="109"/>
      <c r="AL237" s="109"/>
      <c r="AM237" s="109"/>
      <c r="AN237" s="109"/>
    </row>
    <row r="238" spans="1:40" ht="15" customHeight="1">
      <c r="A238" s="277" t="s">
        <v>230</v>
      </c>
      <c r="B238" s="786"/>
      <c r="C238" s="787"/>
      <c r="D238" s="787"/>
      <c r="E238" s="249"/>
      <c r="F238" s="98"/>
      <c r="G238" s="99"/>
      <c r="H238" s="99"/>
      <c r="I238" s="192"/>
      <c r="N238" s="268"/>
      <c r="O238" s="205"/>
      <c r="P238" s="205">
        <f>ROUND(IF(B257="",0,SUM(B257/D243)*100),1)</f>
        <v>0</v>
      </c>
      <c r="Q238" s="205">
        <f>IF(P238=N229,O229,P238)</f>
        <v>0.1</v>
      </c>
      <c r="R238" s="205">
        <f>IF(Q238=N230,O230,Q238)</f>
        <v>0.1</v>
      </c>
      <c r="S238" s="205">
        <f>IF(R238=N231,O231,R238)</f>
        <v>0.1</v>
      </c>
      <c r="T238" s="205">
        <f>IF(S238=N232,O232,S238)</f>
        <v>0.1</v>
      </c>
      <c r="U238" s="269">
        <f>IF(T238=N233,O233,T238)</f>
        <v>0.1</v>
      </c>
      <c r="AF238" s="109"/>
      <c r="AG238" s="109"/>
      <c r="AH238" s="109"/>
      <c r="AI238" s="109"/>
      <c r="AJ238" s="109"/>
      <c r="AK238" s="109"/>
      <c r="AL238" s="109"/>
      <c r="AM238" s="109"/>
      <c r="AN238" s="109"/>
    </row>
    <row r="239" spans="1:40" ht="15" customHeight="1">
      <c r="A239" s="277" t="s">
        <v>225</v>
      </c>
      <c r="B239" s="788" t="str">
        <f>IF(B230=0,"",IF(B230='Mix Design'!B$2,'Mix Design'!L$9,IF(B230='Mix Design'!B$16,'Mix Design'!L$23,IF(B230='Mix Design'!B$30,'Mix Design'!L$37,IF(B230='Mix Design'!B$44,'Mix Design'!L$51,IF(B230='Mix Design'!B$58,'Mix Design'!L$65,IF(B230='Mix Design'!B$72,'Mix Design'!L$79,IF(B230='Mix Design'!B$86,'Mix Design'!L$93,""))))))))</f>
        <v/>
      </c>
      <c r="C239" s="789"/>
      <c r="D239" s="789"/>
      <c r="E239" s="249"/>
      <c r="F239" s="98"/>
      <c r="G239" s="99"/>
      <c r="H239" s="99"/>
      <c r="I239" s="192"/>
      <c r="J239" s="108"/>
      <c r="K239" s="108"/>
      <c r="L239" s="108"/>
      <c r="M239" s="108"/>
      <c r="N239" s="268"/>
      <c r="O239" s="205"/>
      <c r="P239" s="205">
        <f>ROUND(IF(B258="",0,SUM(B258/D243)*100),1)</f>
        <v>0</v>
      </c>
      <c r="Q239" s="205">
        <f>IF(P239=N229,O229,P239)</f>
        <v>0.1</v>
      </c>
      <c r="R239" s="205">
        <f>IF(Q239=N230,O230,Q239)</f>
        <v>0.1</v>
      </c>
      <c r="S239" s="205">
        <f>IF(R239=N231,O231,R239)</f>
        <v>0.1</v>
      </c>
      <c r="T239" s="205">
        <f>IF(S239=N232,O232,S239)</f>
        <v>0.1</v>
      </c>
      <c r="U239" s="269">
        <f>IF(T239=N233,O233,T239)</f>
        <v>0.1</v>
      </c>
      <c r="AF239" s="109"/>
      <c r="AG239" s="109"/>
      <c r="AH239" s="109"/>
      <c r="AI239" s="109"/>
      <c r="AJ239" s="109"/>
      <c r="AK239" s="109"/>
      <c r="AL239" s="109"/>
      <c r="AM239" s="109"/>
      <c r="AN239" s="109"/>
    </row>
    <row r="240" spans="1:40" ht="15" customHeight="1">
      <c r="A240" s="277" t="s">
        <v>224</v>
      </c>
      <c r="B240" s="784">
        <f>IF(B238="",0,O247/SUM(O244:O248)*100)</f>
        <v>0</v>
      </c>
      <c r="C240" s="785"/>
      <c r="D240" s="785"/>
      <c r="E240" s="249"/>
      <c r="F240" s="98"/>
      <c r="G240" s="99"/>
      <c r="H240" s="99"/>
      <c r="I240" s="192"/>
      <c r="J240" s="143"/>
      <c r="K240" s="143"/>
      <c r="L240" s="143"/>
      <c r="M240" s="143"/>
      <c r="N240" s="268"/>
      <c r="O240" s="205"/>
      <c r="P240" s="205">
        <f>ROUND(IF(B259="",0,SUM(B259/D243)*100),1)</f>
        <v>0</v>
      </c>
      <c r="Q240" s="205">
        <f>IF(P240=N229,O229,P240)</f>
        <v>0.1</v>
      </c>
      <c r="R240" s="205">
        <f>IF(Q240=N230,O230,Q240)</f>
        <v>0.1</v>
      </c>
      <c r="S240" s="205">
        <f>IF(R240=N231,O231,R240)</f>
        <v>0.1</v>
      </c>
      <c r="T240" s="205">
        <f>IF(S240=N232,O232,S240)</f>
        <v>0.1</v>
      </c>
      <c r="U240" s="269">
        <f>IF(T240=N233,O233,T240)</f>
        <v>0.1</v>
      </c>
      <c r="AF240" s="109"/>
      <c r="AG240" s="109"/>
      <c r="AH240" s="109"/>
      <c r="AI240" s="109"/>
      <c r="AJ240" s="109"/>
      <c r="AK240" s="109"/>
      <c r="AL240" s="109"/>
      <c r="AM240" s="109"/>
      <c r="AN240" s="109"/>
    </row>
    <row r="241" spans="1:40" ht="15" customHeight="1">
      <c r="A241" s="278" t="s">
        <v>176</v>
      </c>
      <c r="B241" s="788" t="e">
        <f>100*(O248/SUM(O244:O248))</f>
        <v>#VALUE!</v>
      </c>
      <c r="C241" s="789"/>
      <c r="D241" s="789"/>
      <c r="E241" s="249"/>
      <c r="F241" s="98"/>
      <c r="G241" s="99"/>
      <c r="H241" s="99"/>
      <c r="I241" s="192"/>
      <c r="K241" s="110"/>
      <c r="L241" s="110"/>
      <c r="N241" s="268"/>
      <c r="O241" s="205"/>
      <c r="P241" s="205">
        <f>ROUND(IF(B260="",0,SUM((B261+B260)/D243)*100),1)</f>
        <v>0</v>
      </c>
      <c r="Q241" s="205">
        <f>IF(P241=N229,O229,P241)</f>
        <v>0.1</v>
      </c>
      <c r="R241" s="205">
        <f>IF(Q241=N230,O230,Q241)</f>
        <v>0.1</v>
      </c>
      <c r="S241" s="205">
        <f>IF(R241=N231,O231,R241)</f>
        <v>0.1</v>
      </c>
      <c r="T241" s="205">
        <f>IF(S241=N232,O232,S241)</f>
        <v>0.1</v>
      </c>
      <c r="U241" s="269">
        <f>IF(T241=N233,O233,T241)</f>
        <v>0.1</v>
      </c>
      <c r="AF241" s="109"/>
      <c r="AG241" s="109"/>
      <c r="AH241" s="109"/>
      <c r="AI241" s="109"/>
      <c r="AJ241" s="109"/>
      <c r="AK241" s="109"/>
      <c r="AL241" s="109"/>
      <c r="AM241" s="109"/>
      <c r="AN241" s="109"/>
    </row>
    <row r="242" spans="1:40" ht="15" customHeight="1" thickBot="1">
      <c r="A242" s="279"/>
      <c r="B242" s="264"/>
      <c r="C242" s="264"/>
      <c r="D242" s="264"/>
      <c r="E242" s="264"/>
      <c r="F242" s="98"/>
      <c r="G242" s="99"/>
      <c r="H242" s="99"/>
      <c r="I242" s="192"/>
      <c r="K242" s="110"/>
      <c r="L242" s="110"/>
      <c r="N242" s="270"/>
      <c r="O242" s="271"/>
      <c r="P242" s="271">
        <f t="shared" ref="P242:U242" si="22">ROUND(IF(P241="",0,SUM(P229:P241)),1)</f>
        <v>0</v>
      </c>
      <c r="Q242" s="271">
        <f t="shared" si="22"/>
        <v>1.3</v>
      </c>
      <c r="R242" s="271">
        <f t="shared" si="22"/>
        <v>1.3</v>
      </c>
      <c r="S242" s="271">
        <f t="shared" si="22"/>
        <v>1.3</v>
      </c>
      <c r="T242" s="271">
        <f t="shared" si="22"/>
        <v>1.3</v>
      </c>
      <c r="U242" s="272">
        <f t="shared" si="22"/>
        <v>1.3</v>
      </c>
      <c r="AF242" s="109"/>
      <c r="AG242" s="109"/>
      <c r="AH242" s="109"/>
      <c r="AI242" s="109"/>
      <c r="AJ242" s="109"/>
      <c r="AK242" s="109"/>
      <c r="AL242" s="109"/>
      <c r="AM242" s="109"/>
      <c r="AN242" s="109"/>
    </row>
    <row r="243" spans="1:40" ht="15" customHeight="1">
      <c r="A243" s="790" t="s">
        <v>95</v>
      </c>
      <c r="B243" s="791"/>
      <c r="C243" s="792"/>
      <c r="D243" s="793"/>
      <c r="E243" s="794"/>
      <c r="F243" s="99"/>
      <c r="G243" s="99"/>
      <c r="H243" s="99"/>
      <c r="I243" s="192"/>
      <c r="K243" s="110"/>
      <c r="L243" s="110"/>
      <c r="AF243" s="109"/>
      <c r="AG243" s="109"/>
      <c r="AH243" s="109"/>
      <c r="AI243" s="109"/>
      <c r="AJ243" s="109"/>
      <c r="AK243" s="109"/>
      <c r="AL243" s="109"/>
      <c r="AM243" s="109"/>
      <c r="AN243" s="109"/>
    </row>
    <row r="244" spans="1:40" ht="15" customHeight="1">
      <c r="A244" s="774" t="s">
        <v>132</v>
      </c>
      <c r="B244" s="653"/>
      <c r="C244" s="775"/>
      <c r="D244" s="776"/>
      <c r="E244" s="777"/>
      <c r="F244" s="99"/>
      <c r="G244" s="99"/>
      <c r="H244" s="99"/>
      <c r="I244" s="192"/>
      <c r="K244" s="110"/>
      <c r="L244" s="110"/>
      <c r="O244" s="458">
        <f>IF(B236="",0,B235*(1-B236/100)/100)</f>
        <v>0</v>
      </c>
      <c r="P244" s="459"/>
      <c r="Q244" s="459"/>
      <c r="R244" s="459"/>
      <c r="S244" s="459"/>
      <c r="AF244" s="109"/>
      <c r="AG244" s="109"/>
      <c r="AH244" s="109"/>
      <c r="AI244" s="109"/>
      <c r="AJ244" s="109"/>
      <c r="AK244" s="109"/>
      <c r="AL244" s="109"/>
      <c r="AM244" s="109"/>
      <c r="AN244" s="109"/>
    </row>
    <row r="245" spans="1:40" ht="15" customHeight="1">
      <c r="A245" s="774" t="s">
        <v>133</v>
      </c>
      <c r="B245" s="653"/>
      <c r="C245" s="775"/>
      <c r="D245" s="758" t="str">
        <f>IF(D243="","",D243-D244)</f>
        <v/>
      </c>
      <c r="E245" s="759"/>
      <c r="F245" s="99"/>
      <c r="G245" s="99"/>
      <c r="H245" s="99"/>
      <c r="I245" s="192"/>
      <c r="K245" s="110"/>
      <c r="L245" s="110"/>
      <c r="O245" s="460"/>
      <c r="P245" s="461"/>
      <c r="Q245" s="462"/>
      <c r="R245" s="462"/>
      <c r="S245" s="459"/>
    </row>
    <row r="246" spans="1:40" ht="15" customHeight="1">
      <c r="A246" s="778" t="s">
        <v>96</v>
      </c>
      <c r="B246" s="780" t="s">
        <v>157</v>
      </c>
      <c r="C246" s="781"/>
      <c r="D246" s="756" t="s">
        <v>231</v>
      </c>
      <c r="E246" s="756" t="s">
        <v>232</v>
      </c>
      <c r="F246" s="756" t="s">
        <v>234</v>
      </c>
      <c r="G246" s="756" t="s">
        <v>235</v>
      </c>
      <c r="H246" s="756" t="s">
        <v>233</v>
      </c>
      <c r="I246" s="772" t="s">
        <v>227</v>
      </c>
      <c r="L246" s="110"/>
      <c r="M246" s="110"/>
      <c r="N246" s="756" t="s">
        <v>317</v>
      </c>
      <c r="O246" s="460"/>
      <c r="P246" s="463" t="s">
        <v>314</v>
      </c>
      <c r="Q246" s="464" t="s">
        <v>315</v>
      </c>
      <c r="R246" s="464" t="s">
        <v>316</v>
      </c>
      <c r="S246" s="459"/>
    </row>
    <row r="247" spans="1:40" ht="15" customHeight="1">
      <c r="A247" s="779"/>
      <c r="B247" s="782"/>
      <c r="C247" s="783"/>
      <c r="D247" s="771"/>
      <c r="E247" s="771"/>
      <c r="F247" s="757"/>
      <c r="G247" s="771"/>
      <c r="H247" s="757"/>
      <c r="I247" s="773"/>
      <c r="L247" s="110"/>
      <c r="M247" s="110"/>
      <c r="N247" s="757"/>
      <c r="O247" s="465" t="e">
        <f>(1-P247-Q247-R247)*B238/100</f>
        <v>#VALUE!</v>
      </c>
      <c r="P247" s="461" t="e">
        <f>B239/100</f>
        <v>#VALUE!</v>
      </c>
      <c r="Q247" s="462">
        <v>0.1</v>
      </c>
      <c r="R247" s="462">
        <v>0.125</v>
      </c>
      <c r="S247" s="459"/>
    </row>
    <row r="248" spans="1:40" ht="15" customHeight="1">
      <c r="A248" s="280" t="s">
        <v>156</v>
      </c>
      <c r="B248" s="765"/>
      <c r="C248" s="766"/>
      <c r="D248" s="125" t="str">
        <f>IF(B248="","",IF(P242=100,P229,IF(Q242=100,Q229,IF(R242=100,R229,IF(S242=100,S229,IF(T242=100,T229,IF(U242=100,U229,U229)))))))</f>
        <v/>
      </c>
      <c r="E248" s="126" t="str">
        <f>IF(D243="","",IF(D249="","",ROUND(100-D248,1)))</f>
        <v/>
      </c>
      <c r="F248" s="145" t="str">
        <f>IF(D243="","",IF(B230='Mix Design'!B$2,'Mix Design'!B$14,IF(B230='Mix Design'!B$16,'Mix Design'!B$28,IF(B230='Mix Design'!B$30,'Mix Design'!B$42,IF(B230='Mix Design'!B$44,'Mix Design'!B$56,IF(B230='Mix Design'!B$58,'Mix Design'!B$70,IF(B230='Mix Design'!B$72,'Mix Design'!B$84,IF(B230='Mix Design'!B$86,'Mix Design'!B$98,""))))))))</f>
        <v/>
      </c>
      <c r="G248" s="178">
        <f ca="1">IF(B$230="","",IF(SUM(D$243)=0,0,OFFSET('Mix Design'!R$9,0,ROW(CF!P248)-ROW(CF!P$55))))</f>
        <v>0</v>
      </c>
      <c r="H248" s="147" t="str">
        <f>IF(D$51="","",(SUM(ROUND(E248*B$49/100,1),ROUND(F248*B$45/100,1),ROUND(G248*B$48/100,1))))</f>
        <v/>
      </c>
      <c r="I248" s="281" t="str">
        <f>IF(D$51="","",IF(H248&gt;9.9,ROUND(H248,0),ROUND(H248,1)))</f>
        <v/>
      </c>
      <c r="J248" s="466" t="str">
        <f>E248</f>
        <v/>
      </c>
      <c r="L248" s="110"/>
      <c r="M248" s="110"/>
      <c r="N248" s="95" t="e">
        <f ca="1">F248*(1-B$44/100)</f>
        <v>#VALUE!</v>
      </c>
      <c r="O248" s="465">
        <f>1-(B235+B238)/100</f>
        <v>1</v>
      </c>
      <c r="P248" s="461"/>
      <c r="Q248" s="462"/>
      <c r="R248" s="462"/>
      <c r="S248" s="459"/>
    </row>
    <row r="249" spans="1:40" ht="15" customHeight="1">
      <c r="A249" s="280" t="s">
        <v>97</v>
      </c>
      <c r="B249" s="765"/>
      <c r="C249" s="766"/>
      <c r="D249" s="125" t="str">
        <f>IF(D243="","",IF(P242=100,P230,IF(Q242=100,Q230,IF(R242=100,R230,IF(S242=100,S230,IF(T242=100,T230,IF(U242=100,U230,U230)))))))</f>
        <v/>
      </c>
      <c r="E249" s="127" t="str">
        <f>IF(D$51="","",ROUND(J249,IF(J249&gt;9.9,0,1)))</f>
        <v/>
      </c>
      <c r="F249" s="145" t="str">
        <f>IF(D243="","",IF(B230='Mix Design'!B$2,'Mix Design'!C$14,IF(B230='Mix Design'!B$16,'Mix Design'!C$28,IF(B230='Mix Design'!B$30,'Mix Design'!C$42,IF(B230='Mix Design'!B$44,'Mix Design'!C$56,IF(B230='Mix Design'!B$58,'Mix Design'!C$70,IF(B230='Mix Design'!B$72,'Mix Design'!C$84,IF(B230='Mix Design'!B$86,'Mix Design'!C$98,""))))))))</f>
        <v/>
      </c>
      <c r="G249" s="178">
        <f ca="1">IF(B$230="","",IF(SUM(D$243)=0,0,OFFSET('Mix Design'!R$9,0,ROW(CF!P249)-ROW(CF!P$55))))</f>
        <v>0</v>
      </c>
      <c r="H249" s="147" t="str">
        <f t="shared" ref="H249:H259" si="23">IF(D$51="","",(SUM(ROUND(E249*B$49/100,1),ROUND(F249*B$45/100,1),ROUND(G249*B$48/100,1))))</f>
        <v/>
      </c>
      <c r="I249" s="281" t="str">
        <f t="shared" ref="I249:I259" si="24">IF(D$51="","",IF(H249&gt;9.9,ROUND(H249,0),ROUND(H249,1)))</f>
        <v/>
      </c>
      <c r="J249" s="467" t="e">
        <f>J248-D249</f>
        <v>#VALUE!</v>
      </c>
      <c r="L249" s="110"/>
      <c r="M249" s="110"/>
    </row>
    <row r="250" spans="1:40" ht="15" customHeight="1">
      <c r="A250" s="280" t="s">
        <v>98</v>
      </c>
      <c r="B250" s="765"/>
      <c r="C250" s="766"/>
      <c r="D250" s="125" t="str">
        <f>IF(D243="","",IF(P242=100,P231,IF(Q242=100,Q231,IF(R242=100,R231,IF(S242=100,S231,IF(T242=100,T231,IF(U242=100,U231,U231)))))))</f>
        <v/>
      </c>
      <c r="E250" s="127" t="str">
        <f t="shared" ref="E250:E259" si="25">IF(D$51="","",ROUND(J250,IF(J250&gt;9.9,0,1)))</f>
        <v/>
      </c>
      <c r="F250" s="145" t="str">
        <f>IF(D243="","",IF(B230='Mix Design'!B$2,'Mix Design'!D$14,IF(B230='Mix Design'!B$16,'Mix Design'!D$28,IF(B230='Mix Design'!B$30,'Mix Design'!D$42,IF(B230='Mix Design'!B$44,'Mix Design'!D$56,IF(B230='Mix Design'!B$58,'Mix Design'!D$70,IF(B230='Mix Design'!B$72,'Mix Design'!D$84,IF(B230='Mix Design'!B$86,'Mix Design'!D$98,""))))))))</f>
        <v/>
      </c>
      <c r="G250" s="178">
        <f ca="1">IF(B$230="","",IF(SUM(D$243)=0,0,OFFSET('Mix Design'!R$9,0,ROW(CF!P250)-ROW(CF!P$55))))</f>
        <v>0</v>
      </c>
      <c r="H250" s="147" t="str">
        <f t="shared" si="23"/>
        <v/>
      </c>
      <c r="I250" s="281" t="str">
        <f t="shared" si="24"/>
        <v/>
      </c>
      <c r="J250" s="467" t="e">
        <f t="shared" ref="J250:J259" si="26">J249-D250</f>
        <v>#VALUE!</v>
      </c>
      <c r="L250" s="110"/>
      <c r="M250" s="110"/>
    </row>
    <row r="251" spans="1:40" ht="15" customHeight="1">
      <c r="A251" s="280" t="s">
        <v>99</v>
      </c>
      <c r="B251" s="765"/>
      <c r="C251" s="766"/>
      <c r="D251" s="125" t="str">
        <f>IF(D243="","",IF(P242=100,P232,IF(Q242=100,Q232,IF(R242=100,R232,IF(S242=100,S232,IF(T242=100,T232,IF(U242=100,U232,U232)))))))</f>
        <v/>
      </c>
      <c r="E251" s="127" t="str">
        <f t="shared" si="25"/>
        <v/>
      </c>
      <c r="F251" s="145" t="str">
        <f>IF(D243="","",IF(B230='Mix Design'!B$2,'Mix Design'!E$14,IF(B230='Mix Design'!B$16,'Mix Design'!E$28,IF(B230='Mix Design'!B$30,'Mix Design'!E$42,IF(B230='Mix Design'!B$44,'Mix Design'!E$56,IF(B230='Mix Design'!B$58,'Mix Design'!E$70,IF(B230='Mix Design'!B$72,'Mix Design'!E$84,IF(B230='Mix Design'!B$86,'Mix Design'!E$98,""))))))))</f>
        <v/>
      </c>
      <c r="G251" s="178">
        <f ca="1">IF(B$230="","",IF(SUM(D$243)=0,0,OFFSET('Mix Design'!R$9,0,ROW(CF!P251)-ROW(CF!P$55))))</f>
        <v>0</v>
      </c>
      <c r="H251" s="147" t="str">
        <f t="shared" si="23"/>
        <v/>
      </c>
      <c r="I251" s="281" t="str">
        <f t="shared" si="24"/>
        <v/>
      </c>
      <c r="J251" s="467" t="e">
        <f t="shared" si="26"/>
        <v>#VALUE!</v>
      </c>
      <c r="L251" s="110"/>
      <c r="M251" s="110"/>
      <c r="N251" s="105"/>
      <c r="O251" s="110"/>
      <c r="P251" s="113"/>
      <c r="Q251" s="110"/>
      <c r="R251" s="110"/>
    </row>
    <row r="252" spans="1:40" ht="15" customHeight="1">
      <c r="A252" s="280" t="s">
        <v>100</v>
      </c>
      <c r="B252" s="765"/>
      <c r="C252" s="766"/>
      <c r="D252" s="125" t="str">
        <f>IF(D243="","",IF(P242=100,P233,IF(Q242=100,Q233,IF(R242=100,R233,IF(S242=100,S233,IF(T242=100,T233,IF(U242=100,U233,U233)))))))</f>
        <v/>
      </c>
      <c r="E252" s="127" t="str">
        <f t="shared" si="25"/>
        <v/>
      </c>
      <c r="F252" s="145" t="str">
        <f>IF(D243="","",IF(B230='Mix Design'!B$2,'Mix Design'!F$14,IF(B230='Mix Design'!B$16,'Mix Design'!F$28,IF(B230='Mix Design'!B$30,'Mix Design'!F$42,IF(B230='Mix Design'!B$44,'Mix Design'!F$56,IF(B230='Mix Design'!B$58,'Mix Design'!F$70,IF(B230='Mix Design'!B$72,'Mix Design'!F$84,IF(B230='Mix Design'!B$86,'Mix Design'!F$98,""))))))))</f>
        <v/>
      </c>
      <c r="G252" s="178">
        <f ca="1">IF(B$230="","",IF(SUM(D$243)=0,0,OFFSET('Mix Design'!R$9,0,ROW(CF!P252)-ROW(CF!P$55))))</f>
        <v>0</v>
      </c>
      <c r="H252" s="147" t="str">
        <f t="shared" si="23"/>
        <v/>
      </c>
      <c r="I252" s="281" t="str">
        <f t="shared" si="24"/>
        <v/>
      </c>
      <c r="J252" s="467" t="e">
        <f t="shared" si="26"/>
        <v>#VALUE!</v>
      </c>
      <c r="L252" s="110"/>
      <c r="M252" s="110"/>
      <c r="N252" s="110"/>
      <c r="O252" s="110"/>
      <c r="P252" s="110"/>
      <c r="Q252" s="110"/>
      <c r="R252" s="110"/>
    </row>
    <row r="253" spans="1:40" ht="15" customHeight="1">
      <c r="A253" s="280" t="s">
        <v>101</v>
      </c>
      <c r="B253" s="765"/>
      <c r="C253" s="766"/>
      <c r="D253" s="125" t="str">
        <f>IF(D243="","",IF(P242=100,P234,IF(Q242=100,Q234,IF(R242=100,R234,IF(S242=100,S234,IF(T242=100,T234,IF(U242=100,U234,U234)))))))</f>
        <v/>
      </c>
      <c r="E253" s="127" t="str">
        <f t="shared" si="25"/>
        <v/>
      </c>
      <c r="F253" s="146" t="str">
        <f>IF(D243="","",IF(B230='Mix Design'!B$2,'Mix Design'!G$14,IF(B230='Mix Design'!B$16,'Mix Design'!G$28,IF(B230='Mix Design'!B$30,'Mix Design'!G$42,IF(B230='Mix Design'!B$44,'Mix Design'!G$56,IF(B230='Mix Design'!B$58,'Mix Design'!G$70,IF(B230='Mix Design'!B$72,'Mix Design'!G$84,IF(B230='Mix Design'!B$86,'Mix Design'!G$98,""))))))))</f>
        <v/>
      </c>
      <c r="G253" s="178">
        <f ca="1">IF(B$230="","",IF(SUM(D$243)=0,0,OFFSET('Mix Design'!R$9,0,ROW(CF!P253)-ROW(CF!P$55))))</f>
        <v>0</v>
      </c>
      <c r="H253" s="147" t="str">
        <f t="shared" si="23"/>
        <v/>
      </c>
      <c r="I253" s="281" t="str">
        <f t="shared" si="24"/>
        <v/>
      </c>
      <c r="J253" s="467" t="e">
        <f t="shared" si="26"/>
        <v>#VALUE!</v>
      </c>
      <c r="K253" s="123"/>
      <c r="L253" s="114"/>
      <c r="M253" s="114"/>
      <c r="N253" s="114"/>
      <c r="O253" s="114"/>
      <c r="P253" s="114"/>
      <c r="Q253" s="114"/>
      <c r="R253" s="114"/>
    </row>
    <row r="254" spans="1:40" ht="15" customHeight="1">
      <c r="A254" s="280" t="s">
        <v>102</v>
      </c>
      <c r="B254" s="765"/>
      <c r="C254" s="766"/>
      <c r="D254" s="125" t="str">
        <f>IF(D243="","",IF(P242=100,P235,IF(Q242=100,Q235,IF(R242=100,R235,IF(S242=100,S235,IF(T242=100,T235,IF(U242=100,U235,U235)))))))</f>
        <v/>
      </c>
      <c r="E254" s="127" t="str">
        <f t="shared" si="25"/>
        <v/>
      </c>
      <c r="F254" s="146" t="str">
        <f>IF(D243="","",IF(B230='Mix Design'!B$2,'Mix Design'!H$14,IF(B230='Mix Design'!B$16,'Mix Design'!H$28,IF(B230='Mix Design'!B$30,'Mix Design'!H$42,IF(B230='Mix Design'!B$44,'Mix Design'!H$56,IF(B230='Mix Design'!B$58,'Mix Design'!H$70,IF(B230='Mix Design'!B$72,'Mix Design'!H$84,IF(B230='Mix Design'!B$86,'Mix Design'!H$98,""))))))))</f>
        <v/>
      </c>
      <c r="G254" s="178">
        <f ca="1">IF(B$230="","",IF(SUM(D$243)=0,0,OFFSET('Mix Design'!R$9,0,ROW(CF!P254)-ROW(CF!P$55))))</f>
        <v>0</v>
      </c>
      <c r="H254" s="147" t="str">
        <f t="shared" si="23"/>
        <v/>
      </c>
      <c r="I254" s="281" t="str">
        <f t="shared" si="24"/>
        <v/>
      </c>
      <c r="J254" s="467" t="e">
        <f t="shared" si="26"/>
        <v>#VALUE!</v>
      </c>
      <c r="K254" s="123"/>
      <c r="L254" s="114"/>
      <c r="M254" s="114"/>
      <c r="N254" s="114"/>
      <c r="O254" s="114"/>
      <c r="P254" s="114"/>
      <c r="Q254" s="114"/>
      <c r="R254" s="114"/>
    </row>
    <row r="255" spans="1:40" ht="15" customHeight="1">
      <c r="A255" s="280" t="s">
        <v>103</v>
      </c>
      <c r="B255" s="765"/>
      <c r="C255" s="766"/>
      <c r="D255" s="125" t="str">
        <f>IF(D243="","",IF(P242=100,P236,IF(Q242=100,Q236,IF(R242=100,R236,IF(S242=100,S236,IF(T242=100,T236,IF(U242=100,U236,U236)))))))</f>
        <v/>
      </c>
      <c r="E255" s="127" t="str">
        <f t="shared" si="25"/>
        <v/>
      </c>
      <c r="F255" s="146" t="str">
        <f>IF(D243="","",IF(B230='Mix Design'!B$2,'Mix Design'!I$14,IF(B230='Mix Design'!B$16,'Mix Design'!I$28,IF(B230='Mix Design'!B$30,'Mix Design'!I$42,IF(B230='Mix Design'!B$44,'Mix Design'!I$56,IF(B230='Mix Design'!B$58,'Mix Design'!I$70,IF(B230='Mix Design'!B$72,'Mix Design'!I$84,IF(B230='Mix Design'!B$86,'Mix Design'!I$98,""))))))))</f>
        <v/>
      </c>
      <c r="G255" s="178">
        <f ca="1">IF(B$230="","",IF(SUM(D$243)=0,0,OFFSET('Mix Design'!R$9,0,ROW(CF!P255)-ROW(CF!P$55))))</f>
        <v>0</v>
      </c>
      <c r="H255" s="147" t="str">
        <f t="shared" si="23"/>
        <v/>
      </c>
      <c r="I255" s="281" t="str">
        <f t="shared" si="24"/>
        <v/>
      </c>
      <c r="J255" s="467" t="e">
        <f t="shared" si="26"/>
        <v>#VALUE!</v>
      </c>
      <c r="K255" s="166"/>
      <c r="L255" s="114"/>
      <c r="M255" s="114"/>
      <c r="N255" s="114"/>
      <c r="O255" s="114"/>
      <c r="P255" s="114"/>
      <c r="Q255" s="114"/>
      <c r="R255" s="114"/>
      <c r="S255" s="114"/>
    </row>
    <row r="256" spans="1:40" ht="15" customHeight="1">
      <c r="A256" s="280" t="s">
        <v>104</v>
      </c>
      <c r="B256" s="765"/>
      <c r="C256" s="766"/>
      <c r="D256" s="125" t="str">
        <f>IF(D243="","",IF(P242=100,P237,IF(Q242=100,Q237,IF(R242=100,R237,IF(S242=100,S237,IF(T242=100,T237,IF(U242=100,U237,U237)))))))</f>
        <v/>
      </c>
      <c r="E256" s="127" t="str">
        <f t="shared" si="25"/>
        <v/>
      </c>
      <c r="F256" s="146" t="str">
        <f>IF(D243="","",IF(B230='Mix Design'!B$2,'Mix Design'!J$14,IF(B230='Mix Design'!B$16,'Mix Design'!J$28,IF(B230='Mix Design'!B$30,'Mix Design'!J$42,IF(B230='Mix Design'!B$44,'Mix Design'!J$56,IF(B230='Mix Design'!B$58,'Mix Design'!J$70,IF(B230='Mix Design'!B$72,'Mix Design'!J$84,IF(B230='Mix Design'!B$86,'Mix Design'!J$98,""))))))))</f>
        <v/>
      </c>
      <c r="G256" s="178">
        <f ca="1">IF(B$230="","",IF(SUM(D$243)=0,0,OFFSET('Mix Design'!R$9,0,ROW(CF!P256)-ROW(CF!P$55))))</f>
        <v>0</v>
      </c>
      <c r="H256" s="147" t="str">
        <f t="shared" si="23"/>
        <v/>
      </c>
      <c r="I256" s="281" t="str">
        <f t="shared" si="24"/>
        <v/>
      </c>
      <c r="J256" s="467" t="e">
        <f t="shared" si="26"/>
        <v>#VALUE!</v>
      </c>
      <c r="K256" s="166"/>
      <c r="L256" s="114"/>
      <c r="M256" s="114"/>
      <c r="N256" s="114"/>
      <c r="O256" s="114"/>
      <c r="P256" s="114"/>
      <c r="Q256" s="114"/>
      <c r="R256" s="114"/>
      <c r="S256" s="114"/>
    </row>
    <row r="257" spans="1:19" ht="15" customHeight="1">
      <c r="A257" s="280" t="s">
        <v>105</v>
      </c>
      <c r="B257" s="765"/>
      <c r="C257" s="766"/>
      <c r="D257" s="125" t="str">
        <f>IF(D243="","",IF(P242=100,P238,IF(Q242=100,Q238,IF(R242=100,R238,IF(S242=100,S238,IF(T242=100,T238,IF(U242=100,U238,U238)))))))</f>
        <v/>
      </c>
      <c r="E257" s="127" t="str">
        <f t="shared" si="25"/>
        <v/>
      </c>
      <c r="F257" s="146" t="str">
        <f>IF(D243="","",IF(B230='Mix Design'!B$2,'Mix Design'!K$14,IF(B230='Mix Design'!B$16,'Mix Design'!K$28,IF(B230='Mix Design'!B$30,'Mix Design'!K$42,IF(B230='Mix Design'!B$44,'Mix Design'!K$56,IF(B230='Mix Design'!B$58,'Mix Design'!K$70,IF(B230='Mix Design'!B$72,'Mix Design'!K$84,IF(B230='Mix Design'!B$86,'Mix Design'!K$98,""))))))))</f>
        <v/>
      </c>
      <c r="G257" s="178">
        <f ca="1">IF(B$230="","",IF(SUM(D$243)=0,0,OFFSET('Mix Design'!R$9,0,ROW(CF!P257)-ROW(CF!P$55))))</f>
        <v>0</v>
      </c>
      <c r="H257" s="147" t="str">
        <f t="shared" si="23"/>
        <v/>
      </c>
      <c r="I257" s="281" t="str">
        <f t="shared" si="24"/>
        <v/>
      </c>
      <c r="J257" s="467" t="e">
        <f t="shared" si="26"/>
        <v>#VALUE!</v>
      </c>
      <c r="K257" s="166"/>
      <c r="L257" s="114"/>
      <c r="M257" s="114"/>
      <c r="N257" s="114"/>
      <c r="O257" s="114"/>
      <c r="P257" s="114"/>
      <c r="Q257" s="114"/>
      <c r="R257" s="114"/>
      <c r="S257" s="114"/>
    </row>
    <row r="258" spans="1:19" ht="15" customHeight="1">
      <c r="A258" s="280" t="s">
        <v>106</v>
      </c>
      <c r="B258" s="765"/>
      <c r="C258" s="766"/>
      <c r="D258" s="125" t="str">
        <f>IF(D243="","",IF(P242=100,P239,IF(Q242=100,Q239,IF(R242=100,R239,IF(S242=100,S239,IF(T242=100,T239,IF(U242=100,U239,U239)))))))</f>
        <v/>
      </c>
      <c r="E258" s="127" t="str">
        <f t="shared" si="25"/>
        <v/>
      </c>
      <c r="F258" s="146" t="str">
        <f>IF(D243="","",IF(B230='Mix Design'!B$2,'Mix Design'!L$14,IF(B230='Mix Design'!B$16,'Mix Design'!L$28,IF(B230='Mix Design'!B$30,'Mix Design'!L$42,IF(B230='Mix Design'!B$44,'Mix Design'!L$56,IF(B230='Mix Design'!B$58,'Mix Design'!L$70,IF(B230='Mix Design'!B$72,'Mix Design'!L$84,IF(B230='Mix Design'!B$86,'Mix Design'!L$98,""))))))))</f>
        <v/>
      </c>
      <c r="G258" s="178">
        <f ca="1">IF(B$230="","",IF(SUM(D$243)=0,0,OFFSET('Mix Design'!R$9,0,ROW(CF!P258)-ROW(CF!P$55))))</f>
        <v>0</v>
      </c>
      <c r="H258" s="147" t="str">
        <f t="shared" si="23"/>
        <v/>
      </c>
      <c r="I258" s="281" t="str">
        <f t="shared" si="24"/>
        <v/>
      </c>
      <c r="J258" s="467" t="e">
        <f t="shared" si="26"/>
        <v>#VALUE!</v>
      </c>
      <c r="K258" s="166"/>
      <c r="L258" s="114"/>
      <c r="M258" s="114"/>
      <c r="N258" s="114"/>
      <c r="O258" s="114"/>
      <c r="P258" s="114"/>
      <c r="Q258" s="114"/>
      <c r="R258" s="114"/>
      <c r="S258" s="114"/>
    </row>
    <row r="259" spans="1:19" ht="15" customHeight="1">
      <c r="A259" s="282" t="s">
        <v>107</v>
      </c>
      <c r="B259" s="765"/>
      <c r="C259" s="766"/>
      <c r="D259" s="125" t="str">
        <f>IF(D243="","",IF(P242=100,P240,IF(Q242=100,Q240,IF(R242=100,R240,IF(S242=100,S240,IF(T242=100,T240,IF(U242=100,U240,U240)))))))</f>
        <v/>
      </c>
      <c r="E259" s="127" t="str">
        <f t="shared" si="25"/>
        <v/>
      </c>
      <c r="F259" s="146" t="str">
        <f>IF(D243="","",IF(B230='Mix Design'!B$2,'Mix Design'!M$14,IF(B230='Mix Design'!B$16,'Mix Design'!M$28,IF(B230='Mix Design'!B$30,'Mix Design'!M$42,IF(B230='Mix Design'!B$44,'Mix Design'!M$56,IF(B230='Mix Design'!B$58,'Mix Design'!M$70,IF(B230='Mix Design'!B$72,'Mix Design'!M$84,IF(B230='Mix Design'!B$86,'Mix Design'!M$98,""))))))))</f>
        <v/>
      </c>
      <c r="G259" s="178">
        <f ca="1">IF(B$230="","",IF(SUM(D$243)=0,0,OFFSET('Mix Design'!R$9,0,ROW(CF!P259)-ROW(CF!P$55))))</f>
        <v>0</v>
      </c>
      <c r="H259" s="147" t="str">
        <f t="shared" si="23"/>
        <v/>
      </c>
      <c r="I259" s="281" t="str">
        <f t="shared" si="24"/>
        <v/>
      </c>
      <c r="J259" s="467" t="e">
        <f t="shared" si="26"/>
        <v>#VALUE!</v>
      </c>
      <c r="K259" s="166"/>
      <c r="L259" s="114"/>
      <c r="M259" s="114"/>
      <c r="N259" s="114"/>
      <c r="O259" s="114"/>
      <c r="P259" s="114"/>
      <c r="Q259" s="114"/>
      <c r="R259" s="114"/>
      <c r="S259" s="114"/>
    </row>
    <row r="260" spans="1:19" ht="15" customHeight="1" thickBot="1">
      <c r="A260" s="283" t="s">
        <v>108</v>
      </c>
      <c r="B260" s="767"/>
      <c r="C260" s="768"/>
      <c r="D260" s="128" t="str">
        <f>IF(D243="","",IF(P242=100,P241,IF(Q242=100,Q241,IF(R242=100,R241,IF(S242=100,S241,IF(T242=100,T241,IF(U242=100,U241,U241)))))))</f>
        <v/>
      </c>
      <c r="E260" s="148" t="s">
        <v>188</v>
      </c>
      <c r="F260" s="129"/>
      <c r="G260" s="104"/>
      <c r="H260" s="104"/>
      <c r="I260" s="284"/>
      <c r="J260" s="166"/>
      <c r="K260" s="114"/>
      <c r="L260" s="114"/>
      <c r="M260" s="114"/>
      <c r="N260" s="114"/>
      <c r="O260" s="114"/>
      <c r="P260" s="114"/>
      <c r="Q260" s="114"/>
      <c r="R260" s="114"/>
    </row>
    <row r="261" spans="1:19" ht="15" customHeight="1">
      <c r="A261" s="285" t="s">
        <v>109</v>
      </c>
      <c r="B261" s="769" t="str">
        <f>D245</f>
        <v/>
      </c>
      <c r="C261" s="770"/>
      <c r="D261" s="131" t="str">
        <f>IF(D243="","",SUM(D248:D260))</f>
        <v/>
      </c>
      <c r="E261" s="149" t="str">
        <f>IF(D243="","",IF(AND(D261&lt;=100.5,D261&gt;=99.5),"In","Out"))</f>
        <v/>
      </c>
      <c r="F261" s="108"/>
      <c r="G261" s="104"/>
      <c r="H261" s="104"/>
      <c r="I261" s="192"/>
      <c r="J261" s="166"/>
      <c r="K261" s="114"/>
      <c r="L261" s="114"/>
      <c r="M261" s="114"/>
      <c r="N261" s="114"/>
      <c r="O261" s="114"/>
      <c r="P261" s="114"/>
      <c r="Q261" s="114"/>
      <c r="R261" s="114"/>
    </row>
    <row r="262" spans="1:19" ht="15" customHeight="1">
      <c r="A262" s="286" t="s">
        <v>190</v>
      </c>
      <c r="B262" s="758" t="str">
        <f>IF(D243="","",SUM(B249:B261))</f>
        <v/>
      </c>
      <c r="C262" s="759"/>
      <c r="D262" s="108"/>
      <c r="E262" s="108"/>
      <c r="F262" s="130"/>
      <c r="G262" s="104"/>
      <c r="H262" s="104"/>
      <c r="I262" s="192"/>
      <c r="J262" s="166"/>
      <c r="K262" s="114"/>
      <c r="L262" s="114"/>
      <c r="M262" s="114"/>
      <c r="N262" s="114"/>
      <c r="O262" s="114"/>
      <c r="P262" s="114"/>
      <c r="Q262" s="114"/>
      <c r="R262" s="114"/>
    </row>
    <row r="263" spans="1:19" ht="15" customHeight="1" thickBot="1">
      <c r="A263" s="259" t="s">
        <v>189</v>
      </c>
      <c r="B263" s="260" t="str">
        <f>IF(D243="","",ROUND(((B262-B261)/D244)*100,1))</f>
        <v/>
      </c>
      <c r="C263" s="260" t="str">
        <f>IF(D243="","",ROUND((B262/D243)*100,1))</f>
        <v/>
      </c>
      <c r="D263" s="261" t="str">
        <f>IF(D243="","",IF(AND(B263&lt;=100.5,B263&gt;=99.5),"In","Out"))</f>
        <v/>
      </c>
      <c r="E263" s="261" t="str">
        <f>IF(D243="","",IF(AND(C263&lt;=100.5,C263&gt;=99.5),"In","Out"))</f>
        <v/>
      </c>
      <c r="F263" s="262"/>
      <c r="G263" s="287"/>
      <c r="H263" s="287"/>
      <c r="I263" s="195"/>
      <c r="J263" s="166"/>
      <c r="K263" s="114"/>
      <c r="L263" s="114"/>
      <c r="M263" s="114"/>
      <c r="N263" s="114"/>
      <c r="O263" s="114"/>
      <c r="P263" s="114"/>
      <c r="Q263" s="114"/>
      <c r="R263" s="114"/>
    </row>
    <row r="264" spans="1:19" ht="15">
      <c r="A264" s="94"/>
      <c r="B264" s="94"/>
      <c r="C264" s="94"/>
      <c r="J264" s="166"/>
    </row>
    <row r="265" spans="1:19" ht="15.75" thickBot="1">
      <c r="J265" s="166"/>
    </row>
    <row r="266" spans="1:19" ht="18">
      <c r="A266" s="760" t="s">
        <v>237</v>
      </c>
      <c r="B266" s="761"/>
      <c r="C266" s="761"/>
      <c r="D266" s="762"/>
      <c r="E266" s="251"/>
      <c r="F266" s="251"/>
      <c r="G266" s="251"/>
      <c r="H266" s="251"/>
      <c r="I266" s="251"/>
      <c r="J266" s="166"/>
      <c r="K266" s="97"/>
      <c r="L266" s="97"/>
      <c r="M266" s="97"/>
      <c r="N266" s="97"/>
      <c r="O266" s="97"/>
    </row>
    <row r="267" spans="1:19" ht="31.5" customHeight="1">
      <c r="A267" s="288" t="s">
        <v>96</v>
      </c>
      <c r="B267" s="294" t="s">
        <v>239</v>
      </c>
      <c r="C267" s="294" t="s">
        <v>240</v>
      </c>
      <c r="D267" s="295" t="s">
        <v>238</v>
      </c>
    </row>
    <row r="268" spans="1:19" ht="15" customHeight="1">
      <c r="A268" s="280" t="s">
        <v>156</v>
      </c>
      <c r="B268" s="291" t="str">
        <f t="shared" ref="B268:B279" si="27">E211</f>
        <v/>
      </c>
      <c r="C268" s="292" t="str">
        <f>IF(B268="","",H248)</f>
        <v/>
      </c>
      <c r="D268" s="293" t="str">
        <f t="shared" ref="D268:D279" si="28">IF(C268="","",C268-B268)</f>
        <v/>
      </c>
    </row>
    <row r="269" spans="1:19" ht="15" customHeight="1">
      <c r="A269" s="289" t="s">
        <v>97</v>
      </c>
      <c r="B269" s="291" t="str">
        <f t="shared" si="27"/>
        <v/>
      </c>
      <c r="C269" s="292" t="str">
        <f t="shared" ref="C269:C279" si="29">IF(B269="","",H249)</f>
        <v/>
      </c>
      <c r="D269" s="293" t="str">
        <f t="shared" si="28"/>
        <v/>
      </c>
    </row>
    <row r="270" spans="1:19" ht="15" customHeight="1">
      <c r="A270" s="289" t="s">
        <v>98</v>
      </c>
      <c r="B270" s="291" t="str">
        <f t="shared" si="27"/>
        <v/>
      </c>
      <c r="C270" s="292" t="str">
        <f t="shared" si="29"/>
        <v/>
      </c>
      <c r="D270" s="293" t="str">
        <f t="shared" si="28"/>
        <v/>
      </c>
    </row>
    <row r="271" spans="1:19" ht="15" customHeight="1">
      <c r="A271" s="289" t="s">
        <v>99</v>
      </c>
      <c r="B271" s="291" t="str">
        <f t="shared" si="27"/>
        <v/>
      </c>
      <c r="C271" s="292" t="str">
        <f t="shared" si="29"/>
        <v/>
      </c>
      <c r="D271" s="293" t="str">
        <f t="shared" si="28"/>
        <v/>
      </c>
    </row>
    <row r="272" spans="1:19" ht="15" customHeight="1">
      <c r="A272" s="289" t="s">
        <v>100</v>
      </c>
      <c r="B272" s="291" t="str">
        <f t="shared" si="27"/>
        <v/>
      </c>
      <c r="C272" s="292" t="str">
        <f t="shared" si="29"/>
        <v/>
      </c>
      <c r="D272" s="293" t="str">
        <f t="shared" si="28"/>
        <v/>
      </c>
    </row>
    <row r="273" spans="1:10" ht="15" customHeight="1">
      <c r="A273" s="289" t="s">
        <v>101</v>
      </c>
      <c r="B273" s="291" t="str">
        <f t="shared" si="27"/>
        <v/>
      </c>
      <c r="C273" s="292" t="str">
        <f t="shared" si="29"/>
        <v/>
      </c>
      <c r="D273" s="293" t="str">
        <f t="shared" si="28"/>
        <v/>
      </c>
    </row>
    <row r="274" spans="1:10" ht="15" customHeight="1">
      <c r="A274" s="289" t="s">
        <v>102</v>
      </c>
      <c r="B274" s="291" t="str">
        <f t="shared" si="27"/>
        <v/>
      </c>
      <c r="C274" s="292" t="str">
        <f t="shared" si="29"/>
        <v/>
      </c>
      <c r="D274" s="293" t="str">
        <f t="shared" si="28"/>
        <v/>
      </c>
    </row>
    <row r="275" spans="1:10" ht="15" customHeight="1">
      <c r="A275" s="289" t="s">
        <v>103</v>
      </c>
      <c r="B275" s="291" t="str">
        <f t="shared" si="27"/>
        <v/>
      </c>
      <c r="C275" s="292" t="str">
        <f t="shared" si="29"/>
        <v/>
      </c>
      <c r="D275" s="293" t="str">
        <f t="shared" si="28"/>
        <v/>
      </c>
    </row>
    <row r="276" spans="1:10" ht="15" customHeight="1">
      <c r="A276" s="289" t="s">
        <v>104</v>
      </c>
      <c r="B276" s="291" t="str">
        <f t="shared" si="27"/>
        <v/>
      </c>
      <c r="C276" s="292" t="str">
        <f t="shared" si="29"/>
        <v/>
      </c>
      <c r="D276" s="293" t="str">
        <f t="shared" si="28"/>
        <v/>
      </c>
    </row>
    <row r="277" spans="1:10" ht="15" customHeight="1">
      <c r="A277" s="289" t="s">
        <v>105</v>
      </c>
      <c r="B277" s="291" t="str">
        <f t="shared" si="27"/>
        <v/>
      </c>
      <c r="C277" s="292" t="str">
        <f t="shared" si="29"/>
        <v/>
      </c>
      <c r="D277" s="293" t="str">
        <f t="shared" si="28"/>
        <v/>
      </c>
    </row>
    <row r="278" spans="1:10" ht="15" customHeight="1">
      <c r="A278" s="289" t="s">
        <v>106</v>
      </c>
      <c r="B278" s="291" t="str">
        <f t="shared" si="27"/>
        <v/>
      </c>
      <c r="C278" s="292" t="str">
        <f t="shared" si="29"/>
        <v/>
      </c>
      <c r="D278" s="293" t="str">
        <f t="shared" si="28"/>
        <v/>
      </c>
    </row>
    <row r="279" spans="1:10" ht="15" customHeight="1" thickBot="1">
      <c r="A279" s="297" t="s">
        <v>107</v>
      </c>
      <c r="B279" s="298" t="str">
        <f t="shared" si="27"/>
        <v/>
      </c>
      <c r="C279" s="292" t="str">
        <f t="shared" si="29"/>
        <v/>
      </c>
      <c r="D279" s="299" t="str">
        <f t="shared" si="28"/>
        <v/>
      </c>
    </row>
    <row r="280" spans="1:10" ht="15.75" thickTop="1">
      <c r="A280" s="300"/>
      <c r="B280" s="302"/>
      <c r="C280" s="301"/>
      <c r="D280" s="301"/>
    </row>
    <row r="281" spans="1:10" ht="15">
      <c r="A281" s="344" t="s">
        <v>9</v>
      </c>
      <c r="B281" s="763"/>
      <c r="C281" s="764"/>
      <c r="D281" s="764"/>
      <c r="E281" s="764"/>
      <c r="F281" s="764"/>
      <c r="G281" s="764"/>
      <c r="H281" s="764"/>
      <c r="I281" s="764"/>
      <c r="J281" s="764"/>
    </row>
    <row r="282" spans="1:10" s="108" customFormat="1">
      <c r="B282" s="764"/>
      <c r="C282" s="764"/>
      <c r="D282" s="764"/>
      <c r="E282" s="764"/>
      <c r="F282" s="764"/>
      <c r="G282" s="764"/>
      <c r="H282" s="764"/>
      <c r="I282" s="764"/>
      <c r="J282" s="764"/>
    </row>
    <row r="283" spans="1:10">
      <c r="B283" s="764"/>
      <c r="C283" s="764"/>
      <c r="D283" s="764"/>
      <c r="E283" s="764"/>
      <c r="F283" s="764"/>
      <c r="G283" s="764"/>
      <c r="H283" s="764"/>
      <c r="I283" s="764"/>
      <c r="J283" s="764"/>
    </row>
    <row r="284" spans="1:10">
      <c r="B284" s="764"/>
      <c r="C284" s="764"/>
      <c r="D284" s="764"/>
      <c r="E284" s="764"/>
      <c r="F284" s="764"/>
      <c r="G284" s="764"/>
      <c r="H284" s="764"/>
      <c r="I284" s="764"/>
      <c r="J284" s="764"/>
    </row>
    <row r="285" spans="1:10">
      <c r="B285" s="764"/>
      <c r="C285" s="764"/>
      <c r="D285" s="764"/>
      <c r="E285" s="764"/>
      <c r="F285" s="764"/>
      <c r="G285" s="764"/>
      <c r="H285" s="764"/>
      <c r="I285" s="764"/>
      <c r="J285" s="764"/>
    </row>
    <row r="287" spans="1:10" s="194" customFormat="1" ht="13.5" thickBot="1"/>
    <row r="289" spans="1:21" ht="22.5" customHeight="1" thickBot="1">
      <c r="A289" s="296">
        <v>4</v>
      </c>
    </row>
    <row r="290" spans="1:21" ht="15" customHeight="1" thickBot="1">
      <c r="A290" s="821" t="s">
        <v>226</v>
      </c>
      <c r="B290" s="822"/>
      <c r="C290" s="822"/>
      <c r="D290" s="822"/>
      <c r="E290" s="822"/>
      <c r="F290" s="822"/>
      <c r="G290" s="823"/>
      <c r="H290" s="251"/>
      <c r="N290" s="201">
        <f>LARGE(P290:P302,1)</f>
        <v>0</v>
      </c>
      <c r="O290" s="202">
        <f>IF(P303&lt;100,(N290+0.1),IF(P303&gt;100,(N290-0.1),N290))</f>
        <v>0.1</v>
      </c>
      <c r="P290" s="202">
        <f>ROUND(IF(B307="",0,SUM(B307/D302)*100),1)</f>
        <v>0</v>
      </c>
      <c r="Q290" s="202">
        <f>IF(P290=N290,O290,P290)</f>
        <v>0.1</v>
      </c>
      <c r="R290" s="202">
        <f>IF(Q290=N291,O291,Q290)</f>
        <v>0.1</v>
      </c>
      <c r="S290" s="202">
        <f>IF(R290=N292,O292,R290)</f>
        <v>0.1</v>
      </c>
      <c r="T290" s="202">
        <f>IF(S290=N293,O293,S290)</f>
        <v>0.1</v>
      </c>
      <c r="U290" s="203">
        <f>IF(T290=N294,O294,T290)</f>
        <v>0.1</v>
      </c>
    </row>
    <row r="291" spans="1:21" ht="15" customHeight="1">
      <c r="A291" s="191" t="s">
        <v>112</v>
      </c>
      <c r="B291" s="824"/>
      <c r="C291" s="825"/>
      <c r="D291" s="825"/>
      <c r="E291" s="188"/>
      <c r="F291" s="108"/>
      <c r="G291" s="192"/>
      <c r="N291" s="204">
        <f>LARGE(P290:P302,2)</f>
        <v>0</v>
      </c>
      <c r="O291" s="205">
        <f>IF(Q303&lt;100,(N291+0.1),IF(Q303&gt;100,(N291-0.1),N291))</f>
        <v>0.1</v>
      </c>
      <c r="P291" s="205">
        <f>ROUND(IF(B308="",0,SUM(B308/D302)*100),1)</f>
        <v>0</v>
      </c>
      <c r="Q291" s="205">
        <f>IF(P291=N290,O290,P291)</f>
        <v>0.1</v>
      </c>
      <c r="R291" s="205">
        <f>IF(Q291=N291,O291,Q291)</f>
        <v>0.1</v>
      </c>
      <c r="S291" s="205">
        <f>IF(R291=N292,O292,R291)</f>
        <v>0.1</v>
      </c>
      <c r="T291" s="205">
        <f>IF(S291=N293,O293,S291)</f>
        <v>0.1</v>
      </c>
      <c r="U291" s="206">
        <f>IF(T291=N294,O294,T291)</f>
        <v>0.1</v>
      </c>
    </row>
    <row r="292" spans="1:21" ht="15" customHeight="1">
      <c r="A292" s="191" t="s">
        <v>177</v>
      </c>
      <c r="B292" s="818" t="str">
        <f>IF(B291=0,"",'Mix Design'!F$3)</f>
        <v/>
      </c>
      <c r="C292" s="819"/>
      <c r="D292" s="819"/>
      <c r="E292" s="189"/>
      <c r="F292" s="108"/>
      <c r="G292" s="192"/>
      <c r="I292" s="108"/>
      <c r="J292" s="108"/>
      <c r="K292" s="108"/>
      <c r="L292" s="108"/>
      <c r="N292" s="204">
        <f>LARGE(P290:P302,3)</f>
        <v>0</v>
      </c>
      <c r="O292" s="205">
        <f>IF(R303&lt;100,(N292+0.1),IF(R303&gt;100,(N292-0.1),N292))</f>
        <v>0.1</v>
      </c>
      <c r="P292" s="205">
        <f>ROUND(IF(B309="",0,SUM(B309/D302)*100),1)</f>
        <v>0</v>
      </c>
      <c r="Q292" s="205">
        <f>IF(P292=N290,O290,P292)</f>
        <v>0.1</v>
      </c>
      <c r="R292" s="205">
        <f>IF(Q292=N291,O291,Q292)</f>
        <v>0.1</v>
      </c>
      <c r="S292" s="205">
        <f>IF(R292=N292,O292,R292)</f>
        <v>0.1</v>
      </c>
      <c r="T292" s="205">
        <f>IF(S292=N293,O293,S292)</f>
        <v>0.1</v>
      </c>
      <c r="U292" s="206">
        <f>IF(T292=N294,O294,T292)</f>
        <v>0.1</v>
      </c>
    </row>
    <row r="293" spans="1:21" ht="15" customHeight="1">
      <c r="A293" s="191" t="s">
        <v>113</v>
      </c>
      <c r="B293" s="818" t="str">
        <f>IF(B291=0,"",'Mix Design'!F$2)</f>
        <v/>
      </c>
      <c r="C293" s="819"/>
      <c r="D293" s="819"/>
      <c r="E293" s="189"/>
      <c r="F293" s="108"/>
      <c r="G293" s="192"/>
      <c r="I293" s="110"/>
      <c r="N293" s="204">
        <f>LARGE(P290:P302,4)</f>
        <v>0</v>
      </c>
      <c r="O293" s="205">
        <f>IF(S303&lt;100,(N293+0.1),IF(S303&gt;100,(N293-0.1),N293))</f>
        <v>0.1</v>
      </c>
      <c r="P293" s="205">
        <f>ROUND(IF(B310="",0,SUM(B310/D302)*100),1)</f>
        <v>0</v>
      </c>
      <c r="Q293" s="205">
        <f>IF(P293=N290,O290,P293)</f>
        <v>0.1</v>
      </c>
      <c r="R293" s="205">
        <f>IF(Q293=N291,O291,Q293)</f>
        <v>0.1</v>
      </c>
      <c r="S293" s="205">
        <f>IF(R293=N292,O292,R293)</f>
        <v>0.1</v>
      </c>
      <c r="T293" s="205">
        <f>IF(S293=N293,O293,S293)</f>
        <v>0.1</v>
      </c>
      <c r="U293" s="206">
        <f>IF(T293=N294,O294,T293)</f>
        <v>0.1</v>
      </c>
    </row>
    <row r="294" spans="1:21" ht="15" customHeight="1">
      <c r="A294" s="191" t="s">
        <v>35</v>
      </c>
      <c r="B294" s="818" t="str">
        <f>IF(B291=0,"",'Mix Design'!F$4)</f>
        <v/>
      </c>
      <c r="C294" s="819"/>
      <c r="D294" s="819"/>
      <c r="E294" s="189"/>
      <c r="F294" s="108"/>
      <c r="G294" s="192"/>
      <c r="N294" s="204">
        <f>LARGE(P290:P302,5)</f>
        <v>0</v>
      </c>
      <c r="O294" s="205">
        <f>IF(T303&lt;100,(N294+0.1),IF(T303&gt;100,(N294-0.1),N294))</f>
        <v>0.1</v>
      </c>
      <c r="P294" s="205">
        <f>ROUND(IF(B311="",0,SUM(B311/D302)*100),1)</f>
        <v>0</v>
      </c>
      <c r="Q294" s="205">
        <f>IF(P294=N290,O290,P294)</f>
        <v>0.1</v>
      </c>
      <c r="R294" s="205">
        <f>IF(Q294=N291,O291,Q294)</f>
        <v>0.1</v>
      </c>
      <c r="S294" s="205">
        <f>IF(R294=N292,O292,R294)</f>
        <v>0.1</v>
      </c>
      <c r="T294" s="205">
        <f>IF(S294=N293,O293,S294)</f>
        <v>0.1</v>
      </c>
      <c r="U294" s="206">
        <f>IF(T294=N294,O294,T294)</f>
        <v>0.1</v>
      </c>
    </row>
    <row r="295" spans="1:21" ht="15" customHeight="1">
      <c r="A295" s="191" t="s">
        <v>152</v>
      </c>
      <c r="B295" s="818" t="str">
        <f>IF(B291=0,"",IF(B291='Mix Design'!B$2,'Mix Design'!B$9,IF(B291='Mix Design'!B$16,'Mix Design'!B$23,IF(B291='Mix Design'!B$30,'Mix Design'!B$37,IF(B291='Mix Design'!B$44,'Mix Design'!B$51,IF(B291='Mix Design'!B$58,'Mix Design'!B$65,IF(B291='Mix Design'!B$72,'Mix Design'!B$79,IF(B291='Mix Design'!B$86,'Mix Design'!B$93,""))))))))</f>
        <v/>
      </c>
      <c r="C295" s="818"/>
      <c r="D295" s="818"/>
      <c r="E295" s="189"/>
      <c r="F295" s="108"/>
      <c r="G295" s="192"/>
      <c r="N295" s="204"/>
      <c r="O295" s="205"/>
      <c r="P295" s="205">
        <f>ROUND(IF(B312="",0,SUM(B312/D302)*100),1)</f>
        <v>0</v>
      </c>
      <c r="Q295" s="205">
        <f>IF(P295=N290,O290,P295)</f>
        <v>0.1</v>
      </c>
      <c r="R295" s="205">
        <f>IF(Q295=N291,O291,Q295)</f>
        <v>0.1</v>
      </c>
      <c r="S295" s="205">
        <f>IF(R295=N292,O292,R295)</f>
        <v>0.1</v>
      </c>
      <c r="T295" s="205">
        <f>IF(S295=N293,O293,S295)</f>
        <v>0.1</v>
      </c>
      <c r="U295" s="206">
        <f>IF(T295=N294,O294,T295)</f>
        <v>0.1</v>
      </c>
    </row>
    <row r="296" spans="1:21" ht="15" customHeight="1">
      <c r="A296" s="191" t="s">
        <v>178</v>
      </c>
      <c r="B296" s="820"/>
      <c r="C296" s="813"/>
      <c r="D296" s="813"/>
      <c r="E296" s="189"/>
      <c r="F296" s="108"/>
      <c r="G296" s="192"/>
      <c r="N296" s="204"/>
      <c r="O296" s="205"/>
      <c r="P296" s="205">
        <f>ROUND(IF(B313="",0,SUM(B313/D302)*100),1)</f>
        <v>0</v>
      </c>
      <c r="Q296" s="205">
        <f>IF(P296=N290,O290,P296)</f>
        <v>0.1</v>
      </c>
      <c r="R296" s="205">
        <f>IF(Q296=N291,O291,Q296)</f>
        <v>0.1</v>
      </c>
      <c r="S296" s="205">
        <f>IF(R296=N292,O292,R296)</f>
        <v>0.1</v>
      </c>
      <c r="T296" s="205">
        <f>IF(S296=N293,O293,S296)</f>
        <v>0.1</v>
      </c>
      <c r="U296" s="206">
        <f>IF(T296=N294,O294,T296)</f>
        <v>0.1</v>
      </c>
    </row>
    <row r="297" spans="1:21" ht="15" customHeight="1">
      <c r="A297" s="191" t="s">
        <v>130</v>
      </c>
      <c r="B297" s="813"/>
      <c r="C297" s="813"/>
      <c r="D297" s="813"/>
      <c r="E297" s="189"/>
      <c r="F297" s="108"/>
      <c r="G297" s="192"/>
      <c r="N297" s="204"/>
      <c r="O297" s="205"/>
      <c r="P297" s="205">
        <f>ROUND(IF(B314="",0,SUM(B314/D302)*100),1)</f>
        <v>0</v>
      </c>
      <c r="Q297" s="205">
        <f>IF(P297=N290,O290,P297)</f>
        <v>0.1</v>
      </c>
      <c r="R297" s="205">
        <f>IF(Q297=N291,O291,Q297)</f>
        <v>0.1</v>
      </c>
      <c r="S297" s="205">
        <f>IF(R297=N292,O292,R297)</f>
        <v>0.1</v>
      </c>
      <c r="T297" s="205">
        <f>IF(S297=N293,O293,S297)</f>
        <v>0.1</v>
      </c>
      <c r="U297" s="206">
        <f>IF(T297=N294,O294,T297)</f>
        <v>0.1</v>
      </c>
    </row>
    <row r="298" spans="1:21" ht="15" customHeight="1">
      <c r="A298" s="191" t="s">
        <v>131</v>
      </c>
      <c r="B298" s="813"/>
      <c r="C298" s="813"/>
      <c r="D298" s="813"/>
      <c r="E298" s="393"/>
      <c r="F298" s="108"/>
      <c r="G298" s="192"/>
      <c r="N298" s="204"/>
      <c r="O298" s="205"/>
      <c r="P298" s="205">
        <f>ROUND(IF(B315="",0,SUM(B315/D302)*100),1)</f>
        <v>0</v>
      </c>
      <c r="Q298" s="205">
        <f>IF(P298=N290,O290,P298)</f>
        <v>0.1</v>
      </c>
      <c r="R298" s="205">
        <f>IF(Q298=N291,O291,Q298)</f>
        <v>0.1</v>
      </c>
      <c r="S298" s="205">
        <f>IF(R298=N292,O292,R298)</f>
        <v>0.1</v>
      </c>
      <c r="T298" s="205">
        <f>IF(S298=N293,O293,S298)</f>
        <v>0.1</v>
      </c>
      <c r="U298" s="206">
        <f>IF(T298=N294,O294,T298)</f>
        <v>0.1</v>
      </c>
    </row>
    <row r="299" spans="1:21" ht="15" customHeight="1">
      <c r="A299" s="191" t="s">
        <v>180</v>
      </c>
      <c r="B299" s="813"/>
      <c r="C299" s="813"/>
      <c r="D299" s="813"/>
      <c r="E299" s="393"/>
      <c r="F299" s="108"/>
      <c r="G299" s="192"/>
      <c r="N299" s="204"/>
      <c r="O299" s="205"/>
      <c r="P299" s="205">
        <f>ROUND(IF(B316="",0,SUM(B316/D302)*100),1)</f>
        <v>0</v>
      </c>
      <c r="Q299" s="205">
        <f>IF(P299=N290,O290,P299)</f>
        <v>0.1</v>
      </c>
      <c r="R299" s="205">
        <f>IF(Q299=N291,O291,Q299)</f>
        <v>0.1</v>
      </c>
      <c r="S299" s="205">
        <f>IF(R299=N292,O292,R299)</f>
        <v>0.1</v>
      </c>
      <c r="T299" s="205">
        <f>IF(S299=N293,O293,S299)</f>
        <v>0.1</v>
      </c>
      <c r="U299" s="206">
        <f>IF(T299=N294,O294,T299)</f>
        <v>0.1</v>
      </c>
    </row>
    <row r="300" spans="1:21" ht="15" customHeight="1">
      <c r="A300" s="191" t="s">
        <v>111</v>
      </c>
      <c r="B300" s="814" t="s">
        <v>274</v>
      </c>
      <c r="C300" s="815"/>
      <c r="D300" s="815"/>
      <c r="E300" s="394"/>
      <c r="F300" s="108"/>
      <c r="G300" s="192"/>
      <c r="N300" s="204"/>
      <c r="O300" s="205"/>
      <c r="P300" s="205">
        <f>ROUND(IF(B317="",0,SUM(B317/D302)*100),1)</f>
        <v>0</v>
      </c>
      <c r="Q300" s="205">
        <f>IF(P300=N290,O290,P300)</f>
        <v>0.1</v>
      </c>
      <c r="R300" s="205">
        <f>IF(Q300=N291,O291,Q300)</f>
        <v>0.1</v>
      </c>
      <c r="S300" s="205">
        <f>IF(R300=N292,O292,R300)</f>
        <v>0.1</v>
      </c>
      <c r="T300" s="205">
        <f>IF(S300=N293,O293,S300)</f>
        <v>0.1</v>
      </c>
      <c r="U300" s="206">
        <f>IF(T300=N294,O294,T300)</f>
        <v>0.1</v>
      </c>
    </row>
    <row r="301" spans="1:21" ht="15" customHeight="1">
      <c r="A301" s="816"/>
      <c r="B301" s="817"/>
      <c r="C301" s="395"/>
      <c r="D301" s="115"/>
      <c r="E301" s="115"/>
      <c r="F301" s="98"/>
      <c r="G301" s="252"/>
      <c r="N301" s="204"/>
      <c r="O301" s="205"/>
      <c r="P301" s="205">
        <f>ROUND(IF(B318="",0,SUM(B318/D302)*100),1)</f>
        <v>0</v>
      </c>
      <c r="Q301" s="205">
        <f>IF(P301=N290,O290,P301)</f>
        <v>0.1</v>
      </c>
      <c r="R301" s="205">
        <f>IF(Q301=N291,O291,Q301)</f>
        <v>0.1</v>
      </c>
      <c r="S301" s="205">
        <f>IF(R301=N292,O292,R301)</f>
        <v>0.1</v>
      </c>
      <c r="T301" s="205">
        <f>IF(S301=N293,O293,S301)</f>
        <v>0.1</v>
      </c>
      <c r="U301" s="206">
        <f>IF(T301=N294,O294,T301)</f>
        <v>0.1</v>
      </c>
    </row>
    <row r="302" spans="1:21" ht="15" customHeight="1">
      <c r="A302" s="790" t="s">
        <v>95</v>
      </c>
      <c r="B302" s="791"/>
      <c r="C302" s="792"/>
      <c r="D302" s="793"/>
      <c r="E302" s="794"/>
      <c r="F302" s="99"/>
      <c r="G302" s="252"/>
      <c r="N302" s="204"/>
      <c r="O302" s="205"/>
      <c r="P302" s="205">
        <f>ROUND(IF(B319="",0,SUM((B320+B319)/D302)*100),1)</f>
        <v>0</v>
      </c>
      <c r="Q302" s="205">
        <f>IF(P302=N290,O290,P302)</f>
        <v>0.1</v>
      </c>
      <c r="R302" s="205">
        <f>IF(Q302=N291,O291,Q302)</f>
        <v>0.1</v>
      </c>
      <c r="S302" s="205">
        <f>IF(R302=N292,O292,R302)</f>
        <v>0.1</v>
      </c>
      <c r="T302" s="205">
        <f>IF(S302=N293,O293,S302)</f>
        <v>0.1</v>
      </c>
      <c r="U302" s="206">
        <f>IF(T302=N294,O294,T302)</f>
        <v>0.1</v>
      </c>
    </row>
    <row r="303" spans="1:21" ht="15" customHeight="1">
      <c r="A303" s="774" t="s">
        <v>132</v>
      </c>
      <c r="B303" s="653"/>
      <c r="C303" s="775"/>
      <c r="D303" s="776"/>
      <c r="E303" s="777"/>
      <c r="F303" s="99"/>
      <c r="G303" s="252"/>
      <c r="N303" s="207"/>
      <c r="O303" s="208"/>
      <c r="P303" s="208">
        <f t="shared" ref="P303:U303" si="30">ROUND(IF(P302="",0,SUM(P290:P302)),1)</f>
        <v>0</v>
      </c>
      <c r="Q303" s="208">
        <f t="shared" si="30"/>
        <v>1.3</v>
      </c>
      <c r="R303" s="208">
        <f t="shared" si="30"/>
        <v>1.3</v>
      </c>
      <c r="S303" s="208">
        <f t="shared" si="30"/>
        <v>1.3</v>
      </c>
      <c r="T303" s="208">
        <f t="shared" si="30"/>
        <v>1.3</v>
      </c>
      <c r="U303" s="209">
        <f t="shared" si="30"/>
        <v>1.3</v>
      </c>
    </row>
    <row r="304" spans="1:21" ht="15" customHeight="1">
      <c r="A304" s="774" t="s">
        <v>133</v>
      </c>
      <c r="B304" s="653"/>
      <c r="C304" s="775"/>
      <c r="D304" s="758" t="str">
        <f>IF(D302="","",D302-D303)</f>
        <v/>
      </c>
      <c r="E304" s="759"/>
      <c r="F304" s="99"/>
      <c r="G304" s="252"/>
      <c r="I304" s="110"/>
    </row>
    <row r="305" spans="1:19" ht="15" customHeight="1">
      <c r="A305" s="811" t="s">
        <v>96</v>
      </c>
      <c r="B305" s="780" t="s">
        <v>157</v>
      </c>
      <c r="C305" s="781"/>
      <c r="D305" s="756" t="s">
        <v>222</v>
      </c>
      <c r="E305" s="756" t="s">
        <v>223</v>
      </c>
      <c r="F305" s="756" t="s">
        <v>227</v>
      </c>
      <c r="G305" s="284"/>
      <c r="H305" s="110"/>
      <c r="O305" s="458">
        <f>IF(B297="",0,B296*(1-B297/100)/100)</f>
        <v>0</v>
      </c>
      <c r="P305" s="459"/>
      <c r="Q305" s="459"/>
      <c r="R305" s="459"/>
      <c r="S305" s="459"/>
    </row>
    <row r="306" spans="1:19" ht="15" customHeight="1">
      <c r="A306" s="812"/>
      <c r="B306" s="782"/>
      <c r="C306" s="783"/>
      <c r="D306" s="771"/>
      <c r="E306" s="771"/>
      <c r="F306" s="810"/>
      <c r="G306" s="284"/>
      <c r="H306" s="114"/>
      <c r="O306" s="460"/>
      <c r="P306" s="461"/>
      <c r="Q306" s="462"/>
      <c r="R306" s="462"/>
      <c r="S306" s="459"/>
    </row>
    <row r="307" spans="1:19" ht="15" customHeight="1">
      <c r="A307" s="253" t="s">
        <v>156</v>
      </c>
      <c r="B307" s="765"/>
      <c r="C307" s="766"/>
      <c r="D307" s="125" t="str">
        <f>IF(B307="","",IF(P303=100,P290,IF(Q303=100,Q290,IF(R303=100,R290,IF(S303=100,S290,IF(T303=100,T290,IF(U303=100,U290,U290)))))))</f>
        <v/>
      </c>
      <c r="E307" s="126" t="str">
        <f>IF(D302="","",IF(D308="","",ROUND(100-D307,1)))</f>
        <v/>
      </c>
      <c r="F307" s="290" t="str">
        <f>IF(B307="","",IF(E307&gt;9.9,ROUND(E307,0),ROUND(E307,1)))</f>
        <v/>
      </c>
      <c r="G307" s="284"/>
      <c r="H307" s="114"/>
      <c r="N307" s="756" t="s">
        <v>317</v>
      </c>
      <c r="O307" s="460"/>
      <c r="P307" s="463" t="s">
        <v>314</v>
      </c>
      <c r="Q307" s="464" t="s">
        <v>315</v>
      </c>
      <c r="R307" s="464" t="s">
        <v>316</v>
      </c>
      <c r="S307" s="459"/>
    </row>
    <row r="308" spans="1:19" ht="15" customHeight="1">
      <c r="A308" s="253" t="s">
        <v>97</v>
      </c>
      <c r="B308" s="765"/>
      <c r="C308" s="766"/>
      <c r="D308" s="125" t="str">
        <f>IF(B308="","",IF(P303=100,P291,IF(Q303=100,Q291,IF(R303=100,R291,IF(S303=100,S291,IF(T303=100,T291,IF(U303=100,U291,U291)))))))</f>
        <v/>
      </c>
      <c r="E308" s="127" t="str">
        <f>IF(D302="","",E307-D308)</f>
        <v/>
      </c>
      <c r="F308" s="290" t="str">
        <f t="shared" ref="F308:F318" si="31">IF(B308="","",IF(E308&gt;9.9,ROUND(E308,0),ROUND(E308,1)))</f>
        <v/>
      </c>
      <c r="G308" s="284"/>
      <c r="H308" s="114"/>
      <c r="N308" s="757"/>
      <c r="O308" s="465" t="e">
        <f>(1-P308-Q308-R308)*B299/100</f>
        <v>#VALUE!</v>
      </c>
      <c r="P308" s="461" t="e">
        <f>B300/100</f>
        <v>#VALUE!</v>
      </c>
      <c r="Q308" s="462">
        <v>0.1</v>
      </c>
      <c r="R308" s="462">
        <v>0.125</v>
      </c>
      <c r="S308" s="459"/>
    </row>
    <row r="309" spans="1:19" ht="15" customHeight="1">
      <c r="A309" s="253" t="s">
        <v>98</v>
      </c>
      <c r="B309" s="765"/>
      <c r="C309" s="766"/>
      <c r="D309" s="125" t="str">
        <f>IF(B309="","",IF(P303=100,P292,IF(Q303=100,Q292,IF(R303=100,R292,IF(S303=100,S292,IF(T303=100,T292,IF(U303=100,U292,U292)))))))</f>
        <v/>
      </c>
      <c r="E309" s="127" t="str">
        <f>IF(D302="","",E308-D309)</f>
        <v/>
      </c>
      <c r="F309" s="290" t="str">
        <f t="shared" si="31"/>
        <v/>
      </c>
      <c r="G309" s="284"/>
      <c r="H309" s="114"/>
      <c r="N309" s="95" t="e">
        <f ca="1">F309*(1-B$44/100)</f>
        <v>#VALUE!</v>
      </c>
      <c r="O309" s="465">
        <f>1-(B296+B299)/100</f>
        <v>1</v>
      </c>
      <c r="P309" s="461"/>
      <c r="Q309" s="462"/>
      <c r="R309" s="462"/>
      <c r="S309" s="459"/>
    </row>
    <row r="310" spans="1:19" ht="15" customHeight="1">
      <c r="A310" s="253" t="s">
        <v>99</v>
      </c>
      <c r="B310" s="765"/>
      <c r="C310" s="766"/>
      <c r="D310" s="125" t="str">
        <f>IF(B310="","",IF(P303=100,P293,IF(Q303=100,Q293,IF(R303=100,R293,IF(S303=100,S293,IF(T303=100,T293,IF(U303=100,U293,U293)))))))</f>
        <v/>
      </c>
      <c r="E310" s="127" t="str">
        <f>IF(D302="","",E309-D310)</f>
        <v/>
      </c>
      <c r="F310" s="290" t="str">
        <f t="shared" si="31"/>
        <v/>
      </c>
      <c r="G310" s="284"/>
      <c r="H310" s="114"/>
    </row>
    <row r="311" spans="1:19" ht="15" customHeight="1">
      <c r="A311" s="253" t="s">
        <v>100</v>
      </c>
      <c r="B311" s="765"/>
      <c r="C311" s="766"/>
      <c r="D311" s="125" t="str">
        <f>IF(B311="","",IF(P303=100,P294,IF(Q303=100,Q294,IF(R303=100,R294,IF(S303=100,S294,IF(T303=100,T294,IF(U303=100,U294,U294)))))))</f>
        <v/>
      </c>
      <c r="E311" s="127" t="str">
        <f>IF(D302="","",E310-D311)</f>
        <v/>
      </c>
      <c r="F311" s="290" t="str">
        <f t="shared" si="31"/>
        <v/>
      </c>
      <c r="G311" s="284"/>
      <c r="H311" s="114"/>
    </row>
    <row r="312" spans="1:19" ht="15" customHeight="1">
      <c r="A312" s="253" t="s">
        <v>101</v>
      </c>
      <c r="B312" s="765"/>
      <c r="C312" s="766"/>
      <c r="D312" s="125" t="str">
        <f>IF(B312="","",IF(P303=100,P295,IF(Q303=100,Q295,IF(R303=100,R295,IF(S303=100,S295,IF(T303=100,T295,IF(U303=100,U295,U295)))))))</f>
        <v/>
      </c>
      <c r="E312" s="127" t="str">
        <f>IF(D302="","",E311-D312)</f>
        <v/>
      </c>
      <c r="F312" s="290" t="str">
        <f t="shared" si="31"/>
        <v/>
      </c>
      <c r="G312" s="284"/>
      <c r="H312" s="114"/>
    </row>
    <row r="313" spans="1:19" ht="15" customHeight="1">
      <c r="A313" s="253" t="s">
        <v>102</v>
      </c>
      <c r="B313" s="765"/>
      <c r="C313" s="766"/>
      <c r="D313" s="125" t="str">
        <f>IF(B313="","",IF(P303=100,P296,IF(Q303=100,Q296,IF(R303=100,R296,IF(S303=100,S296,IF(T303=100,T296,IF(U303=100,U296,U296)))))))</f>
        <v/>
      </c>
      <c r="E313" s="127" t="str">
        <f>IF(D302="","",E312-D313)</f>
        <v/>
      </c>
      <c r="F313" s="290" t="str">
        <f t="shared" si="31"/>
        <v/>
      </c>
      <c r="G313" s="284"/>
      <c r="H313" s="114"/>
    </row>
    <row r="314" spans="1:19" ht="15" customHeight="1">
      <c r="A314" s="253" t="s">
        <v>103</v>
      </c>
      <c r="B314" s="765"/>
      <c r="C314" s="766"/>
      <c r="D314" s="125" t="str">
        <f>IF(B314="","",IF(P303=100,P297,IF(Q303=100,Q297,IF(R303=100,R297,IF(S303=100,S297,IF(T303=100,T297,IF(U303=100,U297,U297)))))))</f>
        <v/>
      </c>
      <c r="E314" s="127" t="str">
        <f>IF(D302="","",E313-D314)</f>
        <v/>
      </c>
      <c r="F314" s="290" t="str">
        <f t="shared" si="31"/>
        <v/>
      </c>
      <c r="G314" s="284"/>
      <c r="H314" s="114"/>
    </row>
    <row r="315" spans="1:19" ht="15" customHeight="1">
      <c r="A315" s="253" t="s">
        <v>104</v>
      </c>
      <c r="B315" s="765"/>
      <c r="C315" s="766"/>
      <c r="D315" s="125" t="str">
        <f>IF(B315="","",IF(P303=100,P298,IF(Q303=100,Q298,IF(R303=100,R298,IF(S303=100,S298,IF(T303=100,T298,IF(U303=100,U298,U298)))))))</f>
        <v/>
      </c>
      <c r="E315" s="127" t="str">
        <f>IF(D302="","",E314-D315)</f>
        <v/>
      </c>
      <c r="F315" s="290" t="str">
        <f t="shared" si="31"/>
        <v/>
      </c>
      <c r="G315" s="192"/>
      <c r="H315" s="114"/>
    </row>
    <row r="316" spans="1:19" ht="15" customHeight="1">
      <c r="A316" s="253" t="s">
        <v>105</v>
      </c>
      <c r="B316" s="765"/>
      <c r="C316" s="766"/>
      <c r="D316" s="125" t="str">
        <f>IF(B316="","",IF(P303=100,P299,IF(Q303=100,Q299,IF(R303=100,R299,IF(S303=100,S299,IF(T303=100,T299,IF(U303=100,U299,U299)))))))</f>
        <v/>
      </c>
      <c r="E316" s="127" t="str">
        <f>IF(D302="","",E315-D316)</f>
        <v/>
      </c>
      <c r="F316" s="290" t="str">
        <f t="shared" si="31"/>
        <v/>
      </c>
      <c r="G316" s="192"/>
      <c r="H316" s="114"/>
    </row>
    <row r="317" spans="1:19" ht="15" customHeight="1">
      <c r="A317" s="253" t="s">
        <v>106</v>
      </c>
      <c r="B317" s="765"/>
      <c r="C317" s="766"/>
      <c r="D317" s="125" t="str">
        <f>IF(B317="","",IF(P303=100,P300,IF(Q303=100,Q300,IF(R303=100,R300,IF(S303=100,S300,IF(T303=100,T300,IF(U303=100,U300,U300)))))))</f>
        <v/>
      </c>
      <c r="E317" s="127" t="str">
        <f>IF(D302="","",E316-D317)</f>
        <v/>
      </c>
      <c r="F317" s="290" t="str">
        <f t="shared" si="31"/>
        <v/>
      </c>
      <c r="G317" s="192"/>
    </row>
    <row r="318" spans="1:19" ht="15" customHeight="1">
      <c r="A318" s="254" t="s">
        <v>107</v>
      </c>
      <c r="B318" s="765"/>
      <c r="C318" s="766"/>
      <c r="D318" s="125" t="str">
        <f>IF(B318="","",IF(P303=100,P301,IF(Q303=100,Q301,IF(R303=100,R301,IF(S303=100,S301,IF(T303=100,T301,IF(U303=100,U301,U301)))))))</f>
        <v/>
      </c>
      <c r="E318" s="127" t="str">
        <f>IF(D302="","",E317-D318)</f>
        <v/>
      </c>
      <c r="F318" s="290" t="str">
        <f t="shared" si="31"/>
        <v/>
      </c>
      <c r="G318" s="192"/>
    </row>
    <row r="319" spans="1:19" ht="15" customHeight="1" thickBot="1">
      <c r="A319" s="255" t="s">
        <v>108</v>
      </c>
      <c r="B319" s="767"/>
      <c r="C319" s="768"/>
      <c r="D319" s="128" t="str">
        <f>IF(B319="","",IF(P303=100,P302,IF(Q303=100,Q302,IF(R303=100,R302,IF(S303=100,S302,IF(T303=100,T302,IF(U303=100,U302,U302)))))))</f>
        <v/>
      </c>
      <c r="E319" s="148" t="s">
        <v>188</v>
      </c>
      <c r="F319" s="104"/>
      <c r="G319" s="192"/>
    </row>
    <row r="320" spans="1:19" ht="15" customHeight="1">
      <c r="A320" s="256" t="s">
        <v>109</v>
      </c>
      <c r="B320" s="769" t="str">
        <f>D304</f>
        <v/>
      </c>
      <c r="C320" s="770"/>
      <c r="D320" s="131" t="str">
        <f>IF(B312="","",SUM(D307:D319))</f>
        <v/>
      </c>
      <c r="E320" s="149" t="str">
        <f>IF(D302="","",IF(AND(D320&lt;=100.5,D320&gt;=99.5),"In","Out"))</f>
        <v/>
      </c>
      <c r="F320" s="108"/>
      <c r="G320" s="257"/>
    </row>
    <row r="321" spans="1:40" ht="15" customHeight="1">
      <c r="A321" s="258" t="s">
        <v>190</v>
      </c>
      <c r="B321" s="758" t="str">
        <f>IF(D302="","",SUM(B308:B320))</f>
        <v/>
      </c>
      <c r="C321" s="759"/>
      <c r="D321" s="108"/>
      <c r="E321" s="108"/>
      <c r="F321" s="130"/>
      <c r="G321" s="257"/>
    </row>
    <row r="322" spans="1:40" ht="15" customHeight="1" thickBot="1">
      <c r="A322" s="259" t="s">
        <v>189</v>
      </c>
      <c r="B322" s="260" t="str">
        <f>IF(D302="","",ROUND(((B321-B320)/D303)*100,1))</f>
        <v/>
      </c>
      <c r="C322" s="260" t="str">
        <f>IF(D302="","",ROUND((B321/D302)*100,1))</f>
        <v/>
      </c>
      <c r="D322" s="261" t="str">
        <f>IF(D302="","",IF(AND(B322&lt;=100.5,B322&gt;=99.5),"In","Out"))</f>
        <v/>
      </c>
      <c r="E322" s="261" t="str">
        <f>IF(D302="","",IF(AND(C322&lt;=100.5,C322&gt;=99.5),"In","Out"))</f>
        <v/>
      </c>
      <c r="F322" s="262"/>
      <c r="G322" s="263"/>
    </row>
    <row r="323" spans="1:40" ht="15" customHeight="1">
      <c r="A323" s="94"/>
      <c r="B323" s="94"/>
      <c r="C323" s="94"/>
    </row>
    <row r="324" spans="1:40" ht="15" customHeight="1" thickBot="1">
      <c r="A324" s="94"/>
      <c r="B324" s="94"/>
      <c r="C324" s="94"/>
    </row>
    <row r="325" spans="1:40" ht="15" customHeight="1">
      <c r="A325" s="805" t="s">
        <v>229</v>
      </c>
      <c r="B325" s="806"/>
      <c r="C325" s="806"/>
      <c r="D325" s="806"/>
      <c r="E325" s="806"/>
      <c r="F325" s="806"/>
      <c r="G325" s="806"/>
      <c r="H325" s="806"/>
      <c r="I325" s="807"/>
      <c r="N325" s="265">
        <f>LARGE(P325:P337,1)</f>
        <v>0</v>
      </c>
      <c r="O325" s="266">
        <f>IF(P338&lt;100,(N325+0.1),IF(P338&gt;100,(N325-0.1),N325))</f>
        <v>0.1</v>
      </c>
      <c r="P325" s="266">
        <f>ROUND(IF(B344="",0,SUM(B344/D339)*100),1)</f>
        <v>0</v>
      </c>
      <c r="Q325" s="266">
        <f>IF(P325=N325,O325,P325)</f>
        <v>0.1</v>
      </c>
      <c r="R325" s="266">
        <f>IF(Q325=N326,O326,Q325)</f>
        <v>0.1</v>
      </c>
      <c r="S325" s="266">
        <f>IF(R325=N327,O327,R325)</f>
        <v>0.1</v>
      </c>
      <c r="T325" s="266">
        <f>IF(S325=N328,O328,S325)</f>
        <v>0.1</v>
      </c>
      <c r="U325" s="267">
        <f>IF(T325=N329,O329,T325)</f>
        <v>0.1</v>
      </c>
    </row>
    <row r="326" spans="1:40" ht="15" customHeight="1">
      <c r="A326" s="253" t="s">
        <v>112</v>
      </c>
      <c r="B326" s="808">
        <f>B291</f>
        <v>0</v>
      </c>
      <c r="C326" s="809"/>
      <c r="D326" s="809"/>
      <c r="E326" s="396"/>
      <c r="F326" s="108"/>
      <c r="G326" s="108"/>
      <c r="H326" s="108"/>
      <c r="I326" s="192"/>
      <c r="N326" s="268">
        <f>LARGE(P325:P337,2)</f>
        <v>0</v>
      </c>
      <c r="O326" s="205">
        <f>IF(Q338&lt;100,(N326+0.1),IF(Q338&gt;100,(N326-0.1),N326))</f>
        <v>0.1</v>
      </c>
      <c r="P326" s="205">
        <f>ROUND(IF(B345="",0,SUM(B345/D339)*100),1)</f>
        <v>0</v>
      </c>
      <c r="Q326" s="205">
        <f>IF(P326=N325,O325,P326)</f>
        <v>0.1</v>
      </c>
      <c r="R326" s="205">
        <f>IF(Q326=N326,O326,Q326)</f>
        <v>0.1</v>
      </c>
      <c r="S326" s="205">
        <f>IF(R326=N327,O327,R326)</f>
        <v>0.1</v>
      </c>
      <c r="T326" s="205">
        <f>IF(S326=N328,O328,S326)</f>
        <v>0.1</v>
      </c>
      <c r="U326" s="269">
        <f>IF(T326=N329,O329,T326)</f>
        <v>0.1</v>
      </c>
    </row>
    <row r="327" spans="1:40" ht="15" customHeight="1">
      <c r="A327" s="276" t="s">
        <v>178</v>
      </c>
      <c r="B327" s="795"/>
      <c r="C327" s="796"/>
      <c r="D327" s="796"/>
      <c r="E327" s="189"/>
      <c r="F327" s="108"/>
      <c r="G327" s="108"/>
      <c r="H327" s="108"/>
      <c r="I327" s="192"/>
      <c r="N327" s="268">
        <f>LARGE(P325:P337,3)</f>
        <v>0</v>
      </c>
      <c r="O327" s="205">
        <f>IF(R338&lt;100,(N327+0.1),IF(R338&gt;100,(N327-0.1),N327))</f>
        <v>0.1</v>
      </c>
      <c r="P327" s="205">
        <f>ROUND(IF(B346="",0,SUM(B346/D339)*100),1)</f>
        <v>0</v>
      </c>
      <c r="Q327" s="205">
        <f>IF(P327=N325,O325,P327)</f>
        <v>0.1</v>
      </c>
      <c r="R327" s="205">
        <f>IF(Q327=N326,O326,Q327)</f>
        <v>0.1</v>
      </c>
      <c r="S327" s="205">
        <f>IF(R327=N327,O327,R327)</f>
        <v>0.1</v>
      </c>
      <c r="T327" s="205">
        <f>IF(S327=N328,O328,S327)</f>
        <v>0.1</v>
      </c>
      <c r="U327" s="269">
        <f>IF(T327=N329,O329,T327)</f>
        <v>0.1</v>
      </c>
      <c r="AF327" s="109"/>
      <c r="AG327" s="109"/>
      <c r="AH327" s="109"/>
      <c r="AI327" s="109"/>
      <c r="AJ327" s="109"/>
      <c r="AK327" s="109"/>
      <c r="AL327" s="109"/>
      <c r="AM327" s="109"/>
      <c r="AN327" s="109"/>
    </row>
    <row r="328" spans="1:40" ht="15" customHeight="1">
      <c r="A328" s="253" t="s">
        <v>130</v>
      </c>
      <c r="B328" s="797" t="s">
        <v>274</v>
      </c>
      <c r="C328" s="798"/>
      <c r="D328" s="798"/>
      <c r="E328" s="393"/>
      <c r="F328" s="108"/>
      <c r="G328" s="108"/>
      <c r="H328" s="108"/>
      <c r="I328" s="192"/>
      <c r="N328" s="268">
        <f>LARGE(P325:P337,4)</f>
        <v>0</v>
      </c>
      <c r="O328" s="205">
        <f>IF(S338&lt;100,(N328+0.1),IF(S338&gt;100,(N328-0.1),N328))</f>
        <v>0.1</v>
      </c>
      <c r="P328" s="205">
        <f>ROUND(IF(B347="",0,SUM(B347/D339)*100),1)</f>
        <v>0</v>
      </c>
      <c r="Q328" s="205">
        <f>IF(P328=N325,O325,P328)</f>
        <v>0.1</v>
      </c>
      <c r="R328" s="205">
        <f>IF(Q328=N326,O326,Q328)</f>
        <v>0.1</v>
      </c>
      <c r="S328" s="205">
        <f>IF(R328=N327,O327,R328)</f>
        <v>0.1</v>
      </c>
      <c r="T328" s="205">
        <f>IF(S328=N328,O328,S328)</f>
        <v>0.1</v>
      </c>
      <c r="U328" s="269">
        <f>IF(T328=N329,O329,T328)</f>
        <v>0.1</v>
      </c>
      <c r="AF328" s="109"/>
      <c r="AG328" s="109"/>
      <c r="AH328" s="109"/>
      <c r="AI328" s="109"/>
      <c r="AJ328" s="109"/>
      <c r="AK328" s="109"/>
      <c r="AL328" s="109"/>
      <c r="AM328" s="109"/>
      <c r="AN328" s="109"/>
    </row>
    <row r="329" spans="1:40" ht="15" customHeight="1">
      <c r="A329" s="253" t="s">
        <v>131</v>
      </c>
      <c r="B329" s="797" t="s">
        <v>274</v>
      </c>
      <c r="C329" s="798"/>
      <c r="D329" s="798"/>
      <c r="E329" s="393"/>
      <c r="F329" s="108"/>
      <c r="G329" s="108"/>
      <c r="H329" s="108"/>
      <c r="I329" s="192"/>
      <c r="N329" s="268">
        <f>LARGE(P325:P337,5)</f>
        <v>0</v>
      </c>
      <c r="O329" s="205">
        <f>IF(T338&lt;100,(N329+0.1),IF(T338&gt;100,(N329-0.1),N329))</f>
        <v>0.1</v>
      </c>
      <c r="P329" s="205">
        <f>ROUND(IF(B348="",0,SUM(B348/D339)*100),1)</f>
        <v>0</v>
      </c>
      <c r="Q329" s="205">
        <f>IF(P329=N325,O325,P329)</f>
        <v>0.1</v>
      </c>
      <c r="R329" s="205">
        <f>IF(Q329=N326,O326,Q329)</f>
        <v>0.1</v>
      </c>
      <c r="S329" s="205">
        <f>IF(R329=N327,O327,R329)</f>
        <v>0.1</v>
      </c>
      <c r="T329" s="205">
        <f>IF(S329=N328,O328,S329)</f>
        <v>0.1</v>
      </c>
      <c r="U329" s="269">
        <f>IF(T329=N329,O329,T329)</f>
        <v>0.1</v>
      </c>
      <c r="AF329" s="109"/>
      <c r="AG329" s="109"/>
      <c r="AH329" s="109"/>
      <c r="AI329" s="109"/>
      <c r="AJ329" s="109"/>
      <c r="AK329" s="109"/>
      <c r="AL329" s="109"/>
      <c r="AM329" s="109"/>
      <c r="AN329" s="109"/>
    </row>
    <row r="330" spans="1:40" ht="15" customHeight="1">
      <c r="A330" s="253" t="s">
        <v>180</v>
      </c>
      <c r="B330" s="799" t="s">
        <v>274</v>
      </c>
      <c r="C330" s="800"/>
      <c r="D330" s="800"/>
      <c r="E330" s="393"/>
      <c r="F330" s="108"/>
      <c r="G330" s="108"/>
      <c r="H330" s="108"/>
      <c r="I330" s="192"/>
      <c r="N330" s="268"/>
      <c r="O330" s="205"/>
      <c r="P330" s="205">
        <f>ROUND(IF(B349="",0,SUM(B349/D339)*100),1)</f>
        <v>0</v>
      </c>
      <c r="Q330" s="205">
        <f>IF(P330=N325,O325,P330)</f>
        <v>0.1</v>
      </c>
      <c r="R330" s="205">
        <f>IF(Q330=N326,O326,Q330)</f>
        <v>0.1</v>
      </c>
      <c r="S330" s="205">
        <f>IF(R330=N327,O327,R330)</f>
        <v>0.1</v>
      </c>
      <c r="T330" s="205">
        <f>IF(S330=N328,O328,S330)</f>
        <v>0.1</v>
      </c>
      <c r="U330" s="269">
        <f>IF(T330=N329,O329,T330)</f>
        <v>0.1</v>
      </c>
      <c r="AF330" s="109"/>
      <c r="AG330" s="109"/>
      <c r="AH330" s="109"/>
      <c r="AI330" s="109"/>
      <c r="AJ330" s="109"/>
      <c r="AK330" s="109"/>
      <c r="AL330" s="109"/>
      <c r="AM330" s="109"/>
      <c r="AN330" s="109"/>
    </row>
    <row r="331" spans="1:40" ht="15" customHeight="1">
      <c r="A331" s="253" t="s">
        <v>153</v>
      </c>
      <c r="B331" s="801"/>
      <c r="C331" s="802"/>
      <c r="D331" s="802"/>
      <c r="E331" s="397"/>
      <c r="F331" s="133"/>
      <c r="G331" s="133"/>
      <c r="H331" s="133"/>
      <c r="I331" s="192"/>
      <c r="N331" s="268"/>
      <c r="O331" s="205"/>
      <c r="P331" s="205">
        <f>ROUND(IF(B350="",0,SUM(B350/D339)*100),1)</f>
        <v>0</v>
      </c>
      <c r="Q331" s="205">
        <f>IF(P331=N325,O325,P331)</f>
        <v>0.1</v>
      </c>
      <c r="R331" s="205">
        <f>IF(Q331=N326,O326,Q331)</f>
        <v>0.1</v>
      </c>
      <c r="S331" s="205">
        <f>IF(R331=N327,O327,R331)</f>
        <v>0.1</v>
      </c>
      <c r="T331" s="205">
        <f>IF(S331=N328,O328,S331)</f>
        <v>0.1</v>
      </c>
      <c r="U331" s="269">
        <f>IF(T331=N329,O329,T331)</f>
        <v>0.1</v>
      </c>
      <c r="AF331" s="109"/>
      <c r="AG331" s="109"/>
      <c r="AH331" s="109"/>
      <c r="AI331" s="109"/>
      <c r="AJ331" s="109"/>
      <c r="AK331" s="109"/>
      <c r="AL331" s="109"/>
      <c r="AM331" s="109"/>
      <c r="AN331" s="109"/>
    </row>
    <row r="332" spans="1:40" ht="15" customHeight="1">
      <c r="A332" s="253" t="s">
        <v>145</v>
      </c>
      <c r="B332" s="803" t="str">
        <f>IF(B326=0,"",IF(B326='Mix Design'!B$2,'Mix Design'!O$9,IF(B326='Mix Design'!B$16,'Mix Design'!O$23,IF(B326='Mix Design'!B$30,'Mix Design'!O$37,IF(B326='Mix Design'!B$44,'Mix Design'!O$51,IF(B326='Mix Design'!B$58,'Mix Design'!O$65,IF(B326='Mix Design'!B$72,'Mix Design'!O$79,IF(B326='Mix Design'!B$86,'Mix Design'!O$93,""))))))))</f>
        <v/>
      </c>
      <c r="C332" s="804"/>
      <c r="D332" s="804"/>
      <c r="E332" s="189"/>
      <c r="F332" s="96"/>
      <c r="G332" s="97"/>
      <c r="H332" s="97"/>
      <c r="I332" s="192"/>
      <c r="N332" s="268"/>
      <c r="O332" s="205"/>
      <c r="P332" s="205">
        <f>ROUND(IF(B351="",0,SUM(B351/D339)*100),1)</f>
        <v>0</v>
      </c>
      <c r="Q332" s="205">
        <f>IF(P332=N325,O325,P332)</f>
        <v>0.1</v>
      </c>
      <c r="R332" s="205">
        <f>IF(Q332=N326,O326,Q332)</f>
        <v>0.1</v>
      </c>
      <c r="S332" s="205">
        <f>IF(R332=N327,O327,R332)</f>
        <v>0.1</v>
      </c>
      <c r="T332" s="205">
        <f>IF(S332=N328,O328,S332)</f>
        <v>0.1</v>
      </c>
      <c r="U332" s="269">
        <f>IF(T332=N329,O329,T332)</f>
        <v>0.1</v>
      </c>
      <c r="AF332" s="109"/>
      <c r="AG332" s="109"/>
      <c r="AH332" s="109"/>
      <c r="AI332" s="109"/>
      <c r="AJ332" s="109"/>
      <c r="AK332" s="109"/>
      <c r="AL332" s="109"/>
      <c r="AM332" s="109"/>
      <c r="AN332" s="109"/>
    </row>
    <row r="333" spans="1:40" ht="15" customHeight="1">
      <c r="A333" s="253" t="s">
        <v>175</v>
      </c>
      <c r="B333" s="784">
        <f>IF(B332="",0,100*O340/(SUM(O340:O344)))</f>
        <v>0</v>
      </c>
      <c r="C333" s="785"/>
      <c r="D333" s="785"/>
      <c r="E333" s="249"/>
      <c r="F333" s="98"/>
      <c r="G333" s="99"/>
      <c r="H333" s="99"/>
      <c r="I333" s="192"/>
      <c r="N333" s="268"/>
      <c r="O333" s="205"/>
      <c r="P333" s="205">
        <f>ROUND(IF(B352="",0,SUM(B352/D339)*100),1)</f>
        <v>0</v>
      </c>
      <c r="Q333" s="205">
        <f>IF(P333=N325,O325,P333)</f>
        <v>0.1</v>
      </c>
      <c r="R333" s="205">
        <f>IF(Q333=N326,O326,Q333)</f>
        <v>0.1</v>
      </c>
      <c r="S333" s="205">
        <f>IF(R333=N327,O327,R333)</f>
        <v>0.1</v>
      </c>
      <c r="T333" s="205">
        <f>IF(S333=N328,O328,S333)</f>
        <v>0.1</v>
      </c>
      <c r="U333" s="269">
        <f>IF(T333=N329,O329,T333)</f>
        <v>0.1</v>
      </c>
      <c r="AF333" s="109"/>
      <c r="AG333" s="109"/>
      <c r="AH333" s="109"/>
      <c r="AI333" s="109"/>
      <c r="AJ333" s="109"/>
      <c r="AK333" s="109"/>
      <c r="AL333" s="109"/>
      <c r="AM333" s="109"/>
      <c r="AN333" s="109"/>
    </row>
    <row r="334" spans="1:40" ht="15" customHeight="1">
      <c r="A334" s="277" t="s">
        <v>230</v>
      </c>
      <c r="B334" s="786"/>
      <c r="C334" s="787"/>
      <c r="D334" s="787"/>
      <c r="E334" s="249"/>
      <c r="F334" s="98"/>
      <c r="G334" s="99"/>
      <c r="H334" s="99"/>
      <c r="I334" s="192"/>
      <c r="N334" s="268"/>
      <c r="O334" s="205"/>
      <c r="P334" s="205">
        <f>ROUND(IF(B353="",0,SUM(B353/D339)*100),1)</f>
        <v>0</v>
      </c>
      <c r="Q334" s="205">
        <f>IF(P334=N325,O325,P334)</f>
        <v>0.1</v>
      </c>
      <c r="R334" s="205">
        <f>IF(Q334=N326,O326,Q334)</f>
        <v>0.1</v>
      </c>
      <c r="S334" s="205">
        <f>IF(R334=N327,O327,R334)</f>
        <v>0.1</v>
      </c>
      <c r="T334" s="205">
        <f>IF(S334=N328,O328,S334)</f>
        <v>0.1</v>
      </c>
      <c r="U334" s="269">
        <f>IF(T334=N329,O329,T334)</f>
        <v>0.1</v>
      </c>
      <c r="AF334" s="109"/>
      <c r="AG334" s="109"/>
      <c r="AH334" s="109"/>
      <c r="AI334" s="109"/>
      <c r="AJ334" s="109"/>
      <c r="AK334" s="109"/>
      <c r="AL334" s="109"/>
      <c r="AM334" s="109"/>
      <c r="AN334" s="109"/>
    </row>
    <row r="335" spans="1:40" ht="15" customHeight="1">
      <c r="A335" s="277" t="s">
        <v>225</v>
      </c>
      <c r="B335" s="788" t="str">
        <f>IF(B326=0,"",IF(B326='Mix Design'!B$2,'Mix Design'!L$9,IF(B326='Mix Design'!B$16,'Mix Design'!L$23,IF(B326='Mix Design'!B$30,'Mix Design'!L$37,IF(B326='Mix Design'!B$44,'Mix Design'!L$51,IF(B326='Mix Design'!B$58,'Mix Design'!L$65,IF(B326='Mix Design'!B$72,'Mix Design'!L$79,IF(B326='Mix Design'!B$86,'Mix Design'!L$93,""))))))))</f>
        <v/>
      </c>
      <c r="C335" s="789"/>
      <c r="D335" s="789"/>
      <c r="E335" s="249"/>
      <c r="F335" s="98"/>
      <c r="G335" s="99"/>
      <c r="H335" s="99"/>
      <c r="I335" s="192"/>
      <c r="J335" s="108"/>
      <c r="K335" s="108"/>
      <c r="L335" s="108"/>
      <c r="M335" s="108"/>
      <c r="N335" s="268"/>
      <c r="O335" s="205"/>
      <c r="P335" s="205">
        <f>ROUND(IF(B354="",0,SUM(B354/D339)*100),1)</f>
        <v>0</v>
      </c>
      <c r="Q335" s="205">
        <f>IF(P335=N325,O325,P335)</f>
        <v>0.1</v>
      </c>
      <c r="R335" s="205">
        <f>IF(Q335=N326,O326,Q335)</f>
        <v>0.1</v>
      </c>
      <c r="S335" s="205">
        <f>IF(R335=N327,O327,R335)</f>
        <v>0.1</v>
      </c>
      <c r="T335" s="205">
        <f>IF(S335=N328,O328,S335)</f>
        <v>0.1</v>
      </c>
      <c r="U335" s="269">
        <f>IF(T335=N329,O329,T335)</f>
        <v>0.1</v>
      </c>
      <c r="AF335" s="109"/>
      <c r="AG335" s="109"/>
      <c r="AH335" s="109"/>
      <c r="AI335" s="109"/>
      <c r="AJ335" s="109"/>
      <c r="AK335" s="109"/>
      <c r="AL335" s="109"/>
      <c r="AM335" s="109"/>
      <c r="AN335" s="109"/>
    </row>
    <row r="336" spans="1:40" ht="15" customHeight="1">
      <c r="A336" s="277" t="s">
        <v>224</v>
      </c>
      <c r="B336" s="784">
        <f>IF(B334="",0,O343/SUM(O340:O344)*100)</f>
        <v>0</v>
      </c>
      <c r="C336" s="785"/>
      <c r="D336" s="785"/>
      <c r="E336" s="249"/>
      <c r="F336" s="98"/>
      <c r="G336" s="99"/>
      <c r="H336" s="99"/>
      <c r="I336" s="192"/>
      <c r="J336" s="143"/>
      <c r="K336" s="143"/>
      <c r="L336" s="143"/>
      <c r="M336" s="143"/>
      <c r="N336" s="268"/>
      <c r="O336" s="205"/>
      <c r="P336" s="205">
        <f>ROUND(IF(B355="",0,SUM(B355/D339)*100),1)</f>
        <v>0</v>
      </c>
      <c r="Q336" s="205">
        <f>IF(P336=N325,O325,P336)</f>
        <v>0.1</v>
      </c>
      <c r="R336" s="205">
        <f>IF(Q336=N326,O326,Q336)</f>
        <v>0.1</v>
      </c>
      <c r="S336" s="205">
        <f>IF(R336=N327,O327,R336)</f>
        <v>0.1</v>
      </c>
      <c r="T336" s="205">
        <f>IF(S336=N328,O328,S336)</f>
        <v>0.1</v>
      </c>
      <c r="U336" s="269">
        <f>IF(T336=N329,O329,T336)</f>
        <v>0.1</v>
      </c>
      <c r="AF336" s="109"/>
      <c r="AG336" s="109"/>
      <c r="AH336" s="109"/>
      <c r="AI336" s="109"/>
      <c r="AJ336" s="109"/>
      <c r="AK336" s="109"/>
      <c r="AL336" s="109"/>
      <c r="AM336" s="109"/>
      <c r="AN336" s="109"/>
    </row>
    <row r="337" spans="1:40" ht="15" customHeight="1">
      <c r="A337" s="278" t="s">
        <v>176</v>
      </c>
      <c r="B337" s="788" t="e">
        <f>100*(O344/SUM(O340:O344))</f>
        <v>#VALUE!</v>
      </c>
      <c r="C337" s="789"/>
      <c r="D337" s="789"/>
      <c r="E337" s="249"/>
      <c r="F337" s="98"/>
      <c r="G337" s="99"/>
      <c r="H337" s="99"/>
      <c r="I337" s="192"/>
      <c r="K337" s="110"/>
      <c r="L337" s="110"/>
      <c r="N337" s="268"/>
      <c r="O337" s="205"/>
      <c r="P337" s="205">
        <f>ROUND(IF(B356="",0,SUM((B357+B356)/D339)*100),1)</f>
        <v>0</v>
      </c>
      <c r="Q337" s="205">
        <f>IF(P337=N325,O325,P337)</f>
        <v>0.1</v>
      </c>
      <c r="R337" s="205">
        <f>IF(Q337=N326,O326,Q337)</f>
        <v>0.1</v>
      </c>
      <c r="S337" s="205">
        <f>IF(R337=N327,O327,R337)</f>
        <v>0.1</v>
      </c>
      <c r="T337" s="205">
        <f>IF(S337=N328,O328,S337)</f>
        <v>0.1</v>
      </c>
      <c r="U337" s="269">
        <f>IF(T337=N329,O329,T337)</f>
        <v>0.1</v>
      </c>
      <c r="AF337" s="109"/>
      <c r="AG337" s="109"/>
      <c r="AH337" s="109"/>
      <c r="AI337" s="109"/>
      <c r="AJ337" s="109"/>
      <c r="AK337" s="109"/>
      <c r="AL337" s="109"/>
      <c r="AM337" s="109"/>
      <c r="AN337" s="109"/>
    </row>
    <row r="338" spans="1:40" ht="15" customHeight="1" thickBot="1">
      <c r="A338" s="279"/>
      <c r="B338" s="264"/>
      <c r="C338" s="264"/>
      <c r="D338" s="264"/>
      <c r="E338" s="264"/>
      <c r="F338" s="98"/>
      <c r="G338" s="99"/>
      <c r="H338" s="99"/>
      <c r="I338" s="192"/>
      <c r="K338" s="110"/>
      <c r="L338" s="110"/>
      <c r="N338" s="270"/>
      <c r="O338" s="271"/>
      <c r="P338" s="271">
        <f t="shared" ref="P338:U338" si="32">ROUND(IF(P337="",0,SUM(P325:P337)),1)</f>
        <v>0</v>
      </c>
      <c r="Q338" s="271">
        <f t="shared" si="32"/>
        <v>1.3</v>
      </c>
      <c r="R338" s="271">
        <f t="shared" si="32"/>
        <v>1.3</v>
      </c>
      <c r="S338" s="271">
        <f t="shared" si="32"/>
        <v>1.3</v>
      </c>
      <c r="T338" s="271">
        <f t="shared" si="32"/>
        <v>1.3</v>
      </c>
      <c r="U338" s="272">
        <f t="shared" si="32"/>
        <v>1.3</v>
      </c>
      <c r="AF338" s="109"/>
      <c r="AG338" s="109"/>
      <c r="AH338" s="109"/>
      <c r="AI338" s="109"/>
      <c r="AJ338" s="109"/>
      <c r="AK338" s="109"/>
      <c r="AL338" s="109"/>
      <c r="AM338" s="109"/>
      <c r="AN338" s="109"/>
    </row>
    <row r="339" spans="1:40" ht="15" customHeight="1">
      <c r="A339" s="790" t="s">
        <v>95</v>
      </c>
      <c r="B339" s="791"/>
      <c r="C339" s="792"/>
      <c r="D339" s="793"/>
      <c r="E339" s="794"/>
      <c r="F339" s="99"/>
      <c r="G339" s="99"/>
      <c r="H339" s="99"/>
      <c r="I339" s="192"/>
      <c r="K339" s="110"/>
      <c r="L339" s="110"/>
      <c r="AF339" s="109"/>
      <c r="AG339" s="109"/>
      <c r="AH339" s="109"/>
      <c r="AI339" s="109"/>
      <c r="AJ339" s="109"/>
      <c r="AK339" s="109"/>
      <c r="AL339" s="109"/>
      <c r="AM339" s="109"/>
      <c r="AN339" s="109"/>
    </row>
    <row r="340" spans="1:40" ht="15" customHeight="1">
      <c r="A340" s="774" t="s">
        <v>132</v>
      </c>
      <c r="B340" s="653"/>
      <c r="C340" s="775"/>
      <c r="D340" s="776"/>
      <c r="E340" s="777"/>
      <c r="F340" s="99"/>
      <c r="G340" s="99"/>
      <c r="H340" s="99"/>
      <c r="I340" s="192"/>
      <c r="K340" s="110"/>
      <c r="L340" s="110"/>
      <c r="O340" s="458">
        <f>IF(B332="",0,B331*(1-B332/100)/100)</f>
        <v>0</v>
      </c>
      <c r="P340" s="459"/>
      <c r="Q340" s="459"/>
      <c r="R340" s="459"/>
      <c r="S340" s="459"/>
      <c r="AF340" s="109"/>
      <c r="AG340" s="109"/>
      <c r="AH340" s="109"/>
      <c r="AI340" s="109"/>
      <c r="AJ340" s="109"/>
      <c r="AK340" s="109"/>
      <c r="AL340" s="109"/>
      <c r="AM340" s="109"/>
      <c r="AN340" s="109"/>
    </row>
    <row r="341" spans="1:40" ht="15" customHeight="1">
      <c r="A341" s="774" t="s">
        <v>133</v>
      </c>
      <c r="B341" s="653"/>
      <c r="C341" s="775"/>
      <c r="D341" s="758" t="str">
        <f>IF(D339="","",D339-D340)</f>
        <v/>
      </c>
      <c r="E341" s="759"/>
      <c r="F341" s="99"/>
      <c r="G341" s="99"/>
      <c r="H341" s="99"/>
      <c r="I341" s="192"/>
      <c r="K341" s="110"/>
      <c r="L341" s="110"/>
      <c r="O341" s="460"/>
      <c r="P341" s="461"/>
      <c r="Q341" s="462"/>
      <c r="R341" s="462"/>
      <c r="S341" s="459"/>
    </row>
    <row r="342" spans="1:40" ht="15" customHeight="1">
      <c r="A342" s="778" t="s">
        <v>96</v>
      </c>
      <c r="B342" s="780" t="s">
        <v>157</v>
      </c>
      <c r="C342" s="781"/>
      <c r="D342" s="756" t="s">
        <v>231</v>
      </c>
      <c r="E342" s="756" t="s">
        <v>232</v>
      </c>
      <c r="F342" s="756" t="s">
        <v>234</v>
      </c>
      <c r="G342" s="756" t="s">
        <v>235</v>
      </c>
      <c r="H342" s="756" t="s">
        <v>233</v>
      </c>
      <c r="I342" s="772" t="s">
        <v>227</v>
      </c>
      <c r="L342" s="110"/>
      <c r="M342" s="110"/>
      <c r="N342" s="756" t="s">
        <v>317</v>
      </c>
      <c r="O342" s="460"/>
      <c r="P342" s="463" t="s">
        <v>314</v>
      </c>
      <c r="Q342" s="464" t="s">
        <v>315</v>
      </c>
      <c r="R342" s="464" t="s">
        <v>316</v>
      </c>
      <c r="S342" s="459"/>
    </row>
    <row r="343" spans="1:40" ht="15" customHeight="1">
      <c r="A343" s="779"/>
      <c r="B343" s="782"/>
      <c r="C343" s="783"/>
      <c r="D343" s="771"/>
      <c r="E343" s="771"/>
      <c r="F343" s="757"/>
      <c r="G343" s="771"/>
      <c r="H343" s="757"/>
      <c r="I343" s="773"/>
      <c r="L343" s="110"/>
      <c r="M343" s="110"/>
      <c r="N343" s="757"/>
      <c r="O343" s="465" t="e">
        <f>(1-P343-Q343-R343)*B334/100</f>
        <v>#VALUE!</v>
      </c>
      <c r="P343" s="461" t="e">
        <f>B335/100</f>
        <v>#VALUE!</v>
      </c>
      <c r="Q343" s="462">
        <v>0.1</v>
      </c>
      <c r="R343" s="462">
        <v>0.125</v>
      </c>
      <c r="S343" s="459"/>
    </row>
    <row r="344" spans="1:40" ht="15" customHeight="1">
      <c r="A344" s="280" t="s">
        <v>156</v>
      </c>
      <c r="B344" s="765"/>
      <c r="C344" s="766"/>
      <c r="D344" s="125" t="str">
        <f>IF(B344="","",IF(P338=100,P325,IF(Q338=100,Q325,IF(R338=100,R325,IF(S338=100,S325,IF(T338=100,T325,IF(U338=100,U325,U325)))))))</f>
        <v/>
      </c>
      <c r="E344" s="126" t="str">
        <f>IF(D339="","",IF(D345="","",ROUND(100-D344,1)))</f>
        <v/>
      </c>
      <c r="F344" s="145" t="str">
        <f>IF(D339="","",IF(B326='Mix Design'!B$2,'Mix Design'!B$14,IF(B326='Mix Design'!B$16,'Mix Design'!B$28,IF(B326='Mix Design'!B$30,'Mix Design'!B$42,IF(B326='Mix Design'!B$44,'Mix Design'!B$56,IF(B326='Mix Design'!B$58,'Mix Design'!B$70,IF(B326='Mix Design'!B$72,'Mix Design'!B$84,IF(B326='Mix Design'!B$86,'Mix Design'!B$98,""))))))))</f>
        <v/>
      </c>
      <c r="G344" s="178">
        <f ca="1">IF(B$326="","",IF(SUM(D$339)=0,0,OFFSET('Mix Design'!R$9,0,ROW(CF!P344)-ROW(CF!P$55))))</f>
        <v>0</v>
      </c>
      <c r="H344" s="147" t="str">
        <f>IF(D$51="","",(SUM(ROUND(E344*B$49/100,1),ROUND(F344*B$45/100,1),ROUND(G344*B$48/100,1))))</f>
        <v/>
      </c>
      <c r="I344" s="281" t="str">
        <f>IF(D$51="","",IF(H344&gt;9.9,ROUND(H344,0),ROUND(H344,1)))</f>
        <v/>
      </c>
      <c r="J344" s="466" t="str">
        <f>E344</f>
        <v/>
      </c>
      <c r="L344" s="110"/>
      <c r="M344" s="110"/>
      <c r="N344" s="95" t="e">
        <f ca="1">F344*(1-B$44/100)</f>
        <v>#VALUE!</v>
      </c>
      <c r="O344" s="465">
        <f>1-(B331+B334)/100</f>
        <v>1</v>
      </c>
      <c r="P344" s="461"/>
      <c r="Q344" s="462"/>
      <c r="R344" s="462"/>
      <c r="S344" s="459"/>
    </row>
    <row r="345" spans="1:40" ht="15" customHeight="1">
      <c r="A345" s="280" t="s">
        <v>97</v>
      </c>
      <c r="B345" s="765"/>
      <c r="C345" s="766"/>
      <c r="D345" s="125" t="str">
        <f>IF(D339="","",IF(P338=100,P326,IF(Q338=100,Q326,IF(R338=100,R326,IF(S338=100,S326,IF(T338=100,T326,IF(U338=100,U326,U326)))))))</f>
        <v/>
      </c>
      <c r="E345" s="127" t="str">
        <f>IF(D$51="","",ROUND(J345,IF(J345&gt;9.9,0,1)))</f>
        <v/>
      </c>
      <c r="F345" s="145" t="str">
        <f>IF(D339="","",IF(B326='Mix Design'!B$2,'Mix Design'!C$14,IF(B326='Mix Design'!B$16,'Mix Design'!C$28,IF(B326='Mix Design'!B$30,'Mix Design'!C$42,IF(B326='Mix Design'!B$44,'Mix Design'!C$56,IF(B326='Mix Design'!B$58,'Mix Design'!C$70,IF(B326='Mix Design'!B$72,'Mix Design'!C$84,IF(B326='Mix Design'!B$86,'Mix Design'!C$98,""))))))))</f>
        <v/>
      </c>
      <c r="G345" s="178">
        <f ca="1">IF(B$326="","",IF(SUM(D$339)=0,0,OFFSET('Mix Design'!R$9,0,ROW(CF!P345)-ROW(CF!P$55))))</f>
        <v>0</v>
      </c>
      <c r="H345" s="147" t="str">
        <f t="shared" ref="H345:H355" si="33">IF(D$51="","",(SUM(ROUND(E345*B$49/100,1),ROUND(F345*B$45/100,1),ROUND(G345*B$48/100,1))))</f>
        <v/>
      </c>
      <c r="I345" s="281" t="str">
        <f t="shared" ref="I345:I355" si="34">IF(D$51="","",IF(H345&gt;9.9,ROUND(H345,0),ROUND(H345,1)))</f>
        <v/>
      </c>
      <c r="J345" s="467" t="e">
        <f>J344-D345</f>
        <v>#VALUE!</v>
      </c>
      <c r="L345" s="110"/>
      <c r="M345" s="110"/>
    </row>
    <row r="346" spans="1:40" ht="15" customHeight="1">
      <c r="A346" s="280" t="s">
        <v>98</v>
      </c>
      <c r="B346" s="765"/>
      <c r="C346" s="766"/>
      <c r="D346" s="125" t="str">
        <f>IF(D339="","",IF(P338=100,P327,IF(Q338=100,Q327,IF(R338=100,R327,IF(S338=100,S327,IF(T338=100,T327,IF(U338=100,U327,U327)))))))</f>
        <v/>
      </c>
      <c r="E346" s="127" t="str">
        <f t="shared" ref="E346:E355" si="35">IF(D$51="","",ROUND(J346,IF(J346&gt;9.9,0,1)))</f>
        <v/>
      </c>
      <c r="F346" s="145" t="str">
        <f>IF(D339="","",IF(B326='Mix Design'!B$2,'Mix Design'!D$14,IF(B326='Mix Design'!B$16,'Mix Design'!D$28,IF(B326='Mix Design'!B$30,'Mix Design'!D$42,IF(B326='Mix Design'!B$44,'Mix Design'!D$56,IF(B326='Mix Design'!B$58,'Mix Design'!D$70,IF(B326='Mix Design'!B$72,'Mix Design'!D$84,IF(B326='Mix Design'!B$86,'Mix Design'!D$98,""))))))))</f>
        <v/>
      </c>
      <c r="G346" s="178">
        <f ca="1">IF(B$326="","",IF(SUM(D$339)=0,0,OFFSET('Mix Design'!R$9,0,ROW(CF!P346)-ROW(CF!P$55))))</f>
        <v>0</v>
      </c>
      <c r="H346" s="147" t="str">
        <f t="shared" si="33"/>
        <v/>
      </c>
      <c r="I346" s="281" t="str">
        <f t="shared" si="34"/>
        <v/>
      </c>
      <c r="J346" s="467" t="e">
        <f t="shared" ref="J346:J355" si="36">J345-D346</f>
        <v>#VALUE!</v>
      </c>
      <c r="L346" s="110"/>
      <c r="M346" s="110"/>
    </row>
    <row r="347" spans="1:40" ht="15" customHeight="1">
      <c r="A347" s="280" t="s">
        <v>99</v>
      </c>
      <c r="B347" s="765"/>
      <c r="C347" s="766"/>
      <c r="D347" s="125" t="str">
        <f>IF(D339="","",IF(P338=100,P328,IF(Q338=100,Q328,IF(R338=100,R328,IF(S338=100,S328,IF(T338=100,T328,IF(U338=100,U328,U328)))))))</f>
        <v/>
      </c>
      <c r="E347" s="127" t="str">
        <f t="shared" si="35"/>
        <v/>
      </c>
      <c r="F347" s="145" t="str">
        <f>IF(D339="","",IF(B326='Mix Design'!B$2,'Mix Design'!E$14,IF(B326='Mix Design'!B$16,'Mix Design'!E$28,IF(B326='Mix Design'!B$30,'Mix Design'!E$42,IF(B326='Mix Design'!B$44,'Mix Design'!E$56,IF(B326='Mix Design'!B$58,'Mix Design'!E$70,IF(B326='Mix Design'!B$72,'Mix Design'!E$84,IF(B326='Mix Design'!B$86,'Mix Design'!E$98,""))))))))</f>
        <v/>
      </c>
      <c r="G347" s="178">
        <f ca="1">IF(B$326="","",IF(SUM(D$339)=0,0,OFFSET('Mix Design'!R$9,0,ROW(CF!P347)-ROW(CF!P$55))))</f>
        <v>0</v>
      </c>
      <c r="H347" s="147" t="str">
        <f t="shared" si="33"/>
        <v/>
      </c>
      <c r="I347" s="281" t="str">
        <f t="shared" si="34"/>
        <v/>
      </c>
      <c r="J347" s="467" t="e">
        <f t="shared" si="36"/>
        <v>#VALUE!</v>
      </c>
      <c r="L347" s="110"/>
      <c r="M347" s="110"/>
      <c r="N347" s="105"/>
      <c r="O347" s="110"/>
      <c r="P347" s="113"/>
      <c r="Q347" s="110"/>
      <c r="R347" s="110"/>
    </row>
    <row r="348" spans="1:40" ht="15" customHeight="1">
      <c r="A348" s="280" t="s">
        <v>100</v>
      </c>
      <c r="B348" s="765"/>
      <c r="C348" s="766"/>
      <c r="D348" s="125" t="str">
        <f>IF(D339="","",IF(P338=100,P329,IF(Q338=100,Q329,IF(R338=100,R329,IF(S338=100,S329,IF(T338=100,T329,IF(U338=100,U329,U329)))))))</f>
        <v/>
      </c>
      <c r="E348" s="127" t="str">
        <f t="shared" si="35"/>
        <v/>
      </c>
      <c r="F348" s="145" t="str">
        <f>IF(D339="","",IF(B326='Mix Design'!B$2,'Mix Design'!F$14,IF(B326='Mix Design'!B$16,'Mix Design'!F$28,IF(B326='Mix Design'!B$30,'Mix Design'!F$42,IF(B326='Mix Design'!B$44,'Mix Design'!F$56,IF(B326='Mix Design'!B$58,'Mix Design'!F$70,IF(B326='Mix Design'!B$72,'Mix Design'!F$84,IF(B326='Mix Design'!B$86,'Mix Design'!F$98,""))))))))</f>
        <v/>
      </c>
      <c r="G348" s="178">
        <f ca="1">IF(B$326="","",IF(SUM(D$339)=0,0,OFFSET('Mix Design'!R$9,0,ROW(CF!P348)-ROW(CF!P$55))))</f>
        <v>0</v>
      </c>
      <c r="H348" s="147" t="str">
        <f t="shared" si="33"/>
        <v/>
      </c>
      <c r="I348" s="281" t="str">
        <f t="shared" si="34"/>
        <v/>
      </c>
      <c r="J348" s="467" t="e">
        <f t="shared" si="36"/>
        <v>#VALUE!</v>
      </c>
      <c r="L348" s="110"/>
      <c r="M348" s="110"/>
      <c r="N348" s="110"/>
      <c r="O348" s="110"/>
      <c r="P348" s="110"/>
      <c r="Q348" s="110"/>
      <c r="R348" s="110"/>
    </row>
    <row r="349" spans="1:40" ht="15" customHeight="1">
      <c r="A349" s="280" t="s">
        <v>101</v>
      </c>
      <c r="B349" s="765"/>
      <c r="C349" s="766"/>
      <c r="D349" s="125" t="str">
        <f>IF(D339="","",IF(P338=100,P330,IF(Q338=100,Q330,IF(R338=100,R330,IF(S338=100,S330,IF(T338=100,T330,IF(U338=100,U330,U330)))))))</f>
        <v/>
      </c>
      <c r="E349" s="127" t="str">
        <f t="shared" si="35"/>
        <v/>
      </c>
      <c r="F349" s="146" t="str">
        <f>IF(D339="","",IF(B326='Mix Design'!B$2,'Mix Design'!G$14,IF(B326='Mix Design'!B$16,'Mix Design'!G$28,IF(B326='Mix Design'!B$30,'Mix Design'!G$42,IF(B326='Mix Design'!B$44,'Mix Design'!G$56,IF(B326='Mix Design'!B$58,'Mix Design'!G$70,IF(B326='Mix Design'!B$72,'Mix Design'!G$84,IF(B326='Mix Design'!B$86,'Mix Design'!G$98,""))))))))</f>
        <v/>
      </c>
      <c r="G349" s="178">
        <f ca="1">IF(B$326="","",IF(SUM(D$339)=0,0,OFFSET('Mix Design'!R$9,0,ROW(CF!P349)-ROW(CF!P$55))))</f>
        <v>0</v>
      </c>
      <c r="H349" s="147" t="str">
        <f t="shared" si="33"/>
        <v/>
      </c>
      <c r="I349" s="281" t="str">
        <f t="shared" si="34"/>
        <v/>
      </c>
      <c r="J349" s="467" t="e">
        <f t="shared" si="36"/>
        <v>#VALUE!</v>
      </c>
      <c r="K349" s="123"/>
      <c r="L349" s="114"/>
      <c r="M349" s="114"/>
      <c r="N349" s="114"/>
      <c r="O349" s="114"/>
      <c r="P349" s="114"/>
      <c r="Q349" s="114"/>
      <c r="R349" s="114"/>
    </row>
    <row r="350" spans="1:40" ht="15" customHeight="1">
      <c r="A350" s="280" t="s">
        <v>102</v>
      </c>
      <c r="B350" s="765"/>
      <c r="C350" s="766"/>
      <c r="D350" s="125" t="str">
        <f>IF(D339="","",IF(P338=100,P331,IF(Q338=100,Q331,IF(R338=100,R331,IF(S338=100,S331,IF(T338=100,T331,IF(U338=100,U331,U331)))))))</f>
        <v/>
      </c>
      <c r="E350" s="127" t="str">
        <f t="shared" si="35"/>
        <v/>
      </c>
      <c r="F350" s="146" t="str">
        <f>IF(D339="","",IF(B326='Mix Design'!B$2,'Mix Design'!H$14,IF(B326='Mix Design'!B$16,'Mix Design'!H$28,IF(B326='Mix Design'!B$30,'Mix Design'!H$42,IF(B326='Mix Design'!B$44,'Mix Design'!H$56,IF(B326='Mix Design'!B$58,'Mix Design'!H$70,IF(B326='Mix Design'!B$72,'Mix Design'!H$84,IF(B326='Mix Design'!B$86,'Mix Design'!H$98,""))))))))</f>
        <v/>
      </c>
      <c r="G350" s="178">
        <f ca="1">IF(B$326="","",IF(SUM(D$339)=0,0,OFFSET('Mix Design'!R$9,0,ROW(CF!P350)-ROW(CF!P$55))))</f>
        <v>0</v>
      </c>
      <c r="H350" s="147" t="str">
        <f t="shared" si="33"/>
        <v/>
      </c>
      <c r="I350" s="281" t="str">
        <f t="shared" si="34"/>
        <v/>
      </c>
      <c r="J350" s="467" t="e">
        <f t="shared" si="36"/>
        <v>#VALUE!</v>
      </c>
      <c r="K350" s="123"/>
      <c r="L350" s="114"/>
      <c r="M350" s="114"/>
      <c r="N350" s="114"/>
      <c r="O350" s="114"/>
      <c r="P350" s="114"/>
      <c r="Q350" s="114"/>
      <c r="R350" s="114"/>
    </row>
    <row r="351" spans="1:40" ht="15" customHeight="1">
      <c r="A351" s="280" t="s">
        <v>103</v>
      </c>
      <c r="B351" s="765"/>
      <c r="C351" s="766"/>
      <c r="D351" s="125" t="str">
        <f>IF(D339="","",IF(P338=100,P332,IF(Q338=100,Q332,IF(R338=100,R332,IF(S338=100,S332,IF(T338=100,T332,IF(U338=100,U332,U332)))))))</f>
        <v/>
      </c>
      <c r="E351" s="127" t="str">
        <f t="shared" si="35"/>
        <v/>
      </c>
      <c r="F351" s="146" t="str">
        <f>IF(D339="","",IF(B326='Mix Design'!B$2,'Mix Design'!I$14,IF(B326='Mix Design'!B$16,'Mix Design'!I$28,IF(B326='Mix Design'!B$30,'Mix Design'!I$42,IF(B326='Mix Design'!B$44,'Mix Design'!I$56,IF(B326='Mix Design'!B$58,'Mix Design'!I$70,IF(B326='Mix Design'!B$72,'Mix Design'!I$84,IF(B326='Mix Design'!B$86,'Mix Design'!I$98,""))))))))</f>
        <v/>
      </c>
      <c r="G351" s="178">
        <f ca="1">IF(B$326="","",IF(SUM(D$339)=0,0,OFFSET('Mix Design'!R$9,0,ROW(CF!P351)-ROW(CF!P$55))))</f>
        <v>0</v>
      </c>
      <c r="H351" s="147" t="str">
        <f t="shared" si="33"/>
        <v/>
      </c>
      <c r="I351" s="281" t="str">
        <f t="shared" si="34"/>
        <v/>
      </c>
      <c r="J351" s="467" t="e">
        <f t="shared" si="36"/>
        <v>#VALUE!</v>
      </c>
      <c r="K351" s="166"/>
      <c r="L351" s="114"/>
      <c r="M351" s="114"/>
      <c r="N351" s="114"/>
      <c r="O351" s="114"/>
      <c r="P351" s="114"/>
      <c r="Q351" s="114"/>
      <c r="R351" s="114"/>
      <c r="S351" s="114"/>
    </row>
    <row r="352" spans="1:40" ht="15" customHeight="1">
      <c r="A352" s="280" t="s">
        <v>104</v>
      </c>
      <c r="B352" s="765"/>
      <c r="C352" s="766"/>
      <c r="D352" s="125" t="str">
        <f>IF(D339="","",IF(P338=100,P333,IF(Q338=100,Q333,IF(R338=100,R333,IF(S338=100,S333,IF(T338=100,T333,IF(U338=100,U333,U333)))))))</f>
        <v/>
      </c>
      <c r="E352" s="127" t="str">
        <f t="shared" si="35"/>
        <v/>
      </c>
      <c r="F352" s="146" t="str">
        <f>IF(D339="","",IF(B326='Mix Design'!B$2,'Mix Design'!J$14,IF(B326='Mix Design'!B$16,'Mix Design'!J$28,IF(B326='Mix Design'!B$30,'Mix Design'!J$42,IF(B326='Mix Design'!B$44,'Mix Design'!J$56,IF(B326='Mix Design'!B$58,'Mix Design'!J$70,IF(B326='Mix Design'!B$72,'Mix Design'!J$84,IF(B326='Mix Design'!B$86,'Mix Design'!J$98,""))))))))</f>
        <v/>
      </c>
      <c r="G352" s="178">
        <f ca="1">IF(B$326="","",IF(SUM(D$339)=0,0,OFFSET('Mix Design'!R$9,0,ROW(CF!P352)-ROW(CF!P$55))))</f>
        <v>0</v>
      </c>
      <c r="H352" s="147" t="str">
        <f t="shared" si="33"/>
        <v/>
      </c>
      <c r="I352" s="281" t="str">
        <f t="shared" si="34"/>
        <v/>
      </c>
      <c r="J352" s="467" t="e">
        <f t="shared" si="36"/>
        <v>#VALUE!</v>
      </c>
      <c r="K352" s="166"/>
      <c r="L352" s="114"/>
      <c r="M352" s="114"/>
      <c r="N352" s="114"/>
      <c r="O352" s="114"/>
      <c r="P352" s="114"/>
      <c r="Q352" s="114"/>
      <c r="R352" s="114"/>
      <c r="S352" s="114"/>
    </row>
    <row r="353" spans="1:19" ht="15" customHeight="1">
      <c r="A353" s="280" t="s">
        <v>105</v>
      </c>
      <c r="B353" s="765"/>
      <c r="C353" s="766"/>
      <c r="D353" s="125" t="str">
        <f>IF(D339="","",IF(P338=100,P334,IF(Q338=100,Q334,IF(R338=100,R334,IF(S338=100,S334,IF(T338=100,T334,IF(U338=100,U334,U334)))))))</f>
        <v/>
      </c>
      <c r="E353" s="127" t="str">
        <f t="shared" si="35"/>
        <v/>
      </c>
      <c r="F353" s="146" t="str">
        <f>IF(D339="","",IF(B326='Mix Design'!B$2,'Mix Design'!K$14,IF(B326='Mix Design'!B$16,'Mix Design'!K$28,IF(B326='Mix Design'!B$30,'Mix Design'!K$42,IF(B326='Mix Design'!B$44,'Mix Design'!K$56,IF(B326='Mix Design'!B$58,'Mix Design'!K$70,IF(B326='Mix Design'!B$72,'Mix Design'!K$84,IF(B326='Mix Design'!B$86,'Mix Design'!K$98,""))))))))</f>
        <v/>
      </c>
      <c r="G353" s="178">
        <f ca="1">IF(B$326="","",IF(SUM(D$339)=0,0,OFFSET('Mix Design'!R$9,0,ROW(CF!P353)-ROW(CF!P$55))))</f>
        <v>0</v>
      </c>
      <c r="H353" s="147" t="str">
        <f t="shared" si="33"/>
        <v/>
      </c>
      <c r="I353" s="281" t="str">
        <f t="shared" si="34"/>
        <v/>
      </c>
      <c r="J353" s="467" t="e">
        <f t="shared" si="36"/>
        <v>#VALUE!</v>
      </c>
      <c r="K353" s="166"/>
      <c r="L353" s="114"/>
      <c r="M353" s="114"/>
      <c r="N353" s="114"/>
      <c r="O353" s="114"/>
      <c r="P353" s="114"/>
      <c r="Q353" s="114"/>
      <c r="R353" s="114"/>
      <c r="S353" s="114"/>
    </row>
    <row r="354" spans="1:19" ht="15" customHeight="1">
      <c r="A354" s="280" t="s">
        <v>106</v>
      </c>
      <c r="B354" s="765"/>
      <c r="C354" s="766"/>
      <c r="D354" s="125" t="str">
        <f>IF(D339="","",IF(P338=100,P335,IF(Q338=100,Q335,IF(R338=100,R335,IF(S338=100,S335,IF(T338=100,T335,IF(U338=100,U335,U335)))))))</f>
        <v/>
      </c>
      <c r="E354" s="127" t="str">
        <f t="shared" si="35"/>
        <v/>
      </c>
      <c r="F354" s="146" t="str">
        <f>IF(D339="","",IF(B326='Mix Design'!B$2,'Mix Design'!L$14,IF(B326='Mix Design'!B$16,'Mix Design'!L$28,IF(B326='Mix Design'!B$30,'Mix Design'!L$42,IF(B326='Mix Design'!B$44,'Mix Design'!L$56,IF(B326='Mix Design'!B$58,'Mix Design'!L$70,IF(B326='Mix Design'!B$72,'Mix Design'!L$84,IF(B326='Mix Design'!B$86,'Mix Design'!L$98,""))))))))</f>
        <v/>
      </c>
      <c r="G354" s="178">
        <f ca="1">IF(B$326="","",IF(SUM(D$339)=0,0,OFFSET('Mix Design'!R$9,0,ROW(CF!P354)-ROW(CF!P$55))))</f>
        <v>0</v>
      </c>
      <c r="H354" s="147" t="str">
        <f t="shared" si="33"/>
        <v/>
      </c>
      <c r="I354" s="281" t="str">
        <f t="shared" si="34"/>
        <v/>
      </c>
      <c r="J354" s="467" t="e">
        <f t="shared" si="36"/>
        <v>#VALUE!</v>
      </c>
      <c r="K354" s="166"/>
      <c r="L354" s="114"/>
      <c r="M354" s="114"/>
      <c r="N354" s="114"/>
      <c r="O354" s="114"/>
      <c r="P354" s="114"/>
      <c r="Q354" s="114"/>
      <c r="R354" s="114"/>
      <c r="S354" s="114"/>
    </row>
    <row r="355" spans="1:19" ht="15" customHeight="1">
      <c r="A355" s="282" t="s">
        <v>107</v>
      </c>
      <c r="B355" s="765"/>
      <c r="C355" s="766"/>
      <c r="D355" s="125" t="str">
        <f>IF(D339="","",IF(P338=100,P336,IF(Q338=100,Q336,IF(R338=100,R336,IF(S338=100,S336,IF(T338=100,T336,IF(U338=100,U336,U336)))))))</f>
        <v/>
      </c>
      <c r="E355" s="127" t="str">
        <f t="shared" si="35"/>
        <v/>
      </c>
      <c r="F355" s="146" t="str">
        <f>IF(D339="","",IF(B326='Mix Design'!B$2,'Mix Design'!M$14,IF(B326='Mix Design'!B$16,'Mix Design'!M$28,IF(B326='Mix Design'!B$30,'Mix Design'!M$42,IF(B326='Mix Design'!B$44,'Mix Design'!M$56,IF(B326='Mix Design'!B$58,'Mix Design'!M$70,IF(B326='Mix Design'!B$72,'Mix Design'!M$84,IF(B326='Mix Design'!B$86,'Mix Design'!M$98,""))))))))</f>
        <v/>
      </c>
      <c r="G355" s="178">
        <f ca="1">IF(B$326="","",IF(SUM(D$339)=0,0,OFFSET('Mix Design'!R$9,0,ROW(CF!P355)-ROW(CF!P$55))))</f>
        <v>0</v>
      </c>
      <c r="H355" s="147" t="str">
        <f t="shared" si="33"/>
        <v/>
      </c>
      <c r="I355" s="281" t="str">
        <f t="shared" si="34"/>
        <v/>
      </c>
      <c r="J355" s="467" t="e">
        <f t="shared" si="36"/>
        <v>#VALUE!</v>
      </c>
      <c r="K355" s="166"/>
      <c r="L355" s="114"/>
      <c r="M355" s="114"/>
      <c r="N355" s="114"/>
      <c r="O355" s="114"/>
      <c r="P355" s="114"/>
      <c r="Q355" s="114"/>
      <c r="R355" s="114"/>
      <c r="S355" s="114"/>
    </row>
    <row r="356" spans="1:19" ht="15" customHeight="1" thickBot="1">
      <c r="A356" s="283" t="s">
        <v>108</v>
      </c>
      <c r="B356" s="767"/>
      <c r="C356" s="768"/>
      <c r="D356" s="128" t="str">
        <f>IF(D339="","",IF(P338=100,P337,IF(Q338=100,Q337,IF(R338=100,R337,IF(S338=100,S337,IF(T338=100,T337,IF(U338=100,U337,U337)))))))</f>
        <v/>
      </c>
      <c r="E356" s="148" t="s">
        <v>188</v>
      </c>
      <c r="F356" s="129"/>
      <c r="G356" s="104"/>
      <c r="H356" s="104"/>
      <c r="I356" s="284"/>
      <c r="J356" s="166"/>
      <c r="K356" s="114"/>
      <c r="L356" s="114"/>
      <c r="M356" s="114"/>
      <c r="N356" s="114"/>
      <c r="O356" s="114"/>
      <c r="P356" s="114"/>
      <c r="Q356" s="114"/>
      <c r="R356" s="114"/>
    </row>
    <row r="357" spans="1:19" ht="15" customHeight="1">
      <c r="A357" s="285" t="s">
        <v>109</v>
      </c>
      <c r="B357" s="769" t="str">
        <f>D341</f>
        <v/>
      </c>
      <c r="C357" s="770"/>
      <c r="D357" s="131" t="str">
        <f>IF(D339="","",SUM(D344:D356))</f>
        <v/>
      </c>
      <c r="E357" s="149" t="str">
        <f>IF(D339="","",IF(AND(D357&lt;=100.5,D357&gt;=99.5),"In","Out"))</f>
        <v/>
      </c>
      <c r="F357" s="108"/>
      <c r="G357" s="104"/>
      <c r="H357" s="104"/>
      <c r="I357" s="192"/>
      <c r="J357" s="166"/>
      <c r="K357" s="114"/>
      <c r="L357" s="114"/>
      <c r="M357" s="114"/>
      <c r="N357" s="114"/>
      <c r="O357" s="114"/>
      <c r="P357" s="114"/>
      <c r="Q357" s="114"/>
      <c r="R357" s="114"/>
    </row>
    <row r="358" spans="1:19" ht="15" customHeight="1">
      <c r="A358" s="286" t="s">
        <v>190</v>
      </c>
      <c r="B358" s="758" t="str">
        <f>IF(D339="","",SUM(B345:B357))</f>
        <v/>
      </c>
      <c r="C358" s="759"/>
      <c r="D358" s="108"/>
      <c r="E358" s="108"/>
      <c r="F358" s="130"/>
      <c r="G358" s="104"/>
      <c r="H358" s="104"/>
      <c r="I358" s="192"/>
      <c r="J358" s="166"/>
      <c r="K358" s="114"/>
      <c r="L358" s="114"/>
      <c r="M358" s="114"/>
      <c r="N358" s="114"/>
      <c r="O358" s="114"/>
      <c r="P358" s="114"/>
      <c r="Q358" s="114"/>
      <c r="R358" s="114"/>
    </row>
    <row r="359" spans="1:19" ht="15" customHeight="1" thickBot="1">
      <c r="A359" s="259" t="s">
        <v>189</v>
      </c>
      <c r="B359" s="260" t="str">
        <f>IF(D339="","",ROUND(((B358-B357)/D340)*100,1))</f>
        <v/>
      </c>
      <c r="C359" s="260" t="str">
        <f>IF(D339="","",ROUND((B358/D339)*100,1))</f>
        <v/>
      </c>
      <c r="D359" s="261" t="str">
        <f>IF(D339="","",IF(AND(B359&lt;=100.5,B359&gt;=99.5),"In","Out"))</f>
        <v/>
      </c>
      <c r="E359" s="261" t="str">
        <f>IF(D339="","",IF(AND(C359&lt;=100.5,C359&gt;=99.5),"In","Out"))</f>
        <v/>
      </c>
      <c r="F359" s="262"/>
      <c r="G359" s="287"/>
      <c r="H359" s="287"/>
      <c r="I359" s="195"/>
      <c r="J359" s="166"/>
      <c r="K359" s="114"/>
      <c r="L359" s="114"/>
      <c r="M359" s="114"/>
      <c r="N359" s="114"/>
      <c r="O359" s="114"/>
      <c r="P359" s="114"/>
      <c r="Q359" s="114"/>
      <c r="R359" s="114"/>
    </row>
    <row r="360" spans="1:19" ht="15">
      <c r="A360" s="94"/>
      <c r="B360" s="94"/>
      <c r="C360" s="94"/>
      <c r="J360" s="166"/>
    </row>
    <row r="361" spans="1:19" ht="15.75" thickBot="1">
      <c r="J361" s="166"/>
    </row>
    <row r="362" spans="1:19" ht="18">
      <c r="A362" s="760" t="s">
        <v>237</v>
      </c>
      <c r="B362" s="761"/>
      <c r="C362" s="761"/>
      <c r="D362" s="762"/>
      <c r="E362" s="251"/>
      <c r="F362" s="251"/>
      <c r="G362" s="251"/>
      <c r="H362" s="251"/>
      <c r="I362" s="251"/>
      <c r="J362" s="166"/>
      <c r="K362" s="97"/>
      <c r="L362" s="97"/>
      <c r="M362" s="97"/>
      <c r="N362" s="97"/>
      <c r="O362" s="97"/>
    </row>
    <row r="363" spans="1:19" ht="31.5" customHeight="1">
      <c r="A363" s="288" t="s">
        <v>96</v>
      </c>
      <c r="B363" s="294" t="s">
        <v>239</v>
      </c>
      <c r="C363" s="294" t="s">
        <v>240</v>
      </c>
      <c r="D363" s="295" t="s">
        <v>238</v>
      </c>
    </row>
    <row r="364" spans="1:19" ht="15" customHeight="1">
      <c r="A364" s="280" t="s">
        <v>156</v>
      </c>
      <c r="B364" s="291" t="str">
        <f t="shared" ref="B364:B375" si="37">E307</f>
        <v/>
      </c>
      <c r="C364" s="292" t="str">
        <f>IF(B364="","",H344)</f>
        <v/>
      </c>
      <c r="D364" s="293" t="str">
        <f t="shared" ref="D364:D375" si="38">IF(C364="","",C364-B364)</f>
        <v/>
      </c>
    </row>
    <row r="365" spans="1:19" ht="15" customHeight="1">
      <c r="A365" s="289" t="s">
        <v>97</v>
      </c>
      <c r="B365" s="291" t="str">
        <f t="shared" si="37"/>
        <v/>
      </c>
      <c r="C365" s="292" t="str">
        <f t="shared" ref="C365:C375" si="39">IF(B365="","",H345)</f>
        <v/>
      </c>
      <c r="D365" s="293" t="str">
        <f t="shared" si="38"/>
        <v/>
      </c>
    </row>
    <row r="366" spans="1:19" ht="15" customHeight="1">
      <c r="A366" s="289" t="s">
        <v>98</v>
      </c>
      <c r="B366" s="291" t="str">
        <f t="shared" si="37"/>
        <v/>
      </c>
      <c r="C366" s="292" t="str">
        <f t="shared" si="39"/>
        <v/>
      </c>
      <c r="D366" s="293" t="str">
        <f t="shared" si="38"/>
        <v/>
      </c>
    </row>
    <row r="367" spans="1:19" ht="15" customHeight="1">
      <c r="A367" s="289" t="s">
        <v>99</v>
      </c>
      <c r="B367" s="291" t="str">
        <f t="shared" si="37"/>
        <v/>
      </c>
      <c r="C367" s="292" t="str">
        <f t="shared" si="39"/>
        <v/>
      </c>
      <c r="D367" s="293" t="str">
        <f t="shared" si="38"/>
        <v/>
      </c>
    </row>
    <row r="368" spans="1:19" ht="15" customHeight="1">
      <c r="A368" s="289" t="s">
        <v>100</v>
      </c>
      <c r="B368" s="291" t="str">
        <f t="shared" si="37"/>
        <v/>
      </c>
      <c r="C368" s="292" t="str">
        <f t="shared" si="39"/>
        <v/>
      </c>
      <c r="D368" s="293" t="str">
        <f t="shared" si="38"/>
        <v/>
      </c>
    </row>
    <row r="369" spans="1:10" ht="15" customHeight="1">
      <c r="A369" s="289" t="s">
        <v>101</v>
      </c>
      <c r="B369" s="291" t="str">
        <f t="shared" si="37"/>
        <v/>
      </c>
      <c r="C369" s="292" t="str">
        <f t="shared" si="39"/>
        <v/>
      </c>
      <c r="D369" s="293" t="str">
        <f t="shared" si="38"/>
        <v/>
      </c>
    </row>
    <row r="370" spans="1:10" ht="15" customHeight="1">
      <c r="A370" s="289" t="s">
        <v>102</v>
      </c>
      <c r="B370" s="291" t="str">
        <f t="shared" si="37"/>
        <v/>
      </c>
      <c r="C370" s="292" t="str">
        <f t="shared" si="39"/>
        <v/>
      </c>
      <c r="D370" s="293" t="str">
        <f t="shared" si="38"/>
        <v/>
      </c>
    </row>
    <row r="371" spans="1:10" ht="15" customHeight="1">
      <c r="A371" s="289" t="s">
        <v>103</v>
      </c>
      <c r="B371" s="291" t="str">
        <f t="shared" si="37"/>
        <v/>
      </c>
      <c r="C371" s="292" t="str">
        <f t="shared" si="39"/>
        <v/>
      </c>
      <c r="D371" s="293" t="str">
        <f t="shared" si="38"/>
        <v/>
      </c>
    </row>
    <row r="372" spans="1:10" ht="15" customHeight="1">
      <c r="A372" s="289" t="s">
        <v>104</v>
      </c>
      <c r="B372" s="291" t="str">
        <f t="shared" si="37"/>
        <v/>
      </c>
      <c r="C372" s="292" t="str">
        <f t="shared" si="39"/>
        <v/>
      </c>
      <c r="D372" s="293" t="str">
        <f t="shared" si="38"/>
        <v/>
      </c>
    </row>
    <row r="373" spans="1:10" ht="15" customHeight="1">
      <c r="A373" s="289" t="s">
        <v>105</v>
      </c>
      <c r="B373" s="291" t="str">
        <f t="shared" si="37"/>
        <v/>
      </c>
      <c r="C373" s="292" t="str">
        <f t="shared" si="39"/>
        <v/>
      </c>
      <c r="D373" s="293" t="str">
        <f t="shared" si="38"/>
        <v/>
      </c>
    </row>
    <row r="374" spans="1:10" ht="15" customHeight="1">
      <c r="A374" s="289" t="s">
        <v>106</v>
      </c>
      <c r="B374" s="291" t="str">
        <f t="shared" si="37"/>
        <v/>
      </c>
      <c r="C374" s="292" t="str">
        <f t="shared" si="39"/>
        <v/>
      </c>
      <c r="D374" s="293" t="str">
        <f t="shared" si="38"/>
        <v/>
      </c>
    </row>
    <row r="375" spans="1:10" ht="15" customHeight="1" thickBot="1">
      <c r="A375" s="297" t="s">
        <v>107</v>
      </c>
      <c r="B375" s="298" t="str">
        <f t="shared" si="37"/>
        <v/>
      </c>
      <c r="C375" s="292" t="str">
        <f t="shared" si="39"/>
        <v/>
      </c>
      <c r="D375" s="299" t="str">
        <f t="shared" si="38"/>
        <v/>
      </c>
    </row>
    <row r="376" spans="1:10" ht="15.75" thickTop="1">
      <c r="A376" s="300"/>
      <c r="B376" s="302"/>
      <c r="C376" s="301"/>
      <c r="D376" s="301"/>
    </row>
    <row r="377" spans="1:10" ht="15">
      <c r="A377" s="344" t="s">
        <v>9</v>
      </c>
      <c r="B377" s="763"/>
      <c r="C377" s="764"/>
      <c r="D377" s="764"/>
      <c r="E377" s="764"/>
      <c r="F377" s="764"/>
      <c r="G377" s="764"/>
      <c r="H377" s="764"/>
      <c r="I377" s="764"/>
      <c r="J377" s="764"/>
    </row>
    <row r="378" spans="1:10" s="108" customFormat="1">
      <c r="B378" s="764"/>
      <c r="C378" s="764"/>
      <c r="D378" s="764"/>
      <c r="E378" s="764"/>
      <c r="F378" s="764"/>
      <c r="G378" s="764"/>
      <c r="H378" s="764"/>
      <c r="I378" s="764"/>
      <c r="J378" s="764"/>
    </row>
    <row r="379" spans="1:10">
      <c r="B379" s="764"/>
      <c r="C379" s="764"/>
      <c r="D379" s="764"/>
      <c r="E379" s="764"/>
      <c r="F379" s="764"/>
      <c r="G379" s="764"/>
      <c r="H379" s="764"/>
      <c r="I379" s="764"/>
      <c r="J379" s="764"/>
    </row>
    <row r="380" spans="1:10">
      <c r="B380" s="764"/>
      <c r="C380" s="764"/>
      <c r="D380" s="764"/>
      <c r="E380" s="764"/>
      <c r="F380" s="764"/>
      <c r="G380" s="764"/>
      <c r="H380" s="764"/>
      <c r="I380" s="764"/>
      <c r="J380" s="764"/>
    </row>
    <row r="381" spans="1:10">
      <c r="B381" s="764"/>
      <c r="C381" s="764"/>
      <c r="D381" s="764"/>
      <c r="E381" s="764"/>
      <c r="F381" s="764"/>
      <c r="G381" s="764"/>
      <c r="H381" s="764"/>
      <c r="I381" s="764"/>
      <c r="J381" s="764"/>
    </row>
    <row r="383" spans="1:10" s="194" customFormat="1" ht="13.5" thickBot="1"/>
    <row r="385" spans="1:21" ht="22.5" customHeight="1" thickBot="1">
      <c r="A385" s="296">
        <v>5</v>
      </c>
    </row>
    <row r="386" spans="1:21" ht="15" customHeight="1" thickBot="1">
      <c r="A386" s="821" t="s">
        <v>226</v>
      </c>
      <c r="B386" s="822"/>
      <c r="C386" s="822"/>
      <c r="D386" s="822"/>
      <c r="E386" s="822"/>
      <c r="F386" s="822"/>
      <c r="G386" s="823"/>
      <c r="H386" s="251"/>
      <c r="N386" s="201">
        <f>LARGE(P386:P398,1)</f>
        <v>0</v>
      </c>
      <c r="O386" s="202">
        <f>IF(P399&lt;100,(N386+0.1),IF(P399&gt;100,(N386-0.1),N386))</f>
        <v>0.1</v>
      </c>
      <c r="P386" s="202">
        <f>ROUND(IF(B403="",0,SUM(B403/D398)*100),1)</f>
        <v>0</v>
      </c>
      <c r="Q386" s="202">
        <f>IF(P386=N386,O386,P386)</f>
        <v>0.1</v>
      </c>
      <c r="R386" s="202">
        <f>IF(Q386=N387,O387,Q386)</f>
        <v>0.1</v>
      </c>
      <c r="S386" s="202">
        <f>IF(R386=N388,O388,R386)</f>
        <v>0.1</v>
      </c>
      <c r="T386" s="202">
        <f>IF(S386=N389,O389,S386)</f>
        <v>0.1</v>
      </c>
      <c r="U386" s="203">
        <f>IF(T386=N390,O390,T386)</f>
        <v>0.1</v>
      </c>
    </row>
    <row r="387" spans="1:21" ht="15" customHeight="1">
      <c r="A387" s="191" t="s">
        <v>112</v>
      </c>
      <c r="B387" s="824"/>
      <c r="C387" s="825"/>
      <c r="D387" s="825"/>
      <c r="E387" s="188"/>
      <c r="F387" s="108"/>
      <c r="G387" s="192"/>
      <c r="N387" s="204">
        <f>LARGE(P386:P398,2)</f>
        <v>0</v>
      </c>
      <c r="O387" s="205">
        <f>IF(Q399&lt;100,(N387+0.1),IF(Q399&gt;100,(N387-0.1),N387))</f>
        <v>0.1</v>
      </c>
      <c r="P387" s="205">
        <f>ROUND(IF(B404="",0,SUM(B404/D398)*100),1)</f>
        <v>0</v>
      </c>
      <c r="Q387" s="205">
        <f>IF(P387=N386,O386,P387)</f>
        <v>0.1</v>
      </c>
      <c r="R387" s="205">
        <f>IF(Q387=N387,O387,Q387)</f>
        <v>0.1</v>
      </c>
      <c r="S387" s="205">
        <f>IF(R387=N388,O388,R387)</f>
        <v>0.1</v>
      </c>
      <c r="T387" s="205">
        <f>IF(S387=N389,O389,S387)</f>
        <v>0.1</v>
      </c>
      <c r="U387" s="206">
        <f>IF(T387=N390,O390,T387)</f>
        <v>0.1</v>
      </c>
    </row>
    <row r="388" spans="1:21" ht="15" customHeight="1">
      <c r="A388" s="191" t="s">
        <v>177</v>
      </c>
      <c r="B388" s="818" t="str">
        <f>IF(B387=0,"",'Mix Design'!F$3)</f>
        <v/>
      </c>
      <c r="C388" s="819"/>
      <c r="D388" s="819"/>
      <c r="E388" s="189"/>
      <c r="F388" s="108"/>
      <c r="G388" s="192"/>
      <c r="I388" s="108"/>
      <c r="J388" s="108"/>
      <c r="K388" s="108"/>
      <c r="L388" s="108"/>
      <c r="N388" s="204">
        <f>LARGE(P386:P398,3)</f>
        <v>0</v>
      </c>
      <c r="O388" s="205">
        <f>IF(R399&lt;100,(N388+0.1),IF(R399&gt;100,(N388-0.1),N388))</f>
        <v>0.1</v>
      </c>
      <c r="P388" s="205">
        <f>ROUND(IF(B405="",0,SUM(B405/D398)*100),1)</f>
        <v>0</v>
      </c>
      <c r="Q388" s="205">
        <f>IF(P388=N386,O386,P388)</f>
        <v>0.1</v>
      </c>
      <c r="R388" s="205">
        <f>IF(Q388=N387,O387,Q388)</f>
        <v>0.1</v>
      </c>
      <c r="S388" s="205">
        <f>IF(R388=N388,O388,R388)</f>
        <v>0.1</v>
      </c>
      <c r="T388" s="205">
        <f>IF(S388=N389,O389,S388)</f>
        <v>0.1</v>
      </c>
      <c r="U388" s="206">
        <f>IF(T388=N390,O390,T388)</f>
        <v>0.1</v>
      </c>
    </row>
    <row r="389" spans="1:21" ht="15" customHeight="1">
      <c r="A389" s="191" t="s">
        <v>113</v>
      </c>
      <c r="B389" s="818" t="str">
        <f>IF(B387=0,"",'Mix Design'!F$2)</f>
        <v/>
      </c>
      <c r="C389" s="819"/>
      <c r="D389" s="819"/>
      <c r="E389" s="189"/>
      <c r="F389" s="108"/>
      <c r="G389" s="192"/>
      <c r="I389" s="110"/>
      <c r="N389" s="204">
        <f>LARGE(P386:P398,4)</f>
        <v>0</v>
      </c>
      <c r="O389" s="205">
        <f>IF(S399&lt;100,(N389+0.1),IF(S399&gt;100,(N389-0.1),N389))</f>
        <v>0.1</v>
      </c>
      <c r="P389" s="205">
        <f>ROUND(IF(B406="",0,SUM(B406/D398)*100),1)</f>
        <v>0</v>
      </c>
      <c r="Q389" s="205">
        <f>IF(P389=N386,O386,P389)</f>
        <v>0.1</v>
      </c>
      <c r="R389" s="205">
        <f>IF(Q389=N387,O387,Q389)</f>
        <v>0.1</v>
      </c>
      <c r="S389" s="205">
        <f>IF(R389=N388,O388,R389)</f>
        <v>0.1</v>
      </c>
      <c r="T389" s="205">
        <f>IF(S389=N389,O389,S389)</f>
        <v>0.1</v>
      </c>
      <c r="U389" s="206">
        <f>IF(T389=N390,O390,T389)</f>
        <v>0.1</v>
      </c>
    </row>
    <row r="390" spans="1:21" ht="15" customHeight="1">
      <c r="A390" s="191" t="s">
        <v>35</v>
      </c>
      <c r="B390" s="818" t="str">
        <f>IF(B387=0,"",'Mix Design'!F$4)</f>
        <v/>
      </c>
      <c r="C390" s="819"/>
      <c r="D390" s="819"/>
      <c r="E390" s="189"/>
      <c r="F390" s="108"/>
      <c r="G390" s="192"/>
      <c r="N390" s="204">
        <f>LARGE(P386:P398,5)</f>
        <v>0</v>
      </c>
      <c r="O390" s="205">
        <f>IF(T399&lt;100,(N390+0.1),IF(T399&gt;100,(N390-0.1),N390))</f>
        <v>0.1</v>
      </c>
      <c r="P390" s="205">
        <f>ROUND(IF(B407="",0,SUM(B407/D398)*100),1)</f>
        <v>0</v>
      </c>
      <c r="Q390" s="205">
        <f>IF(P390=N386,O386,P390)</f>
        <v>0.1</v>
      </c>
      <c r="R390" s="205">
        <f>IF(Q390=N387,O387,Q390)</f>
        <v>0.1</v>
      </c>
      <c r="S390" s="205">
        <f>IF(R390=N388,O388,R390)</f>
        <v>0.1</v>
      </c>
      <c r="T390" s="205">
        <f>IF(S390=N389,O389,S390)</f>
        <v>0.1</v>
      </c>
      <c r="U390" s="206">
        <f>IF(T390=N390,O390,T390)</f>
        <v>0.1</v>
      </c>
    </row>
    <row r="391" spans="1:21" ht="15" customHeight="1">
      <c r="A391" s="191" t="s">
        <v>152</v>
      </c>
      <c r="B391" s="818" t="str">
        <f>IF(B387=0,"",IF(B387='Mix Design'!B$2,'Mix Design'!B$9,IF(B387='Mix Design'!B$16,'Mix Design'!B$23,IF(B387='Mix Design'!B$30,'Mix Design'!B$37,IF(B387='Mix Design'!B$44,'Mix Design'!B$51,IF(B387='Mix Design'!B$58,'Mix Design'!B$65,IF(B387='Mix Design'!B$72,'Mix Design'!B$79,IF(B387='Mix Design'!B$86,'Mix Design'!B$93,""))))))))</f>
        <v/>
      </c>
      <c r="C391" s="818"/>
      <c r="D391" s="818"/>
      <c r="E391" s="189"/>
      <c r="F391" s="108"/>
      <c r="G391" s="192"/>
      <c r="N391" s="204"/>
      <c r="O391" s="205"/>
      <c r="P391" s="205">
        <f>ROUND(IF(B408="",0,SUM(B408/D398)*100),1)</f>
        <v>0</v>
      </c>
      <c r="Q391" s="205">
        <f>IF(P391=N386,O386,P391)</f>
        <v>0.1</v>
      </c>
      <c r="R391" s="205">
        <f>IF(Q391=N387,O387,Q391)</f>
        <v>0.1</v>
      </c>
      <c r="S391" s="205">
        <f>IF(R391=N388,O388,R391)</f>
        <v>0.1</v>
      </c>
      <c r="T391" s="205">
        <f>IF(S391=N389,O389,S391)</f>
        <v>0.1</v>
      </c>
      <c r="U391" s="206">
        <f>IF(T391=N390,O390,T391)</f>
        <v>0.1</v>
      </c>
    </row>
    <row r="392" spans="1:21" ht="15" customHeight="1">
      <c r="A392" s="191" t="s">
        <v>178</v>
      </c>
      <c r="B392" s="820"/>
      <c r="C392" s="813"/>
      <c r="D392" s="813"/>
      <c r="E392" s="189"/>
      <c r="F392" s="108"/>
      <c r="G392" s="192"/>
      <c r="N392" s="204"/>
      <c r="O392" s="205"/>
      <c r="P392" s="205">
        <f>ROUND(IF(B409="",0,SUM(B409/D398)*100),1)</f>
        <v>0</v>
      </c>
      <c r="Q392" s="205">
        <f>IF(P392=N386,O386,P392)</f>
        <v>0.1</v>
      </c>
      <c r="R392" s="205">
        <f>IF(Q392=N387,O387,Q392)</f>
        <v>0.1</v>
      </c>
      <c r="S392" s="205">
        <f>IF(R392=N388,O388,R392)</f>
        <v>0.1</v>
      </c>
      <c r="T392" s="205">
        <f>IF(S392=N389,O389,S392)</f>
        <v>0.1</v>
      </c>
      <c r="U392" s="206">
        <f>IF(T392=N390,O390,T392)</f>
        <v>0.1</v>
      </c>
    </row>
    <row r="393" spans="1:21" ht="15" customHeight="1">
      <c r="A393" s="191" t="s">
        <v>130</v>
      </c>
      <c r="B393" s="813"/>
      <c r="C393" s="813"/>
      <c r="D393" s="813"/>
      <c r="E393" s="189"/>
      <c r="F393" s="108"/>
      <c r="G393" s="192"/>
      <c r="N393" s="204"/>
      <c r="O393" s="205"/>
      <c r="P393" s="205">
        <f>ROUND(IF(B410="",0,SUM(B410/D398)*100),1)</f>
        <v>0</v>
      </c>
      <c r="Q393" s="205">
        <f>IF(P393=N386,O386,P393)</f>
        <v>0.1</v>
      </c>
      <c r="R393" s="205">
        <f>IF(Q393=N387,O387,Q393)</f>
        <v>0.1</v>
      </c>
      <c r="S393" s="205">
        <f>IF(R393=N388,O388,R393)</f>
        <v>0.1</v>
      </c>
      <c r="T393" s="205">
        <f>IF(S393=N389,O389,S393)</f>
        <v>0.1</v>
      </c>
      <c r="U393" s="206">
        <f>IF(T393=N390,O390,T393)</f>
        <v>0.1</v>
      </c>
    </row>
    <row r="394" spans="1:21" ht="15" customHeight="1">
      <c r="A394" s="191" t="s">
        <v>131</v>
      </c>
      <c r="B394" s="813"/>
      <c r="C394" s="813"/>
      <c r="D394" s="813"/>
      <c r="E394" s="393"/>
      <c r="F394" s="108"/>
      <c r="G394" s="192"/>
      <c r="N394" s="204"/>
      <c r="O394" s="205"/>
      <c r="P394" s="205">
        <f>ROUND(IF(B411="",0,SUM(B411/D398)*100),1)</f>
        <v>0</v>
      </c>
      <c r="Q394" s="205">
        <f>IF(P394=N386,O386,P394)</f>
        <v>0.1</v>
      </c>
      <c r="R394" s="205">
        <f>IF(Q394=N387,O387,Q394)</f>
        <v>0.1</v>
      </c>
      <c r="S394" s="205">
        <f>IF(R394=N388,O388,R394)</f>
        <v>0.1</v>
      </c>
      <c r="T394" s="205">
        <f>IF(S394=N389,O389,S394)</f>
        <v>0.1</v>
      </c>
      <c r="U394" s="206">
        <f>IF(T394=N390,O390,T394)</f>
        <v>0.1</v>
      </c>
    </row>
    <row r="395" spans="1:21" ht="15" customHeight="1">
      <c r="A395" s="191" t="s">
        <v>180</v>
      </c>
      <c r="B395" s="813"/>
      <c r="C395" s="813"/>
      <c r="D395" s="813"/>
      <c r="E395" s="393"/>
      <c r="F395" s="108"/>
      <c r="G395" s="192"/>
      <c r="N395" s="204"/>
      <c r="O395" s="205"/>
      <c r="P395" s="205">
        <f>ROUND(IF(B412="",0,SUM(B412/D398)*100),1)</f>
        <v>0</v>
      </c>
      <c r="Q395" s="205">
        <f>IF(P395=N386,O386,P395)</f>
        <v>0.1</v>
      </c>
      <c r="R395" s="205">
        <f>IF(Q395=N387,O387,Q395)</f>
        <v>0.1</v>
      </c>
      <c r="S395" s="205">
        <f>IF(R395=N388,O388,R395)</f>
        <v>0.1</v>
      </c>
      <c r="T395" s="205">
        <f>IF(S395=N389,O389,S395)</f>
        <v>0.1</v>
      </c>
      <c r="U395" s="206">
        <f>IF(T395=N390,O390,T395)</f>
        <v>0.1</v>
      </c>
    </row>
    <row r="396" spans="1:21" ht="15" customHeight="1">
      <c r="A396" s="191" t="s">
        <v>111</v>
      </c>
      <c r="B396" s="814" t="s">
        <v>274</v>
      </c>
      <c r="C396" s="815"/>
      <c r="D396" s="815"/>
      <c r="E396" s="394"/>
      <c r="F396" s="108"/>
      <c r="G396" s="192"/>
      <c r="N396" s="204"/>
      <c r="O396" s="205"/>
      <c r="P396" s="205">
        <f>ROUND(IF(B413="",0,SUM(B413/D398)*100),1)</f>
        <v>0</v>
      </c>
      <c r="Q396" s="205">
        <f>IF(P396=N386,O386,P396)</f>
        <v>0.1</v>
      </c>
      <c r="R396" s="205">
        <f>IF(Q396=N387,O387,Q396)</f>
        <v>0.1</v>
      </c>
      <c r="S396" s="205">
        <f>IF(R396=N388,O388,R396)</f>
        <v>0.1</v>
      </c>
      <c r="T396" s="205">
        <f>IF(S396=N389,O389,S396)</f>
        <v>0.1</v>
      </c>
      <c r="U396" s="206">
        <f>IF(T396=N390,O390,T396)</f>
        <v>0.1</v>
      </c>
    </row>
    <row r="397" spans="1:21" ht="15" customHeight="1">
      <c r="A397" s="816"/>
      <c r="B397" s="817"/>
      <c r="C397" s="395"/>
      <c r="D397" s="115"/>
      <c r="E397" s="115"/>
      <c r="F397" s="98"/>
      <c r="G397" s="252"/>
      <c r="N397" s="204"/>
      <c r="O397" s="205"/>
      <c r="P397" s="205">
        <f>ROUND(IF(B414="",0,SUM(B414/D398)*100),1)</f>
        <v>0</v>
      </c>
      <c r="Q397" s="205">
        <f>IF(P397=N386,O386,P397)</f>
        <v>0.1</v>
      </c>
      <c r="R397" s="205">
        <f>IF(Q397=N387,O387,Q397)</f>
        <v>0.1</v>
      </c>
      <c r="S397" s="205">
        <f>IF(R397=N388,O388,R397)</f>
        <v>0.1</v>
      </c>
      <c r="T397" s="205">
        <f>IF(S397=N389,O389,S397)</f>
        <v>0.1</v>
      </c>
      <c r="U397" s="206">
        <f>IF(T397=N390,O390,T397)</f>
        <v>0.1</v>
      </c>
    </row>
    <row r="398" spans="1:21" ht="15" customHeight="1">
      <c r="A398" s="790" t="s">
        <v>95</v>
      </c>
      <c r="B398" s="791"/>
      <c r="C398" s="792"/>
      <c r="D398" s="793"/>
      <c r="E398" s="794"/>
      <c r="F398" s="99"/>
      <c r="G398" s="252"/>
      <c r="N398" s="204"/>
      <c r="O398" s="205"/>
      <c r="P398" s="205">
        <f>ROUND(IF(B415="",0,SUM((B416+B415)/D398)*100),1)</f>
        <v>0</v>
      </c>
      <c r="Q398" s="205">
        <f>IF(P398=N386,O386,P398)</f>
        <v>0.1</v>
      </c>
      <c r="R398" s="205">
        <f>IF(Q398=N387,O387,Q398)</f>
        <v>0.1</v>
      </c>
      <c r="S398" s="205">
        <f>IF(R398=N388,O388,R398)</f>
        <v>0.1</v>
      </c>
      <c r="T398" s="205">
        <f>IF(S398=N389,O389,S398)</f>
        <v>0.1</v>
      </c>
      <c r="U398" s="206">
        <f>IF(T398=N390,O390,T398)</f>
        <v>0.1</v>
      </c>
    </row>
    <row r="399" spans="1:21" ht="15" customHeight="1">
      <c r="A399" s="774" t="s">
        <v>132</v>
      </c>
      <c r="B399" s="653"/>
      <c r="C399" s="775"/>
      <c r="D399" s="776"/>
      <c r="E399" s="777"/>
      <c r="F399" s="99"/>
      <c r="G399" s="252"/>
      <c r="N399" s="207"/>
      <c r="O399" s="208"/>
      <c r="P399" s="208">
        <f t="shared" ref="P399:U399" si="40">ROUND(IF(P398="",0,SUM(P386:P398)),1)</f>
        <v>0</v>
      </c>
      <c r="Q399" s="208">
        <f t="shared" si="40"/>
        <v>1.3</v>
      </c>
      <c r="R399" s="208">
        <f t="shared" si="40"/>
        <v>1.3</v>
      </c>
      <c r="S399" s="208">
        <f t="shared" si="40"/>
        <v>1.3</v>
      </c>
      <c r="T399" s="208">
        <f t="shared" si="40"/>
        <v>1.3</v>
      </c>
      <c r="U399" s="209">
        <f t="shared" si="40"/>
        <v>1.3</v>
      </c>
    </row>
    <row r="400" spans="1:21" ht="15" customHeight="1">
      <c r="A400" s="774" t="s">
        <v>133</v>
      </c>
      <c r="B400" s="653"/>
      <c r="C400" s="775"/>
      <c r="D400" s="758" t="str">
        <f>IF(D398="","",D398-D399)</f>
        <v/>
      </c>
      <c r="E400" s="759"/>
      <c r="F400" s="99"/>
      <c r="G400" s="252"/>
      <c r="I400" s="110"/>
    </row>
    <row r="401" spans="1:19" ht="15" customHeight="1">
      <c r="A401" s="811" t="s">
        <v>96</v>
      </c>
      <c r="B401" s="780" t="s">
        <v>157</v>
      </c>
      <c r="C401" s="781"/>
      <c r="D401" s="756" t="s">
        <v>222</v>
      </c>
      <c r="E401" s="756" t="s">
        <v>223</v>
      </c>
      <c r="F401" s="756" t="s">
        <v>227</v>
      </c>
      <c r="G401" s="284"/>
      <c r="H401" s="110"/>
      <c r="O401" s="458">
        <f>IF(B393="",0,B392*(1-B393/100)/100)</f>
        <v>0</v>
      </c>
      <c r="P401" s="459"/>
      <c r="Q401" s="459"/>
      <c r="R401" s="459"/>
      <c r="S401" s="459"/>
    </row>
    <row r="402" spans="1:19" ht="15" customHeight="1">
      <c r="A402" s="812"/>
      <c r="B402" s="782"/>
      <c r="C402" s="783"/>
      <c r="D402" s="771"/>
      <c r="E402" s="771"/>
      <c r="F402" s="810"/>
      <c r="G402" s="284"/>
      <c r="H402" s="114"/>
      <c r="O402" s="460"/>
      <c r="P402" s="461"/>
      <c r="Q402" s="462"/>
      <c r="R402" s="462"/>
      <c r="S402" s="459"/>
    </row>
    <row r="403" spans="1:19" ht="15" customHeight="1">
      <c r="A403" s="253" t="s">
        <v>156</v>
      </c>
      <c r="B403" s="765"/>
      <c r="C403" s="766"/>
      <c r="D403" s="125" t="str">
        <f>IF(B403="","",IF(P399=100,P386,IF(Q399=100,Q386,IF(R399=100,R386,IF(S399=100,S386,IF(T399=100,T386,IF(U399=100,U386,U386)))))))</f>
        <v/>
      </c>
      <c r="E403" s="126" t="str">
        <f>IF(D398="","",IF(D404="","",ROUND(100-D403,1)))</f>
        <v/>
      </c>
      <c r="F403" s="290" t="str">
        <f>IF(B403="","",IF(E403&gt;9.9,ROUND(E403,0),ROUND(E403,1)))</f>
        <v/>
      </c>
      <c r="G403" s="284"/>
      <c r="H403" s="114"/>
      <c r="N403" s="756" t="s">
        <v>317</v>
      </c>
      <c r="O403" s="460"/>
      <c r="P403" s="463" t="s">
        <v>314</v>
      </c>
      <c r="Q403" s="464" t="s">
        <v>315</v>
      </c>
      <c r="R403" s="464" t="s">
        <v>316</v>
      </c>
      <c r="S403" s="459"/>
    </row>
    <row r="404" spans="1:19" ht="15" customHeight="1">
      <c r="A404" s="253" t="s">
        <v>97</v>
      </c>
      <c r="B404" s="765"/>
      <c r="C404" s="766"/>
      <c r="D404" s="125" t="str">
        <f>IF(B404="","",IF(P399=100,P387,IF(Q399=100,Q387,IF(R399=100,R387,IF(S399=100,S387,IF(T399=100,T387,IF(U399=100,U387,U387)))))))</f>
        <v/>
      </c>
      <c r="E404" s="127" t="str">
        <f>IF(D398="","",E403-D404)</f>
        <v/>
      </c>
      <c r="F404" s="290" t="str">
        <f t="shared" ref="F404:F414" si="41">IF(B404="","",IF(E404&gt;9.9,ROUND(E404,0),ROUND(E404,1)))</f>
        <v/>
      </c>
      <c r="G404" s="284"/>
      <c r="H404" s="114"/>
      <c r="N404" s="757"/>
      <c r="O404" s="465" t="e">
        <f>(1-P404-Q404-R404)*B395/100</f>
        <v>#VALUE!</v>
      </c>
      <c r="P404" s="461" t="e">
        <f>B396/100</f>
        <v>#VALUE!</v>
      </c>
      <c r="Q404" s="462">
        <v>0.1</v>
      </c>
      <c r="R404" s="462">
        <v>0.125</v>
      </c>
      <c r="S404" s="459"/>
    </row>
    <row r="405" spans="1:19" ht="15" customHeight="1">
      <c r="A405" s="253" t="s">
        <v>98</v>
      </c>
      <c r="B405" s="765"/>
      <c r="C405" s="766"/>
      <c r="D405" s="125" t="str">
        <f>IF(B405="","",IF(P399=100,P388,IF(Q399=100,Q388,IF(R399=100,R388,IF(S399=100,S388,IF(T399=100,T388,IF(U399=100,U388,U388)))))))</f>
        <v/>
      </c>
      <c r="E405" s="127" t="str">
        <f>IF(D398="","",E404-D405)</f>
        <v/>
      </c>
      <c r="F405" s="290" t="str">
        <f t="shared" si="41"/>
        <v/>
      </c>
      <c r="G405" s="284"/>
      <c r="H405" s="114"/>
      <c r="N405" s="95" t="e">
        <f ca="1">F405*(1-B$44/100)</f>
        <v>#VALUE!</v>
      </c>
      <c r="O405" s="465">
        <f>1-(B392+B395)/100</f>
        <v>1</v>
      </c>
      <c r="P405" s="461"/>
      <c r="Q405" s="462"/>
      <c r="R405" s="462"/>
      <c r="S405" s="459"/>
    </row>
    <row r="406" spans="1:19" ht="15" customHeight="1">
      <c r="A406" s="253" t="s">
        <v>99</v>
      </c>
      <c r="B406" s="765"/>
      <c r="C406" s="766"/>
      <c r="D406" s="125" t="str">
        <f>IF(B406="","",IF(P399=100,P389,IF(Q399=100,Q389,IF(R399=100,R389,IF(S399=100,S389,IF(T399=100,T389,IF(U399=100,U389,U389)))))))</f>
        <v/>
      </c>
      <c r="E406" s="127" t="str">
        <f>IF(D398="","",E405-D406)</f>
        <v/>
      </c>
      <c r="F406" s="290" t="str">
        <f t="shared" si="41"/>
        <v/>
      </c>
      <c r="G406" s="284"/>
      <c r="H406" s="114"/>
    </row>
    <row r="407" spans="1:19" ht="15" customHeight="1">
      <c r="A407" s="253" t="s">
        <v>100</v>
      </c>
      <c r="B407" s="765"/>
      <c r="C407" s="766"/>
      <c r="D407" s="125" t="str">
        <f>IF(B407="","",IF(P399=100,P390,IF(Q399=100,Q390,IF(R399=100,R390,IF(S399=100,S390,IF(T399=100,T390,IF(U399=100,U390,U390)))))))</f>
        <v/>
      </c>
      <c r="E407" s="127" t="str">
        <f>IF(D398="","",E406-D407)</f>
        <v/>
      </c>
      <c r="F407" s="290" t="str">
        <f t="shared" si="41"/>
        <v/>
      </c>
      <c r="G407" s="284"/>
      <c r="H407" s="114"/>
    </row>
    <row r="408" spans="1:19" ht="15" customHeight="1">
      <c r="A408" s="253" t="s">
        <v>101</v>
      </c>
      <c r="B408" s="765"/>
      <c r="C408" s="766"/>
      <c r="D408" s="125" t="str">
        <f>IF(B408="","",IF(P399=100,P391,IF(Q399=100,Q391,IF(R399=100,R391,IF(S399=100,S391,IF(T399=100,T391,IF(U399=100,U391,U391)))))))</f>
        <v/>
      </c>
      <c r="E408" s="127" t="str">
        <f>IF(D398="","",E407-D408)</f>
        <v/>
      </c>
      <c r="F408" s="290" t="str">
        <f t="shared" si="41"/>
        <v/>
      </c>
      <c r="G408" s="284"/>
      <c r="H408" s="114"/>
    </row>
    <row r="409" spans="1:19" ht="15" customHeight="1">
      <c r="A409" s="253" t="s">
        <v>102</v>
      </c>
      <c r="B409" s="765"/>
      <c r="C409" s="766"/>
      <c r="D409" s="125" t="str">
        <f>IF(B409="","",IF(P399=100,P392,IF(Q399=100,Q392,IF(R399=100,R392,IF(S399=100,S392,IF(T399=100,T392,IF(U399=100,U392,U392)))))))</f>
        <v/>
      </c>
      <c r="E409" s="127" t="str">
        <f>IF(D398="","",E408-D409)</f>
        <v/>
      </c>
      <c r="F409" s="290" t="str">
        <f t="shared" si="41"/>
        <v/>
      </c>
      <c r="G409" s="284"/>
      <c r="H409" s="114"/>
    </row>
    <row r="410" spans="1:19" ht="15" customHeight="1">
      <c r="A410" s="253" t="s">
        <v>103</v>
      </c>
      <c r="B410" s="765"/>
      <c r="C410" s="766"/>
      <c r="D410" s="125" t="str">
        <f>IF(B410="","",IF(P399=100,P393,IF(Q399=100,Q393,IF(R399=100,R393,IF(S399=100,S393,IF(T399=100,T393,IF(U399=100,U393,U393)))))))</f>
        <v/>
      </c>
      <c r="E410" s="127" t="str">
        <f>IF(D398="","",E409-D410)</f>
        <v/>
      </c>
      <c r="F410" s="290" t="str">
        <f t="shared" si="41"/>
        <v/>
      </c>
      <c r="G410" s="284"/>
      <c r="H410" s="114"/>
    </row>
    <row r="411" spans="1:19" ht="15" customHeight="1">
      <c r="A411" s="253" t="s">
        <v>104</v>
      </c>
      <c r="B411" s="765"/>
      <c r="C411" s="766"/>
      <c r="D411" s="125" t="str">
        <f>IF(B411="","",IF(P399=100,P394,IF(Q399=100,Q394,IF(R399=100,R394,IF(S399=100,S394,IF(T399=100,T394,IF(U399=100,U394,U394)))))))</f>
        <v/>
      </c>
      <c r="E411" s="127" t="str">
        <f>IF(D398="","",E410-D411)</f>
        <v/>
      </c>
      <c r="F411" s="290" t="str">
        <f t="shared" si="41"/>
        <v/>
      </c>
      <c r="G411" s="192"/>
      <c r="H411" s="114"/>
    </row>
    <row r="412" spans="1:19" ht="15" customHeight="1">
      <c r="A412" s="253" t="s">
        <v>105</v>
      </c>
      <c r="B412" s="765"/>
      <c r="C412" s="766"/>
      <c r="D412" s="125" t="str">
        <f>IF(B412="","",IF(P399=100,P395,IF(Q399=100,Q395,IF(R399=100,R395,IF(S399=100,S395,IF(T399=100,T395,IF(U399=100,U395,U395)))))))</f>
        <v/>
      </c>
      <c r="E412" s="127" t="str">
        <f>IF(D398="","",E411-D412)</f>
        <v/>
      </c>
      <c r="F412" s="290" t="str">
        <f t="shared" si="41"/>
        <v/>
      </c>
      <c r="G412" s="192"/>
      <c r="H412" s="114"/>
    </row>
    <row r="413" spans="1:19" ht="15" customHeight="1">
      <c r="A413" s="253" t="s">
        <v>106</v>
      </c>
      <c r="B413" s="765"/>
      <c r="C413" s="766"/>
      <c r="D413" s="125" t="str">
        <f>IF(B413="","",IF(P399=100,P396,IF(Q399=100,Q396,IF(R399=100,R396,IF(S399=100,S396,IF(T399=100,T396,IF(U399=100,U396,U396)))))))</f>
        <v/>
      </c>
      <c r="E413" s="127" t="str">
        <f>IF(D398="","",E412-D413)</f>
        <v/>
      </c>
      <c r="F413" s="290" t="str">
        <f t="shared" si="41"/>
        <v/>
      </c>
      <c r="G413" s="192"/>
    </row>
    <row r="414" spans="1:19" ht="15" customHeight="1">
      <c r="A414" s="254" t="s">
        <v>107</v>
      </c>
      <c r="B414" s="765"/>
      <c r="C414" s="766"/>
      <c r="D414" s="125" t="str">
        <f>IF(B414="","",IF(P399=100,P397,IF(Q399=100,Q397,IF(R399=100,R397,IF(S399=100,S397,IF(T399=100,T397,IF(U399=100,U397,U397)))))))</f>
        <v/>
      </c>
      <c r="E414" s="127" t="str">
        <f>IF(D398="","",E413-D414)</f>
        <v/>
      </c>
      <c r="F414" s="290" t="str">
        <f t="shared" si="41"/>
        <v/>
      </c>
      <c r="G414" s="192"/>
    </row>
    <row r="415" spans="1:19" ht="15" customHeight="1" thickBot="1">
      <c r="A415" s="255" t="s">
        <v>108</v>
      </c>
      <c r="B415" s="767"/>
      <c r="C415" s="768"/>
      <c r="D415" s="128" t="str">
        <f>IF(B415="","",IF(P399=100,P398,IF(Q399=100,Q398,IF(R399=100,R398,IF(S399=100,S398,IF(T399=100,T398,IF(U399=100,U398,U398)))))))</f>
        <v/>
      </c>
      <c r="E415" s="148" t="s">
        <v>188</v>
      </c>
      <c r="F415" s="104"/>
      <c r="G415" s="192"/>
    </row>
    <row r="416" spans="1:19" ht="15" customHeight="1">
      <c r="A416" s="256" t="s">
        <v>109</v>
      </c>
      <c r="B416" s="769" t="str">
        <f>D400</f>
        <v/>
      </c>
      <c r="C416" s="770"/>
      <c r="D416" s="131" t="str">
        <f>IF(B408="","",SUM(D403:D415))</f>
        <v/>
      </c>
      <c r="E416" s="149" t="str">
        <f>IF(D398="","",IF(AND(D416&lt;=100.5,D416&gt;=99.5),"In","Out"))</f>
        <v/>
      </c>
      <c r="F416" s="108"/>
      <c r="G416" s="257"/>
    </row>
    <row r="417" spans="1:40" ht="15" customHeight="1">
      <c r="A417" s="258" t="s">
        <v>190</v>
      </c>
      <c r="B417" s="758" t="str">
        <f>IF(D398="","",SUM(B404:B416))</f>
        <v/>
      </c>
      <c r="C417" s="759"/>
      <c r="D417" s="108"/>
      <c r="E417" s="108"/>
      <c r="F417" s="130"/>
      <c r="G417" s="257"/>
    </row>
    <row r="418" spans="1:40" ht="15" customHeight="1" thickBot="1">
      <c r="A418" s="259" t="s">
        <v>189</v>
      </c>
      <c r="B418" s="260" t="str">
        <f>IF(D398="","",ROUND(((B417-B416)/D399)*100,1))</f>
        <v/>
      </c>
      <c r="C418" s="260" t="str">
        <f>IF(D398="","",ROUND((B417/D398)*100,1))</f>
        <v/>
      </c>
      <c r="D418" s="261" t="str">
        <f>IF(D398="","",IF(AND(B418&lt;=100.5,B418&gt;=99.5),"In","Out"))</f>
        <v/>
      </c>
      <c r="E418" s="261" t="str">
        <f>IF(D398="","",IF(AND(C418&lt;=100.5,C418&gt;=99.5),"In","Out"))</f>
        <v/>
      </c>
      <c r="F418" s="262"/>
      <c r="G418" s="263"/>
    </row>
    <row r="419" spans="1:40" ht="15" customHeight="1">
      <c r="A419" s="94"/>
      <c r="B419" s="94"/>
      <c r="C419" s="94"/>
    </row>
    <row r="420" spans="1:40" ht="15" customHeight="1" thickBot="1">
      <c r="A420" s="94"/>
      <c r="B420" s="94"/>
      <c r="C420" s="94"/>
    </row>
    <row r="421" spans="1:40" ht="15" customHeight="1">
      <c r="A421" s="805" t="s">
        <v>229</v>
      </c>
      <c r="B421" s="806"/>
      <c r="C421" s="806"/>
      <c r="D421" s="806"/>
      <c r="E421" s="806"/>
      <c r="F421" s="806"/>
      <c r="G421" s="806"/>
      <c r="H421" s="806"/>
      <c r="I421" s="807"/>
      <c r="N421" s="265">
        <f>LARGE(P421:P433,1)</f>
        <v>0</v>
      </c>
      <c r="O421" s="266">
        <f>IF(P434&lt;100,(N421+0.1),IF(P434&gt;100,(N421-0.1),N421))</f>
        <v>0.1</v>
      </c>
      <c r="P421" s="266">
        <f>ROUND(IF(B440="",0,SUM(B440/D435)*100),1)</f>
        <v>0</v>
      </c>
      <c r="Q421" s="266">
        <f>IF(P421=N421,O421,P421)</f>
        <v>0.1</v>
      </c>
      <c r="R421" s="266">
        <f>IF(Q421=N422,O422,Q421)</f>
        <v>0.1</v>
      </c>
      <c r="S421" s="266">
        <f>IF(R421=N423,O423,R421)</f>
        <v>0.1</v>
      </c>
      <c r="T421" s="266">
        <f>IF(S421=N424,O424,S421)</f>
        <v>0.1</v>
      </c>
      <c r="U421" s="267">
        <f>IF(T421=N425,O425,T421)</f>
        <v>0.1</v>
      </c>
    </row>
    <row r="422" spans="1:40" ht="15" customHeight="1">
      <c r="A422" s="253" t="s">
        <v>112</v>
      </c>
      <c r="B422" s="808">
        <f>B387</f>
        <v>0</v>
      </c>
      <c r="C422" s="809"/>
      <c r="D422" s="809"/>
      <c r="E422" s="396"/>
      <c r="F422" s="108"/>
      <c r="G422" s="108"/>
      <c r="H422" s="108"/>
      <c r="I422" s="192"/>
      <c r="N422" s="268">
        <f>LARGE(P421:P433,2)</f>
        <v>0</v>
      </c>
      <c r="O422" s="205">
        <f>IF(Q434&lt;100,(N422+0.1),IF(Q434&gt;100,(N422-0.1),N422))</f>
        <v>0.1</v>
      </c>
      <c r="P422" s="205">
        <f>ROUND(IF(B441="",0,SUM(B441/D435)*100),1)</f>
        <v>0</v>
      </c>
      <c r="Q422" s="205">
        <f>IF(P422=N421,O421,P422)</f>
        <v>0.1</v>
      </c>
      <c r="R422" s="205">
        <f>IF(Q422=N422,O422,Q422)</f>
        <v>0.1</v>
      </c>
      <c r="S422" s="205">
        <f>IF(R422=N423,O423,R422)</f>
        <v>0.1</v>
      </c>
      <c r="T422" s="205">
        <f>IF(S422=N424,O424,S422)</f>
        <v>0.1</v>
      </c>
      <c r="U422" s="269">
        <f>IF(T422=N425,O425,T422)</f>
        <v>0.1</v>
      </c>
    </row>
    <row r="423" spans="1:40" ht="15" customHeight="1">
      <c r="A423" s="276" t="s">
        <v>178</v>
      </c>
      <c r="B423" s="795"/>
      <c r="C423" s="796"/>
      <c r="D423" s="796"/>
      <c r="E423" s="189"/>
      <c r="F423" s="108"/>
      <c r="G423" s="108"/>
      <c r="H423" s="108"/>
      <c r="I423" s="192"/>
      <c r="N423" s="268">
        <f>LARGE(P421:P433,3)</f>
        <v>0</v>
      </c>
      <c r="O423" s="205">
        <f>IF(R434&lt;100,(N423+0.1),IF(R434&gt;100,(N423-0.1),N423))</f>
        <v>0.1</v>
      </c>
      <c r="P423" s="205">
        <f>ROUND(IF(B442="",0,SUM(B442/D435)*100),1)</f>
        <v>0</v>
      </c>
      <c r="Q423" s="205">
        <f>IF(P423=N421,O421,P423)</f>
        <v>0.1</v>
      </c>
      <c r="R423" s="205">
        <f>IF(Q423=N422,O422,Q423)</f>
        <v>0.1</v>
      </c>
      <c r="S423" s="205">
        <f>IF(R423=N423,O423,R423)</f>
        <v>0.1</v>
      </c>
      <c r="T423" s="205">
        <f>IF(S423=N424,O424,S423)</f>
        <v>0.1</v>
      </c>
      <c r="U423" s="269">
        <f>IF(T423=N425,O425,T423)</f>
        <v>0.1</v>
      </c>
      <c r="AF423" s="109"/>
      <c r="AG423" s="109"/>
      <c r="AH423" s="109"/>
      <c r="AI423" s="109"/>
      <c r="AJ423" s="109"/>
      <c r="AK423" s="109"/>
      <c r="AL423" s="109"/>
      <c r="AM423" s="109"/>
      <c r="AN423" s="109"/>
    </row>
    <row r="424" spans="1:40" ht="15" customHeight="1">
      <c r="A424" s="253" t="s">
        <v>130</v>
      </c>
      <c r="B424" s="797" t="s">
        <v>274</v>
      </c>
      <c r="C424" s="798"/>
      <c r="D424" s="798"/>
      <c r="E424" s="393"/>
      <c r="F424" s="108"/>
      <c r="G424" s="108"/>
      <c r="H424" s="108"/>
      <c r="I424" s="192"/>
      <c r="N424" s="268">
        <f>LARGE(P421:P433,4)</f>
        <v>0</v>
      </c>
      <c r="O424" s="205">
        <f>IF(S434&lt;100,(N424+0.1),IF(S434&gt;100,(N424-0.1),N424))</f>
        <v>0.1</v>
      </c>
      <c r="P424" s="205">
        <f>ROUND(IF(B443="",0,SUM(B443/D435)*100),1)</f>
        <v>0</v>
      </c>
      <c r="Q424" s="205">
        <f>IF(P424=N421,O421,P424)</f>
        <v>0.1</v>
      </c>
      <c r="R424" s="205">
        <f>IF(Q424=N422,O422,Q424)</f>
        <v>0.1</v>
      </c>
      <c r="S424" s="205">
        <f>IF(R424=N423,O423,R424)</f>
        <v>0.1</v>
      </c>
      <c r="T424" s="205">
        <f>IF(S424=N424,O424,S424)</f>
        <v>0.1</v>
      </c>
      <c r="U424" s="269">
        <f>IF(T424=N425,O425,T424)</f>
        <v>0.1</v>
      </c>
      <c r="AF424" s="109"/>
      <c r="AG424" s="109"/>
      <c r="AH424" s="109"/>
      <c r="AI424" s="109"/>
      <c r="AJ424" s="109"/>
      <c r="AK424" s="109"/>
      <c r="AL424" s="109"/>
      <c r="AM424" s="109"/>
      <c r="AN424" s="109"/>
    </row>
    <row r="425" spans="1:40" ht="15" customHeight="1">
      <c r="A425" s="253" t="s">
        <v>131</v>
      </c>
      <c r="B425" s="797" t="s">
        <v>274</v>
      </c>
      <c r="C425" s="798"/>
      <c r="D425" s="798"/>
      <c r="E425" s="393"/>
      <c r="F425" s="108"/>
      <c r="G425" s="108"/>
      <c r="H425" s="108"/>
      <c r="I425" s="192"/>
      <c r="N425" s="268">
        <f>LARGE(P421:P433,5)</f>
        <v>0</v>
      </c>
      <c r="O425" s="205">
        <f>IF(T434&lt;100,(N425+0.1),IF(T434&gt;100,(N425-0.1),N425))</f>
        <v>0.1</v>
      </c>
      <c r="P425" s="205">
        <f>ROUND(IF(B444="",0,SUM(B444/D435)*100),1)</f>
        <v>0</v>
      </c>
      <c r="Q425" s="205">
        <f>IF(P425=N421,O421,P425)</f>
        <v>0.1</v>
      </c>
      <c r="R425" s="205">
        <f>IF(Q425=N422,O422,Q425)</f>
        <v>0.1</v>
      </c>
      <c r="S425" s="205">
        <f>IF(R425=N423,O423,R425)</f>
        <v>0.1</v>
      </c>
      <c r="T425" s="205">
        <f>IF(S425=N424,O424,S425)</f>
        <v>0.1</v>
      </c>
      <c r="U425" s="269">
        <f>IF(T425=N425,O425,T425)</f>
        <v>0.1</v>
      </c>
      <c r="AF425" s="109"/>
      <c r="AG425" s="109"/>
      <c r="AH425" s="109"/>
      <c r="AI425" s="109"/>
      <c r="AJ425" s="109"/>
      <c r="AK425" s="109"/>
      <c r="AL425" s="109"/>
      <c r="AM425" s="109"/>
      <c r="AN425" s="109"/>
    </row>
    <row r="426" spans="1:40" ht="15" customHeight="1">
      <c r="A426" s="253" t="s">
        <v>180</v>
      </c>
      <c r="B426" s="799" t="s">
        <v>274</v>
      </c>
      <c r="C426" s="800"/>
      <c r="D426" s="800"/>
      <c r="E426" s="393"/>
      <c r="F426" s="108"/>
      <c r="G426" s="108"/>
      <c r="H426" s="108"/>
      <c r="I426" s="192"/>
      <c r="N426" s="268"/>
      <c r="O426" s="205"/>
      <c r="P426" s="205">
        <f>ROUND(IF(B445="",0,SUM(B445/D435)*100),1)</f>
        <v>0</v>
      </c>
      <c r="Q426" s="205">
        <f>IF(P426=N421,O421,P426)</f>
        <v>0.1</v>
      </c>
      <c r="R426" s="205">
        <f>IF(Q426=N422,O422,Q426)</f>
        <v>0.1</v>
      </c>
      <c r="S426" s="205">
        <f>IF(R426=N423,O423,R426)</f>
        <v>0.1</v>
      </c>
      <c r="T426" s="205">
        <f>IF(S426=N424,O424,S426)</f>
        <v>0.1</v>
      </c>
      <c r="U426" s="269">
        <f>IF(T426=N425,O425,T426)</f>
        <v>0.1</v>
      </c>
      <c r="AF426" s="109"/>
      <c r="AG426" s="109"/>
      <c r="AH426" s="109"/>
      <c r="AI426" s="109"/>
      <c r="AJ426" s="109"/>
      <c r="AK426" s="109"/>
      <c r="AL426" s="109"/>
      <c r="AM426" s="109"/>
      <c r="AN426" s="109"/>
    </row>
    <row r="427" spans="1:40" ht="15" customHeight="1">
      <c r="A427" s="253" t="s">
        <v>153</v>
      </c>
      <c r="B427" s="801"/>
      <c r="C427" s="802"/>
      <c r="D427" s="802"/>
      <c r="E427" s="397"/>
      <c r="F427" s="133"/>
      <c r="G427" s="133"/>
      <c r="H427" s="133"/>
      <c r="I427" s="192"/>
      <c r="N427" s="268"/>
      <c r="O427" s="205"/>
      <c r="P427" s="205">
        <f>ROUND(IF(B446="",0,SUM(B446/D435)*100),1)</f>
        <v>0</v>
      </c>
      <c r="Q427" s="205">
        <f>IF(P427=N421,O421,P427)</f>
        <v>0.1</v>
      </c>
      <c r="R427" s="205">
        <f>IF(Q427=N422,O422,Q427)</f>
        <v>0.1</v>
      </c>
      <c r="S427" s="205">
        <f>IF(R427=N423,O423,R427)</f>
        <v>0.1</v>
      </c>
      <c r="T427" s="205">
        <f>IF(S427=N424,O424,S427)</f>
        <v>0.1</v>
      </c>
      <c r="U427" s="269">
        <f>IF(T427=N425,O425,T427)</f>
        <v>0.1</v>
      </c>
      <c r="AF427" s="109"/>
      <c r="AG427" s="109"/>
      <c r="AH427" s="109"/>
      <c r="AI427" s="109"/>
      <c r="AJ427" s="109"/>
      <c r="AK427" s="109"/>
      <c r="AL427" s="109"/>
      <c r="AM427" s="109"/>
      <c r="AN427" s="109"/>
    </row>
    <row r="428" spans="1:40" ht="15" customHeight="1">
      <c r="A428" s="253" t="s">
        <v>145</v>
      </c>
      <c r="B428" s="803" t="str">
        <f>IF(B422=0,"",IF(B422='Mix Design'!B$2,'Mix Design'!O$9,IF(B422='Mix Design'!B$16,'Mix Design'!O$23,IF(B422='Mix Design'!B$30,'Mix Design'!O$37,IF(B422='Mix Design'!B$44,'Mix Design'!O$51,IF(B422='Mix Design'!B$58,'Mix Design'!O$65,IF(B422='Mix Design'!B$72,'Mix Design'!O$79,IF(B422='Mix Design'!B$86,'Mix Design'!O$93,""))))))))</f>
        <v/>
      </c>
      <c r="C428" s="804"/>
      <c r="D428" s="804"/>
      <c r="E428" s="189"/>
      <c r="F428" s="96"/>
      <c r="G428" s="97"/>
      <c r="H428" s="97"/>
      <c r="I428" s="192"/>
      <c r="N428" s="268"/>
      <c r="O428" s="205"/>
      <c r="P428" s="205">
        <f>ROUND(IF(B447="",0,SUM(B447/D435)*100),1)</f>
        <v>0</v>
      </c>
      <c r="Q428" s="205">
        <f>IF(P428=N421,O421,P428)</f>
        <v>0.1</v>
      </c>
      <c r="R428" s="205">
        <f>IF(Q428=N422,O422,Q428)</f>
        <v>0.1</v>
      </c>
      <c r="S428" s="205">
        <f>IF(R428=N423,O423,R428)</f>
        <v>0.1</v>
      </c>
      <c r="T428" s="205">
        <f>IF(S428=N424,O424,S428)</f>
        <v>0.1</v>
      </c>
      <c r="U428" s="269">
        <f>IF(T428=N425,O425,T428)</f>
        <v>0.1</v>
      </c>
      <c r="AF428" s="109"/>
      <c r="AG428" s="109"/>
      <c r="AH428" s="109"/>
      <c r="AI428" s="109"/>
      <c r="AJ428" s="109"/>
      <c r="AK428" s="109"/>
      <c r="AL428" s="109"/>
      <c r="AM428" s="109"/>
      <c r="AN428" s="109"/>
    </row>
    <row r="429" spans="1:40" ht="15" customHeight="1">
      <c r="A429" s="253" t="s">
        <v>175</v>
      </c>
      <c r="B429" s="784">
        <f>IF(B428="",0,100*O436/(SUM(O436:O440)))</f>
        <v>0</v>
      </c>
      <c r="C429" s="785"/>
      <c r="D429" s="785"/>
      <c r="E429" s="249"/>
      <c r="F429" s="98"/>
      <c r="G429" s="99"/>
      <c r="H429" s="99"/>
      <c r="I429" s="192"/>
      <c r="N429" s="268"/>
      <c r="O429" s="205"/>
      <c r="P429" s="205">
        <f>ROUND(IF(B448="",0,SUM(B448/D435)*100),1)</f>
        <v>0</v>
      </c>
      <c r="Q429" s="205">
        <f>IF(P429=N421,O421,P429)</f>
        <v>0.1</v>
      </c>
      <c r="R429" s="205">
        <f>IF(Q429=N422,O422,Q429)</f>
        <v>0.1</v>
      </c>
      <c r="S429" s="205">
        <f>IF(R429=N423,O423,R429)</f>
        <v>0.1</v>
      </c>
      <c r="T429" s="205">
        <f>IF(S429=N424,O424,S429)</f>
        <v>0.1</v>
      </c>
      <c r="U429" s="269">
        <f>IF(T429=N425,O425,T429)</f>
        <v>0.1</v>
      </c>
      <c r="AF429" s="109"/>
      <c r="AG429" s="109"/>
      <c r="AH429" s="109"/>
      <c r="AI429" s="109"/>
      <c r="AJ429" s="109"/>
      <c r="AK429" s="109"/>
      <c r="AL429" s="109"/>
      <c r="AM429" s="109"/>
      <c r="AN429" s="109"/>
    </row>
    <row r="430" spans="1:40" ht="15" customHeight="1">
      <c r="A430" s="277" t="s">
        <v>230</v>
      </c>
      <c r="B430" s="786"/>
      <c r="C430" s="787"/>
      <c r="D430" s="787"/>
      <c r="E430" s="249"/>
      <c r="F430" s="98"/>
      <c r="G430" s="99"/>
      <c r="H430" s="99"/>
      <c r="I430" s="192"/>
      <c r="N430" s="268"/>
      <c r="O430" s="205"/>
      <c r="P430" s="205">
        <f>ROUND(IF(B449="",0,SUM(B449/D435)*100),1)</f>
        <v>0</v>
      </c>
      <c r="Q430" s="205">
        <f>IF(P430=N421,O421,P430)</f>
        <v>0.1</v>
      </c>
      <c r="R430" s="205">
        <f>IF(Q430=N422,O422,Q430)</f>
        <v>0.1</v>
      </c>
      <c r="S430" s="205">
        <f>IF(R430=N423,O423,R430)</f>
        <v>0.1</v>
      </c>
      <c r="T430" s="205">
        <f>IF(S430=N424,O424,S430)</f>
        <v>0.1</v>
      </c>
      <c r="U430" s="269">
        <f>IF(T430=N425,O425,T430)</f>
        <v>0.1</v>
      </c>
      <c r="AF430" s="109"/>
      <c r="AG430" s="109"/>
      <c r="AH430" s="109"/>
      <c r="AI430" s="109"/>
      <c r="AJ430" s="109"/>
      <c r="AK430" s="109"/>
      <c r="AL430" s="109"/>
      <c r="AM430" s="109"/>
      <c r="AN430" s="109"/>
    </row>
    <row r="431" spans="1:40" ht="15" customHeight="1">
      <c r="A431" s="277" t="s">
        <v>225</v>
      </c>
      <c r="B431" s="788" t="str">
        <f>IF(B422=0,"",IF(B422='Mix Design'!B$2,'Mix Design'!L$9,IF(B422='Mix Design'!B$16,'Mix Design'!L$23,IF(B422='Mix Design'!B$30,'Mix Design'!L$37,IF(B422='Mix Design'!B$44,'Mix Design'!L$51,IF(B422='Mix Design'!B$58,'Mix Design'!L$65,IF(B422='Mix Design'!B$72,'Mix Design'!L$79,IF(B422='Mix Design'!B$86,'Mix Design'!L$93,""))))))))</f>
        <v/>
      </c>
      <c r="C431" s="789"/>
      <c r="D431" s="789"/>
      <c r="E431" s="249"/>
      <c r="F431" s="98"/>
      <c r="G431" s="99"/>
      <c r="H431" s="99"/>
      <c r="I431" s="192"/>
      <c r="J431" s="108"/>
      <c r="K431" s="108"/>
      <c r="L431" s="108"/>
      <c r="M431" s="108"/>
      <c r="N431" s="268"/>
      <c r="O431" s="205"/>
      <c r="P431" s="205">
        <f>ROUND(IF(B450="",0,SUM(B450/D435)*100),1)</f>
        <v>0</v>
      </c>
      <c r="Q431" s="205">
        <f>IF(P431=N421,O421,P431)</f>
        <v>0.1</v>
      </c>
      <c r="R431" s="205">
        <f>IF(Q431=N422,O422,Q431)</f>
        <v>0.1</v>
      </c>
      <c r="S431" s="205">
        <f>IF(R431=N423,O423,R431)</f>
        <v>0.1</v>
      </c>
      <c r="T431" s="205">
        <f>IF(S431=N424,O424,S431)</f>
        <v>0.1</v>
      </c>
      <c r="U431" s="269">
        <f>IF(T431=N425,O425,T431)</f>
        <v>0.1</v>
      </c>
      <c r="AF431" s="109"/>
      <c r="AG431" s="109"/>
      <c r="AH431" s="109"/>
      <c r="AI431" s="109"/>
      <c r="AJ431" s="109"/>
      <c r="AK431" s="109"/>
      <c r="AL431" s="109"/>
      <c r="AM431" s="109"/>
      <c r="AN431" s="109"/>
    </row>
    <row r="432" spans="1:40" ht="15" customHeight="1">
      <c r="A432" s="277" t="s">
        <v>224</v>
      </c>
      <c r="B432" s="784">
        <f>IF(B430="",0,O439/SUM(O436:O440)*100)</f>
        <v>0</v>
      </c>
      <c r="C432" s="785"/>
      <c r="D432" s="785"/>
      <c r="E432" s="249"/>
      <c r="F432" s="98"/>
      <c r="G432" s="99"/>
      <c r="H432" s="99"/>
      <c r="I432" s="192"/>
      <c r="J432" s="143"/>
      <c r="K432" s="143"/>
      <c r="L432" s="143"/>
      <c r="M432" s="143"/>
      <c r="N432" s="268"/>
      <c r="O432" s="205"/>
      <c r="P432" s="205">
        <f>ROUND(IF(B451="",0,SUM(B451/D435)*100),1)</f>
        <v>0</v>
      </c>
      <c r="Q432" s="205">
        <f>IF(P432=N421,O421,P432)</f>
        <v>0.1</v>
      </c>
      <c r="R432" s="205">
        <f>IF(Q432=N422,O422,Q432)</f>
        <v>0.1</v>
      </c>
      <c r="S432" s="205">
        <f>IF(R432=N423,O423,R432)</f>
        <v>0.1</v>
      </c>
      <c r="T432" s="205">
        <f>IF(S432=N424,O424,S432)</f>
        <v>0.1</v>
      </c>
      <c r="U432" s="269">
        <f>IF(T432=N425,O425,T432)</f>
        <v>0.1</v>
      </c>
      <c r="AF432" s="109"/>
      <c r="AG432" s="109"/>
      <c r="AH432" s="109"/>
      <c r="AI432" s="109"/>
      <c r="AJ432" s="109"/>
      <c r="AK432" s="109"/>
      <c r="AL432" s="109"/>
      <c r="AM432" s="109"/>
      <c r="AN432" s="109"/>
    </row>
    <row r="433" spans="1:40" ht="15" customHeight="1">
      <c r="A433" s="278" t="s">
        <v>176</v>
      </c>
      <c r="B433" s="788" t="e">
        <f>100*(O440/SUM(O436:O440))</f>
        <v>#VALUE!</v>
      </c>
      <c r="C433" s="789"/>
      <c r="D433" s="789"/>
      <c r="E433" s="249"/>
      <c r="F433" s="98"/>
      <c r="G433" s="99"/>
      <c r="H433" s="99"/>
      <c r="I433" s="192"/>
      <c r="K433" s="110"/>
      <c r="L433" s="110"/>
      <c r="N433" s="268"/>
      <c r="O433" s="205"/>
      <c r="P433" s="205">
        <f>ROUND(IF(B452="",0,SUM((B453+B452)/D435)*100),1)</f>
        <v>0</v>
      </c>
      <c r="Q433" s="205">
        <f>IF(P433=N421,O421,P433)</f>
        <v>0.1</v>
      </c>
      <c r="R433" s="205">
        <f>IF(Q433=N422,O422,Q433)</f>
        <v>0.1</v>
      </c>
      <c r="S433" s="205">
        <f>IF(R433=N423,O423,R433)</f>
        <v>0.1</v>
      </c>
      <c r="T433" s="205">
        <f>IF(S433=N424,O424,S433)</f>
        <v>0.1</v>
      </c>
      <c r="U433" s="269">
        <f>IF(T433=N425,O425,T433)</f>
        <v>0.1</v>
      </c>
      <c r="AF433" s="109"/>
      <c r="AG433" s="109"/>
      <c r="AH433" s="109"/>
      <c r="AI433" s="109"/>
      <c r="AJ433" s="109"/>
      <c r="AK433" s="109"/>
      <c r="AL433" s="109"/>
      <c r="AM433" s="109"/>
      <c r="AN433" s="109"/>
    </row>
    <row r="434" spans="1:40" ht="15" customHeight="1" thickBot="1">
      <c r="A434" s="279"/>
      <c r="B434" s="264"/>
      <c r="C434" s="264"/>
      <c r="D434" s="264"/>
      <c r="E434" s="264"/>
      <c r="F434" s="98"/>
      <c r="G434" s="99"/>
      <c r="H434" s="99"/>
      <c r="I434" s="192"/>
      <c r="K434" s="110"/>
      <c r="L434" s="110"/>
      <c r="N434" s="270"/>
      <c r="O434" s="271"/>
      <c r="P434" s="271">
        <f t="shared" ref="P434:U434" si="42">ROUND(IF(P433="",0,SUM(P421:P433)),1)</f>
        <v>0</v>
      </c>
      <c r="Q434" s="271">
        <f t="shared" si="42"/>
        <v>1.3</v>
      </c>
      <c r="R434" s="271">
        <f t="shared" si="42"/>
        <v>1.3</v>
      </c>
      <c r="S434" s="271">
        <f t="shared" si="42"/>
        <v>1.3</v>
      </c>
      <c r="T434" s="271">
        <f t="shared" si="42"/>
        <v>1.3</v>
      </c>
      <c r="U434" s="272">
        <f t="shared" si="42"/>
        <v>1.3</v>
      </c>
      <c r="AF434" s="109"/>
      <c r="AG434" s="109"/>
      <c r="AH434" s="109"/>
      <c r="AI434" s="109"/>
      <c r="AJ434" s="109"/>
      <c r="AK434" s="109"/>
      <c r="AL434" s="109"/>
      <c r="AM434" s="109"/>
      <c r="AN434" s="109"/>
    </row>
    <row r="435" spans="1:40" ht="15" customHeight="1">
      <c r="A435" s="790" t="s">
        <v>95</v>
      </c>
      <c r="B435" s="791"/>
      <c r="C435" s="792"/>
      <c r="D435" s="793"/>
      <c r="E435" s="794"/>
      <c r="F435" s="99"/>
      <c r="G435" s="99"/>
      <c r="H435" s="99"/>
      <c r="I435" s="192"/>
      <c r="K435" s="110"/>
      <c r="L435" s="110"/>
      <c r="AF435" s="109"/>
      <c r="AG435" s="109"/>
      <c r="AH435" s="109"/>
      <c r="AI435" s="109"/>
      <c r="AJ435" s="109"/>
      <c r="AK435" s="109"/>
      <c r="AL435" s="109"/>
      <c r="AM435" s="109"/>
      <c r="AN435" s="109"/>
    </row>
    <row r="436" spans="1:40" ht="15" customHeight="1">
      <c r="A436" s="774" t="s">
        <v>132</v>
      </c>
      <c r="B436" s="653"/>
      <c r="C436" s="775"/>
      <c r="D436" s="776"/>
      <c r="E436" s="777"/>
      <c r="F436" s="99"/>
      <c r="G436" s="99"/>
      <c r="H436" s="99"/>
      <c r="I436" s="192"/>
      <c r="K436" s="110"/>
      <c r="L436" s="110"/>
      <c r="O436" s="458">
        <f>IF(B428="",0,B427*(1-B428/100)/100)</f>
        <v>0</v>
      </c>
      <c r="P436" s="459"/>
      <c r="Q436" s="459"/>
      <c r="R436" s="459"/>
      <c r="S436" s="459"/>
      <c r="AF436" s="109"/>
      <c r="AG436" s="109"/>
      <c r="AH436" s="109"/>
      <c r="AI436" s="109"/>
      <c r="AJ436" s="109"/>
      <c r="AK436" s="109"/>
      <c r="AL436" s="109"/>
      <c r="AM436" s="109"/>
      <c r="AN436" s="109"/>
    </row>
    <row r="437" spans="1:40" ht="15" customHeight="1">
      <c r="A437" s="774" t="s">
        <v>133</v>
      </c>
      <c r="B437" s="653"/>
      <c r="C437" s="775"/>
      <c r="D437" s="758" t="str">
        <f>IF(D435="","",D435-D436)</f>
        <v/>
      </c>
      <c r="E437" s="759"/>
      <c r="F437" s="99"/>
      <c r="G437" s="99"/>
      <c r="H437" s="99"/>
      <c r="I437" s="192"/>
      <c r="K437" s="110"/>
      <c r="L437" s="110"/>
      <c r="O437" s="460"/>
      <c r="P437" s="461"/>
      <c r="Q437" s="462"/>
      <c r="R437" s="462"/>
      <c r="S437" s="459"/>
    </row>
    <row r="438" spans="1:40" ht="15" customHeight="1">
      <c r="A438" s="778" t="s">
        <v>96</v>
      </c>
      <c r="B438" s="780" t="s">
        <v>157</v>
      </c>
      <c r="C438" s="781"/>
      <c r="D438" s="756" t="s">
        <v>231</v>
      </c>
      <c r="E438" s="756" t="s">
        <v>232</v>
      </c>
      <c r="F438" s="756" t="s">
        <v>234</v>
      </c>
      <c r="G438" s="756" t="s">
        <v>235</v>
      </c>
      <c r="H438" s="756" t="s">
        <v>233</v>
      </c>
      <c r="I438" s="772" t="s">
        <v>227</v>
      </c>
      <c r="L438" s="110"/>
      <c r="M438" s="110"/>
      <c r="N438" s="756" t="s">
        <v>317</v>
      </c>
      <c r="O438" s="460"/>
      <c r="P438" s="463" t="s">
        <v>314</v>
      </c>
      <c r="Q438" s="464" t="s">
        <v>315</v>
      </c>
      <c r="R438" s="464" t="s">
        <v>316</v>
      </c>
      <c r="S438" s="459"/>
    </row>
    <row r="439" spans="1:40" ht="15" customHeight="1">
      <c r="A439" s="779"/>
      <c r="B439" s="782"/>
      <c r="C439" s="783"/>
      <c r="D439" s="771"/>
      <c r="E439" s="771"/>
      <c r="F439" s="757"/>
      <c r="G439" s="771"/>
      <c r="H439" s="757"/>
      <c r="I439" s="773"/>
      <c r="L439" s="110"/>
      <c r="M439" s="110"/>
      <c r="N439" s="757"/>
      <c r="O439" s="465" t="e">
        <f>(1-P439-Q439-R439)*B430/100</f>
        <v>#VALUE!</v>
      </c>
      <c r="P439" s="461" t="e">
        <f>B431/100</f>
        <v>#VALUE!</v>
      </c>
      <c r="Q439" s="462">
        <v>0.1</v>
      </c>
      <c r="R439" s="462">
        <v>0.125</v>
      </c>
      <c r="S439" s="459"/>
    </row>
    <row r="440" spans="1:40" ht="15" customHeight="1">
      <c r="A440" s="280" t="s">
        <v>156</v>
      </c>
      <c r="B440" s="765"/>
      <c r="C440" s="766"/>
      <c r="D440" s="125" t="str">
        <f>IF(B440="","",IF(P434=100,P421,IF(Q434=100,Q421,IF(R434=100,R421,IF(S434=100,S421,IF(T434=100,T421,IF(U434=100,U421,U421)))))))</f>
        <v/>
      </c>
      <c r="E440" s="126" t="str">
        <f>IF(D435="","",IF(D441="","",ROUND(100-D440,1)))</f>
        <v/>
      </c>
      <c r="F440" s="145" t="str">
        <f>IF(D435="","",IF(B422='Mix Design'!B$2,'Mix Design'!B$14,IF(B422='Mix Design'!B$16,'Mix Design'!B$28,IF(B422='Mix Design'!B$30,'Mix Design'!B$42,IF(B422='Mix Design'!B$44,'Mix Design'!B$56,IF(B422='Mix Design'!B$58,'Mix Design'!B$70,IF(B422='Mix Design'!B$72,'Mix Design'!B$84,IF(B422='Mix Design'!B$86,'Mix Design'!B$98,""))))))))</f>
        <v/>
      </c>
      <c r="G440" s="178">
        <f ca="1">IF(B$422="","",IF(SUM(D$435)=0,0,OFFSET('Mix Design'!R$9,0,ROW(CF!P440)-ROW(CF!P$55))))</f>
        <v>0</v>
      </c>
      <c r="H440" s="147" t="str">
        <f>IF(D$51="","",(SUM(ROUND(E440*B$49/100,1),ROUND(F440*B$45/100,1),ROUND(G440*B$48/100,1))))</f>
        <v/>
      </c>
      <c r="I440" s="281" t="str">
        <f>IF(D$51="","",IF(H440&gt;9.9,ROUND(H440,0),ROUND(H440,1)))</f>
        <v/>
      </c>
      <c r="J440" s="466" t="str">
        <f>E440</f>
        <v/>
      </c>
      <c r="L440" s="110"/>
      <c r="M440" s="110"/>
      <c r="N440" s="95" t="e">
        <f ca="1">F440*(1-B$44/100)</f>
        <v>#VALUE!</v>
      </c>
      <c r="O440" s="465">
        <f>1-(B427+B430)/100</f>
        <v>1</v>
      </c>
      <c r="P440" s="461"/>
      <c r="Q440" s="462"/>
      <c r="R440" s="462"/>
      <c r="S440" s="459"/>
    </row>
    <row r="441" spans="1:40" ht="15" customHeight="1">
      <c r="A441" s="280" t="s">
        <v>97</v>
      </c>
      <c r="B441" s="765"/>
      <c r="C441" s="766"/>
      <c r="D441" s="125" t="str">
        <f>IF(D435="","",IF(P434=100,P422,IF(Q434=100,Q422,IF(R434=100,R422,IF(S434=100,S422,IF(T434=100,T422,IF(U434=100,U422,U422)))))))</f>
        <v/>
      </c>
      <c r="E441" s="127" t="str">
        <f>IF(D$51="","",ROUND(J441,IF(J441&gt;9.9,0,1)))</f>
        <v/>
      </c>
      <c r="F441" s="145" t="str">
        <f>IF(D435="","",IF(B422='Mix Design'!B$2,'Mix Design'!C$14,IF(B422='Mix Design'!B$16,'Mix Design'!C$28,IF(B422='Mix Design'!B$30,'Mix Design'!C$42,IF(B422='Mix Design'!B$44,'Mix Design'!C$56,IF(B422='Mix Design'!B$58,'Mix Design'!C$70,IF(B422='Mix Design'!B$72,'Mix Design'!C$84,IF(B422='Mix Design'!B$86,'Mix Design'!C$98,""))))))))</f>
        <v/>
      </c>
      <c r="G441" s="178">
        <f ca="1">IF(B$422="","",IF(SUM(D$435)=0,0,OFFSET('Mix Design'!R$9,0,ROW(CF!P441)-ROW(CF!P$55))))</f>
        <v>0</v>
      </c>
      <c r="H441" s="147" t="str">
        <f t="shared" ref="H441:H451" si="43">IF(D$51="","",(SUM(ROUND(E441*B$49/100,1),ROUND(F441*B$45/100,1),ROUND(G441*B$48/100,1))))</f>
        <v/>
      </c>
      <c r="I441" s="281" t="str">
        <f t="shared" ref="I441:I451" si="44">IF(D$51="","",IF(H441&gt;9.9,ROUND(H441,0),ROUND(H441,1)))</f>
        <v/>
      </c>
      <c r="J441" s="467" t="e">
        <f>J440-D441</f>
        <v>#VALUE!</v>
      </c>
      <c r="L441" s="110"/>
      <c r="M441" s="110"/>
    </row>
    <row r="442" spans="1:40" ht="15" customHeight="1">
      <c r="A442" s="280" t="s">
        <v>98</v>
      </c>
      <c r="B442" s="765"/>
      <c r="C442" s="766"/>
      <c r="D442" s="125" t="str">
        <f>IF(D435="","",IF(P434=100,P423,IF(Q434=100,Q423,IF(R434=100,R423,IF(S434=100,S423,IF(T434=100,T423,IF(U434=100,U423,U423)))))))</f>
        <v/>
      </c>
      <c r="E442" s="127" t="str">
        <f t="shared" ref="E442:E451" si="45">IF(D$51="","",ROUND(J442,IF(J442&gt;9.9,0,1)))</f>
        <v/>
      </c>
      <c r="F442" s="145" t="str">
        <f>IF(D435="","",IF(B422='Mix Design'!B$2,'Mix Design'!D$14,IF(B422='Mix Design'!B$16,'Mix Design'!D$28,IF(B422='Mix Design'!B$30,'Mix Design'!D$42,IF(B422='Mix Design'!B$44,'Mix Design'!D$56,IF(B422='Mix Design'!B$58,'Mix Design'!D$70,IF(B422='Mix Design'!B$72,'Mix Design'!D$84,IF(B422='Mix Design'!B$86,'Mix Design'!D$98,""))))))))</f>
        <v/>
      </c>
      <c r="G442" s="178">
        <f ca="1">IF(B$422="","",IF(SUM(D$435)=0,0,OFFSET('Mix Design'!R$9,0,ROW(CF!P442)-ROW(CF!P$55))))</f>
        <v>0</v>
      </c>
      <c r="H442" s="147" t="str">
        <f t="shared" si="43"/>
        <v/>
      </c>
      <c r="I442" s="281" t="str">
        <f t="shared" si="44"/>
        <v/>
      </c>
      <c r="J442" s="467" t="e">
        <f t="shared" ref="J442:J451" si="46">J441-D442</f>
        <v>#VALUE!</v>
      </c>
      <c r="L442" s="110"/>
      <c r="M442" s="110"/>
    </row>
    <row r="443" spans="1:40" ht="15" customHeight="1">
      <c r="A443" s="280" t="s">
        <v>99</v>
      </c>
      <c r="B443" s="765"/>
      <c r="C443" s="766"/>
      <c r="D443" s="125" t="str">
        <f>IF(D435="","",IF(P434=100,P424,IF(Q434=100,Q424,IF(R434=100,R424,IF(S434=100,S424,IF(T434=100,T424,IF(U434=100,U424,U424)))))))</f>
        <v/>
      </c>
      <c r="E443" s="127" t="str">
        <f t="shared" si="45"/>
        <v/>
      </c>
      <c r="F443" s="145" t="str">
        <f>IF(D435="","",IF(B422='Mix Design'!B$2,'Mix Design'!E$14,IF(B422='Mix Design'!B$16,'Mix Design'!E$28,IF(B422='Mix Design'!B$30,'Mix Design'!E$42,IF(B422='Mix Design'!B$44,'Mix Design'!E$56,IF(B422='Mix Design'!B$58,'Mix Design'!E$70,IF(B422='Mix Design'!B$72,'Mix Design'!E$84,IF(B422='Mix Design'!B$86,'Mix Design'!E$98,""))))))))</f>
        <v/>
      </c>
      <c r="G443" s="178">
        <f ca="1">IF(B$422="","",IF(SUM(D$435)=0,0,OFFSET('Mix Design'!R$9,0,ROW(CF!P443)-ROW(CF!P$55))))</f>
        <v>0</v>
      </c>
      <c r="H443" s="147" t="str">
        <f t="shared" si="43"/>
        <v/>
      </c>
      <c r="I443" s="281" t="str">
        <f t="shared" si="44"/>
        <v/>
      </c>
      <c r="J443" s="467" t="e">
        <f t="shared" si="46"/>
        <v>#VALUE!</v>
      </c>
      <c r="L443" s="110"/>
      <c r="M443" s="110"/>
      <c r="N443" s="105"/>
      <c r="O443" s="110"/>
      <c r="P443" s="113"/>
      <c r="Q443" s="110"/>
      <c r="R443" s="110"/>
    </row>
    <row r="444" spans="1:40" ht="15" customHeight="1">
      <c r="A444" s="280" t="s">
        <v>100</v>
      </c>
      <c r="B444" s="765"/>
      <c r="C444" s="766"/>
      <c r="D444" s="125" t="str">
        <f>IF(D435="","",IF(P434=100,P425,IF(Q434=100,Q425,IF(R434=100,R425,IF(S434=100,S425,IF(T434=100,T425,IF(U434=100,U425,U425)))))))</f>
        <v/>
      </c>
      <c r="E444" s="127" t="str">
        <f t="shared" si="45"/>
        <v/>
      </c>
      <c r="F444" s="145" t="str">
        <f>IF(D435="","",IF(B422='Mix Design'!B$2,'Mix Design'!F$14,IF(B422='Mix Design'!B$16,'Mix Design'!F$28,IF(B422='Mix Design'!B$30,'Mix Design'!F$42,IF(B422='Mix Design'!B$44,'Mix Design'!F$56,IF(B422='Mix Design'!B$58,'Mix Design'!F$70,IF(B422='Mix Design'!B$72,'Mix Design'!F$84,IF(B422='Mix Design'!B$86,'Mix Design'!F$98,""))))))))</f>
        <v/>
      </c>
      <c r="G444" s="178">
        <f ca="1">IF(B$422="","",IF(SUM(D$435)=0,0,OFFSET('Mix Design'!R$9,0,ROW(CF!P444)-ROW(CF!P$55))))</f>
        <v>0</v>
      </c>
      <c r="H444" s="147" t="str">
        <f t="shared" si="43"/>
        <v/>
      </c>
      <c r="I444" s="281" t="str">
        <f t="shared" si="44"/>
        <v/>
      </c>
      <c r="J444" s="467" t="e">
        <f t="shared" si="46"/>
        <v>#VALUE!</v>
      </c>
      <c r="L444" s="110"/>
      <c r="M444" s="110"/>
      <c r="N444" s="110"/>
      <c r="O444" s="110"/>
      <c r="P444" s="110"/>
      <c r="Q444" s="110"/>
      <c r="R444" s="110"/>
    </row>
    <row r="445" spans="1:40" ht="15" customHeight="1">
      <c r="A445" s="280" t="s">
        <v>101</v>
      </c>
      <c r="B445" s="765"/>
      <c r="C445" s="766"/>
      <c r="D445" s="125" t="str">
        <f>IF(D435="","",IF(P434=100,P426,IF(Q434=100,Q426,IF(R434=100,R426,IF(S434=100,S426,IF(T434=100,T426,IF(U434=100,U426,U426)))))))</f>
        <v/>
      </c>
      <c r="E445" s="127" t="str">
        <f t="shared" si="45"/>
        <v/>
      </c>
      <c r="F445" s="146" t="str">
        <f>IF(D435="","",IF(B422='Mix Design'!B$2,'Mix Design'!G$14,IF(B422='Mix Design'!B$16,'Mix Design'!G$28,IF(B422='Mix Design'!B$30,'Mix Design'!G$42,IF(B422='Mix Design'!B$44,'Mix Design'!G$56,IF(B422='Mix Design'!B$58,'Mix Design'!G$70,IF(B422='Mix Design'!B$72,'Mix Design'!G$84,IF(B422='Mix Design'!B$86,'Mix Design'!G$98,""))))))))</f>
        <v/>
      </c>
      <c r="G445" s="178">
        <f ca="1">IF(B$422="","",IF(SUM(D$435)=0,0,OFFSET('Mix Design'!R$9,0,ROW(CF!P445)-ROW(CF!P$55))))</f>
        <v>0</v>
      </c>
      <c r="H445" s="147" t="str">
        <f t="shared" si="43"/>
        <v/>
      </c>
      <c r="I445" s="281" t="str">
        <f t="shared" si="44"/>
        <v/>
      </c>
      <c r="J445" s="467" t="e">
        <f t="shared" si="46"/>
        <v>#VALUE!</v>
      </c>
      <c r="K445" s="123"/>
      <c r="L445" s="114"/>
      <c r="M445" s="114"/>
      <c r="N445" s="114"/>
      <c r="O445" s="114"/>
      <c r="P445" s="114"/>
      <c r="Q445" s="114"/>
      <c r="R445" s="114"/>
    </row>
    <row r="446" spans="1:40" ht="15" customHeight="1">
      <c r="A446" s="280" t="s">
        <v>102</v>
      </c>
      <c r="B446" s="765"/>
      <c r="C446" s="766"/>
      <c r="D446" s="125" t="str">
        <f>IF(D435="","",IF(P434=100,P427,IF(Q434=100,Q427,IF(R434=100,R427,IF(S434=100,S427,IF(T434=100,T427,IF(U434=100,U427,U427)))))))</f>
        <v/>
      </c>
      <c r="E446" s="127" t="str">
        <f t="shared" si="45"/>
        <v/>
      </c>
      <c r="F446" s="146" t="str">
        <f>IF(D435="","",IF(B422='Mix Design'!B$2,'Mix Design'!H$14,IF(B422='Mix Design'!B$16,'Mix Design'!H$28,IF(B422='Mix Design'!B$30,'Mix Design'!H$42,IF(B422='Mix Design'!B$44,'Mix Design'!H$56,IF(B422='Mix Design'!B$58,'Mix Design'!H$70,IF(B422='Mix Design'!B$72,'Mix Design'!H$84,IF(B422='Mix Design'!B$86,'Mix Design'!H$98,""))))))))</f>
        <v/>
      </c>
      <c r="G446" s="178">
        <f ca="1">IF(B$422="","",IF(SUM(D$435)=0,0,OFFSET('Mix Design'!R$9,0,ROW(CF!P446)-ROW(CF!P$55))))</f>
        <v>0</v>
      </c>
      <c r="H446" s="147" t="str">
        <f t="shared" si="43"/>
        <v/>
      </c>
      <c r="I446" s="281" t="str">
        <f t="shared" si="44"/>
        <v/>
      </c>
      <c r="J446" s="467" t="e">
        <f t="shared" si="46"/>
        <v>#VALUE!</v>
      </c>
      <c r="K446" s="123"/>
      <c r="L446" s="114"/>
      <c r="M446" s="114"/>
      <c r="N446" s="114"/>
      <c r="O446" s="114"/>
      <c r="P446" s="114"/>
      <c r="Q446" s="114"/>
      <c r="R446" s="114"/>
    </row>
    <row r="447" spans="1:40" ht="15" customHeight="1">
      <c r="A447" s="280" t="s">
        <v>103</v>
      </c>
      <c r="B447" s="765"/>
      <c r="C447" s="766"/>
      <c r="D447" s="125" t="str">
        <f>IF(D435="","",IF(P434=100,P428,IF(Q434=100,Q428,IF(R434=100,R428,IF(S434=100,S428,IF(T434=100,T428,IF(U434=100,U428,U428)))))))</f>
        <v/>
      </c>
      <c r="E447" s="127" t="str">
        <f t="shared" si="45"/>
        <v/>
      </c>
      <c r="F447" s="146" t="str">
        <f>IF(D435="","",IF(B422='Mix Design'!B$2,'Mix Design'!I$14,IF(B422='Mix Design'!B$16,'Mix Design'!I$28,IF(B422='Mix Design'!B$30,'Mix Design'!I$42,IF(B422='Mix Design'!B$44,'Mix Design'!I$56,IF(B422='Mix Design'!B$58,'Mix Design'!I$70,IF(B422='Mix Design'!B$72,'Mix Design'!I$84,IF(B422='Mix Design'!B$86,'Mix Design'!I$98,""))))))))</f>
        <v/>
      </c>
      <c r="G447" s="178">
        <f ca="1">IF(B$422="","",IF(SUM(D$435)=0,0,OFFSET('Mix Design'!R$9,0,ROW(CF!P447)-ROW(CF!P$55))))</f>
        <v>0</v>
      </c>
      <c r="H447" s="147" t="str">
        <f t="shared" si="43"/>
        <v/>
      </c>
      <c r="I447" s="281" t="str">
        <f t="shared" si="44"/>
        <v/>
      </c>
      <c r="J447" s="467" t="e">
        <f t="shared" si="46"/>
        <v>#VALUE!</v>
      </c>
      <c r="K447" s="166"/>
      <c r="L447" s="114"/>
      <c r="M447" s="114"/>
      <c r="N447" s="114"/>
      <c r="O447" s="114"/>
      <c r="P447" s="114"/>
      <c r="Q447" s="114"/>
      <c r="R447" s="114"/>
      <c r="S447" s="114"/>
    </row>
    <row r="448" spans="1:40" ht="15" customHeight="1">
      <c r="A448" s="280" t="s">
        <v>104</v>
      </c>
      <c r="B448" s="765"/>
      <c r="C448" s="766"/>
      <c r="D448" s="125" t="str">
        <f>IF(D435="","",IF(P434=100,P429,IF(Q434=100,Q429,IF(R434=100,R429,IF(S434=100,S429,IF(T434=100,T429,IF(U434=100,U429,U429)))))))</f>
        <v/>
      </c>
      <c r="E448" s="127" t="str">
        <f t="shared" si="45"/>
        <v/>
      </c>
      <c r="F448" s="146" t="str">
        <f>IF(D435="","",IF(B422='Mix Design'!B$2,'Mix Design'!J$14,IF(B422='Mix Design'!B$16,'Mix Design'!J$28,IF(B422='Mix Design'!B$30,'Mix Design'!J$42,IF(B422='Mix Design'!B$44,'Mix Design'!J$56,IF(B422='Mix Design'!B$58,'Mix Design'!J$70,IF(B422='Mix Design'!B$72,'Mix Design'!J$84,IF(B422='Mix Design'!B$86,'Mix Design'!J$98,""))))))))</f>
        <v/>
      </c>
      <c r="G448" s="178">
        <f ca="1">IF(B$422="","",IF(SUM(D$435)=0,0,OFFSET('Mix Design'!R$9,0,ROW(CF!P448)-ROW(CF!P$55))))</f>
        <v>0</v>
      </c>
      <c r="H448" s="147" t="str">
        <f t="shared" si="43"/>
        <v/>
      </c>
      <c r="I448" s="281" t="str">
        <f t="shared" si="44"/>
        <v/>
      </c>
      <c r="J448" s="467" t="e">
        <f t="shared" si="46"/>
        <v>#VALUE!</v>
      </c>
      <c r="K448" s="166"/>
      <c r="L448" s="114"/>
      <c r="M448" s="114"/>
      <c r="N448" s="114"/>
      <c r="O448" s="114"/>
      <c r="P448" s="114"/>
      <c r="Q448" s="114"/>
      <c r="R448" s="114"/>
      <c r="S448" s="114"/>
    </row>
    <row r="449" spans="1:19" ht="15" customHeight="1">
      <c r="A449" s="280" t="s">
        <v>105</v>
      </c>
      <c r="B449" s="765"/>
      <c r="C449" s="766"/>
      <c r="D449" s="125" t="str">
        <f>IF(D435="","",IF(P434=100,P430,IF(Q434=100,Q430,IF(R434=100,R430,IF(S434=100,S430,IF(T434=100,T430,IF(U434=100,U430,U430)))))))</f>
        <v/>
      </c>
      <c r="E449" s="127" t="str">
        <f t="shared" si="45"/>
        <v/>
      </c>
      <c r="F449" s="146" t="str">
        <f>IF(D435="","",IF(B422='Mix Design'!B$2,'Mix Design'!K$14,IF(B422='Mix Design'!B$16,'Mix Design'!K$28,IF(B422='Mix Design'!B$30,'Mix Design'!K$42,IF(B422='Mix Design'!B$44,'Mix Design'!K$56,IF(B422='Mix Design'!B$58,'Mix Design'!K$70,IF(B422='Mix Design'!B$72,'Mix Design'!K$84,IF(B422='Mix Design'!B$86,'Mix Design'!K$98,""))))))))</f>
        <v/>
      </c>
      <c r="G449" s="178">
        <f ca="1">IF(B$422="","",IF(SUM(D$435)=0,0,OFFSET('Mix Design'!R$9,0,ROW(CF!P449)-ROW(CF!P$55))))</f>
        <v>0</v>
      </c>
      <c r="H449" s="147" t="str">
        <f t="shared" si="43"/>
        <v/>
      </c>
      <c r="I449" s="281" t="str">
        <f t="shared" si="44"/>
        <v/>
      </c>
      <c r="J449" s="467" t="e">
        <f t="shared" si="46"/>
        <v>#VALUE!</v>
      </c>
      <c r="K449" s="166"/>
      <c r="L449" s="114"/>
      <c r="M449" s="114"/>
      <c r="N449" s="114"/>
      <c r="O449" s="114"/>
      <c r="P449" s="114"/>
      <c r="Q449" s="114"/>
      <c r="R449" s="114"/>
      <c r="S449" s="114"/>
    </row>
    <row r="450" spans="1:19" ht="15" customHeight="1">
      <c r="A450" s="280" t="s">
        <v>106</v>
      </c>
      <c r="B450" s="765"/>
      <c r="C450" s="766"/>
      <c r="D450" s="125" t="str">
        <f>IF(D435="","",IF(P434=100,P431,IF(Q434=100,Q431,IF(R434=100,R431,IF(S434=100,S431,IF(T434=100,T431,IF(U434=100,U431,U431)))))))</f>
        <v/>
      </c>
      <c r="E450" s="127" t="str">
        <f t="shared" si="45"/>
        <v/>
      </c>
      <c r="F450" s="146" t="str">
        <f>IF(D435="","",IF(B422='Mix Design'!B$2,'Mix Design'!L$14,IF(B422='Mix Design'!B$16,'Mix Design'!L$28,IF(B422='Mix Design'!B$30,'Mix Design'!L$42,IF(B422='Mix Design'!B$44,'Mix Design'!L$56,IF(B422='Mix Design'!B$58,'Mix Design'!L$70,IF(B422='Mix Design'!B$72,'Mix Design'!L$84,IF(B422='Mix Design'!B$86,'Mix Design'!L$98,""))))))))</f>
        <v/>
      </c>
      <c r="G450" s="178">
        <f ca="1">IF(B$422="","",IF(SUM(D$435)=0,0,OFFSET('Mix Design'!R$9,0,ROW(CF!P450)-ROW(CF!P$55))))</f>
        <v>0</v>
      </c>
      <c r="H450" s="147" t="str">
        <f t="shared" si="43"/>
        <v/>
      </c>
      <c r="I450" s="281" t="str">
        <f t="shared" si="44"/>
        <v/>
      </c>
      <c r="J450" s="467" t="e">
        <f t="shared" si="46"/>
        <v>#VALUE!</v>
      </c>
      <c r="K450" s="166"/>
      <c r="L450" s="114"/>
      <c r="M450" s="114"/>
      <c r="N450" s="114"/>
      <c r="O450" s="114"/>
      <c r="P450" s="114"/>
      <c r="Q450" s="114"/>
      <c r="R450" s="114"/>
      <c r="S450" s="114"/>
    </row>
    <row r="451" spans="1:19" ht="15" customHeight="1">
      <c r="A451" s="282" t="s">
        <v>107</v>
      </c>
      <c r="B451" s="765"/>
      <c r="C451" s="766"/>
      <c r="D451" s="125" t="str">
        <f>IF(D435="","",IF(P434=100,P432,IF(Q434=100,Q432,IF(R434=100,R432,IF(S434=100,S432,IF(T434=100,T432,IF(U434=100,U432,U432)))))))</f>
        <v/>
      </c>
      <c r="E451" s="127" t="str">
        <f t="shared" si="45"/>
        <v/>
      </c>
      <c r="F451" s="146" t="str">
        <f>IF(D435="","",IF(B422='Mix Design'!B$2,'Mix Design'!M$14,IF(B422='Mix Design'!B$16,'Mix Design'!M$28,IF(B422='Mix Design'!B$30,'Mix Design'!M$42,IF(B422='Mix Design'!B$44,'Mix Design'!M$56,IF(B422='Mix Design'!B$58,'Mix Design'!M$70,IF(B422='Mix Design'!B$72,'Mix Design'!M$84,IF(B422='Mix Design'!B$86,'Mix Design'!M$98,""))))))))</f>
        <v/>
      </c>
      <c r="G451" s="178">
        <f ca="1">IF(B$422="","",IF(SUM(D$435)=0,0,OFFSET('Mix Design'!R$9,0,ROW(CF!P451)-ROW(CF!P$55))))</f>
        <v>0</v>
      </c>
      <c r="H451" s="147" t="str">
        <f t="shared" si="43"/>
        <v/>
      </c>
      <c r="I451" s="281" t="str">
        <f t="shared" si="44"/>
        <v/>
      </c>
      <c r="J451" s="467" t="e">
        <f t="shared" si="46"/>
        <v>#VALUE!</v>
      </c>
      <c r="K451" s="166"/>
      <c r="L451" s="114"/>
      <c r="M451" s="114"/>
      <c r="N451" s="114"/>
      <c r="O451" s="114"/>
      <c r="P451" s="114"/>
      <c r="Q451" s="114"/>
      <c r="R451" s="114"/>
      <c r="S451" s="114"/>
    </row>
    <row r="452" spans="1:19" ht="15" customHeight="1" thickBot="1">
      <c r="A452" s="283" t="s">
        <v>108</v>
      </c>
      <c r="B452" s="767"/>
      <c r="C452" s="768"/>
      <c r="D452" s="128" t="str">
        <f>IF(D435="","",IF(P434=100,P433,IF(Q434=100,Q433,IF(R434=100,R433,IF(S434=100,S433,IF(T434=100,T433,IF(U434=100,U433,U433)))))))</f>
        <v/>
      </c>
      <c r="E452" s="148" t="s">
        <v>188</v>
      </c>
      <c r="F452" s="129"/>
      <c r="G452" s="104"/>
      <c r="H452" s="104"/>
      <c r="I452" s="284"/>
      <c r="J452" s="166"/>
      <c r="K452" s="114"/>
      <c r="L452" s="114"/>
      <c r="M452" s="114"/>
      <c r="N452" s="114"/>
      <c r="O452" s="114"/>
      <c r="P452" s="114"/>
      <c r="Q452" s="114"/>
      <c r="R452" s="114"/>
    </row>
    <row r="453" spans="1:19" ht="15" customHeight="1">
      <c r="A453" s="285" t="s">
        <v>109</v>
      </c>
      <c r="B453" s="769" t="str">
        <f>D437</f>
        <v/>
      </c>
      <c r="C453" s="770"/>
      <c r="D453" s="131" t="str">
        <f>IF(D435="","",SUM(D440:D452))</f>
        <v/>
      </c>
      <c r="E453" s="149" t="str">
        <f>IF(D435="","",IF(AND(D453&lt;=100.5,D453&gt;=99.5),"In","Out"))</f>
        <v/>
      </c>
      <c r="F453" s="108"/>
      <c r="G453" s="104"/>
      <c r="H453" s="104"/>
      <c r="I453" s="192"/>
      <c r="J453" s="166"/>
      <c r="K453" s="114"/>
      <c r="L453" s="114"/>
      <c r="M453" s="114"/>
      <c r="N453" s="114"/>
      <c r="O453" s="114"/>
      <c r="P453" s="114"/>
      <c r="Q453" s="114"/>
      <c r="R453" s="114"/>
    </row>
    <row r="454" spans="1:19" ht="15" customHeight="1">
      <c r="A454" s="286" t="s">
        <v>190</v>
      </c>
      <c r="B454" s="758" t="str">
        <f>IF(D435="","",SUM(B441:B453))</f>
        <v/>
      </c>
      <c r="C454" s="759"/>
      <c r="D454" s="108"/>
      <c r="E454" s="108"/>
      <c r="F454" s="130"/>
      <c r="G454" s="104"/>
      <c r="H454" s="104"/>
      <c r="I454" s="192"/>
      <c r="J454" s="166"/>
      <c r="K454" s="114"/>
      <c r="L454" s="114"/>
      <c r="M454" s="114"/>
      <c r="N454" s="114"/>
      <c r="O454" s="114"/>
      <c r="P454" s="114"/>
      <c r="Q454" s="114"/>
      <c r="R454" s="114"/>
    </row>
    <row r="455" spans="1:19" ht="15" customHeight="1" thickBot="1">
      <c r="A455" s="259" t="s">
        <v>189</v>
      </c>
      <c r="B455" s="260" t="str">
        <f>IF(D435="","",ROUND(((B454-B453)/D436)*100,1))</f>
        <v/>
      </c>
      <c r="C455" s="260" t="str">
        <f>IF(D435="","",ROUND((B454/D435)*100,1))</f>
        <v/>
      </c>
      <c r="D455" s="261" t="str">
        <f>IF(D435="","",IF(AND(B455&lt;=100.5,B455&gt;=99.5),"In","Out"))</f>
        <v/>
      </c>
      <c r="E455" s="261" t="str">
        <f>IF(D435="","",IF(AND(C455&lt;=100.5,C455&gt;=99.5),"In","Out"))</f>
        <v/>
      </c>
      <c r="F455" s="262"/>
      <c r="G455" s="287"/>
      <c r="H455" s="287"/>
      <c r="I455" s="195"/>
      <c r="J455" s="166"/>
      <c r="K455" s="114"/>
      <c r="L455" s="114"/>
      <c r="M455" s="114"/>
      <c r="N455" s="114"/>
      <c r="O455" s="114"/>
      <c r="P455" s="114"/>
      <c r="Q455" s="114"/>
      <c r="R455" s="114"/>
    </row>
    <row r="456" spans="1:19" ht="15">
      <c r="A456" s="94"/>
      <c r="B456" s="94"/>
      <c r="C456" s="94"/>
      <c r="J456" s="166"/>
    </row>
    <row r="457" spans="1:19" ht="15.75" thickBot="1">
      <c r="J457" s="166"/>
    </row>
    <row r="458" spans="1:19" ht="18">
      <c r="A458" s="760" t="s">
        <v>237</v>
      </c>
      <c r="B458" s="761"/>
      <c r="C458" s="761"/>
      <c r="D458" s="762"/>
      <c r="E458" s="251"/>
      <c r="F458" s="251"/>
      <c r="G458" s="251"/>
      <c r="H458" s="251"/>
      <c r="I458" s="251"/>
      <c r="J458" s="166"/>
      <c r="K458" s="97"/>
      <c r="L458" s="97"/>
      <c r="M458" s="97"/>
      <c r="N458" s="97"/>
      <c r="O458" s="97"/>
    </row>
    <row r="459" spans="1:19" ht="31.5" customHeight="1">
      <c r="A459" s="288" t="s">
        <v>96</v>
      </c>
      <c r="B459" s="294" t="s">
        <v>239</v>
      </c>
      <c r="C459" s="294" t="s">
        <v>240</v>
      </c>
      <c r="D459" s="295" t="s">
        <v>238</v>
      </c>
    </row>
    <row r="460" spans="1:19" ht="15" customHeight="1">
      <c r="A460" s="280" t="s">
        <v>156</v>
      </c>
      <c r="B460" s="291" t="str">
        <f t="shared" ref="B460:B471" si="47">E403</f>
        <v/>
      </c>
      <c r="C460" s="292" t="str">
        <f>IF(B460="","",H440)</f>
        <v/>
      </c>
      <c r="D460" s="293" t="str">
        <f t="shared" ref="D460:D471" si="48">IF(C460="","",C460-B460)</f>
        <v/>
      </c>
    </row>
    <row r="461" spans="1:19" ht="15" customHeight="1">
      <c r="A461" s="289" t="s">
        <v>97</v>
      </c>
      <c r="B461" s="291" t="str">
        <f t="shared" si="47"/>
        <v/>
      </c>
      <c r="C461" s="292" t="str">
        <f t="shared" ref="C461:C471" si="49">IF(B461="","",H441)</f>
        <v/>
      </c>
      <c r="D461" s="293" t="str">
        <f t="shared" si="48"/>
        <v/>
      </c>
    </row>
    <row r="462" spans="1:19" ht="15" customHeight="1">
      <c r="A462" s="289" t="s">
        <v>98</v>
      </c>
      <c r="B462" s="291" t="str">
        <f t="shared" si="47"/>
        <v/>
      </c>
      <c r="C462" s="292" t="str">
        <f t="shared" si="49"/>
        <v/>
      </c>
      <c r="D462" s="293" t="str">
        <f t="shared" si="48"/>
        <v/>
      </c>
    </row>
    <row r="463" spans="1:19" ht="15" customHeight="1">
      <c r="A463" s="289" t="s">
        <v>99</v>
      </c>
      <c r="B463" s="291" t="str">
        <f t="shared" si="47"/>
        <v/>
      </c>
      <c r="C463" s="292" t="str">
        <f t="shared" si="49"/>
        <v/>
      </c>
      <c r="D463" s="293" t="str">
        <f t="shared" si="48"/>
        <v/>
      </c>
    </row>
    <row r="464" spans="1:19" ht="15" customHeight="1">
      <c r="A464" s="289" t="s">
        <v>100</v>
      </c>
      <c r="B464" s="291" t="str">
        <f t="shared" si="47"/>
        <v/>
      </c>
      <c r="C464" s="292" t="str">
        <f t="shared" si="49"/>
        <v/>
      </c>
      <c r="D464" s="293" t="str">
        <f t="shared" si="48"/>
        <v/>
      </c>
    </row>
    <row r="465" spans="1:10" ht="15" customHeight="1">
      <c r="A465" s="289" t="s">
        <v>101</v>
      </c>
      <c r="B465" s="291" t="str">
        <f t="shared" si="47"/>
        <v/>
      </c>
      <c r="C465" s="292" t="str">
        <f t="shared" si="49"/>
        <v/>
      </c>
      <c r="D465" s="293" t="str">
        <f t="shared" si="48"/>
        <v/>
      </c>
    </row>
    <row r="466" spans="1:10" ht="15" customHeight="1">
      <c r="A466" s="289" t="s">
        <v>102</v>
      </c>
      <c r="B466" s="291" t="str">
        <f t="shared" si="47"/>
        <v/>
      </c>
      <c r="C466" s="292" t="str">
        <f t="shared" si="49"/>
        <v/>
      </c>
      <c r="D466" s="293" t="str">
        <f t="shared" si="48"/>
        <v/>
      </c>
    </row>
    <row r="467" spans="1:10" ht="15" customHeight="1">
      <c r="A467" s="289" t="s">
        <v>103</v>
      </c>
      <c r="B467" s="291" t="str">
        <f t="shared" si="47"/>
        <v/>
      </c>
      <c r="C467" s="292" t="str">
        <f t="shared" si="49"/>
        <v/>
      </c>
      <c r="D467" s="293" t="str">
        <f t="shared" si="48"/>
        <v/>
      </c>
    </row>
    <row r="468" spans="1:10" ht="15" customHeight="1">
      <c r="A468" s="289" t="s">
        <v>104</v>
      </c>
      <c r="B468" s="291" t="str">
        <f t="shared" si="47"/>
        <v/>
      </c>
      <c r="C468" s="292" t="str">
        <f t="shared" si="49"/>
        <v/>
      </c>
      <c r="D468" s="293" t="str">
        <f t="shared" si="48"/>
        <v/>
      </c>
    </row>
    <row r="469" spans="1:10" ht="15" customHeight="1">
      <c r="A469" s="289" t="s">
        <v>105</v>
      </c>
      <c r="B469" s="291" t="str">
        <f t="shared" si="47"/>
        <v/>
      </c>
      <c r="C469" s="292" t="str">
        <f t="shared" si="49"/>
        <v/>
      </c>
      <c r="D469" s="293" t="str">
        <f t="shared" si="48"/>
        <v/>
      </c>
    </row>
    <row r="470" spans="1:10" ht="15" customHeight="1">
      <c r="A470" s="289" t="s">
        <v>106</v>
      </c>
      <c r="B470" s="291" t="str">
        <f t="shared" si="47"/>
        <v/>
      </c>
      <c r="C470" s="292" t="str">
        <f t="shared" si="49"/>
        <v/>
      </c>
      <c r="D470" s="293" t="str">
        <f t="shared" si="48"/>
        <v/>
      </c>
    </row>
    <row r="471" spans="1:10" ht="15" customHeight="1" thickBot="1">
      <c r="A471" s="297" t="s">
        <v>107</v>
      </c>
      <c r="B471" s="298" t="str">
        <f t="shared" si="47"/>
        <v/>
      </c>
      <c r="C471" s="292" t="str">
        <f t="shared" si="49"/>
        <v/>
      </c>
      <c r="D471" s="299" t="str">
        <f t="shared" si="48"/>
        <v/>
      </c>
    </row>
    <row r="472" spans="1:10" ht="15.75" thickTop="1">
      <c r="A472" s="300"/>
      <c r="B472" s="302"/>
      <c r="C472" s="301"/>
      <c r="D472" s="301"/>
    </row>
    <row r="473" spans="1:10" ht="15">
      <c r="A473" s="344" t="s">
        <v>9</v>
      </c>
      <c r="B473" s="763"/>
      <c r="C473" s="764"/>
      <c r="D473" s="764"/>
      <c r="E473" s="764"/>
      <c r="F473" s="764"/>
      <c r="G473" s="764"/>
      <c r="H473" s="764"/>
      <c r="I473" s="764"/>
      <c r="J473" s="764"/>
    </row>
    <row r="474" spans="1:10" s="108" customFormat="1">
      <c r="B474" s="764"/>
      <c r="C474" s="764"/>
      <c r="D474" s="764"/>
      <c r="E474" s="764"/>
      <c r="F474" s="764"/>
      <c r="G474" s="764"/>
      <c r="H474" s="764"/>
      <c r="I474" s="764"/>
      <c r="J474" s="764"/>
    </row>
    <row r="475" spans="1:10">
      <c r="B475" s="764"/>
      <c r="C475" s="764"/>
      <c r="D475" s="764"/>
      <c r="E475" s="764"/>
      <c r="F475" s="764"/>
      <c r="G475" s="764"/>
      <c r="H475" s="764"/>
      <c r="I475" s="764"/>
      <c r="J475" s="764"/>
    </row>
    <row r="476" spans="1:10">
      <c r="B476" s="764"/>
      <c r="C476" s="764"/>
      <c r="D476" s="764"/>
      <c r="E476" s="764"/>
      <c r="F476" s="764"/>
      <c r="G476" s="764"/>
      <c r="H476" s="764"/>
      <c r="I476" s="764"/>
      <c r="J476" s="764"/>
    </row>
    <row r="477" spans="1:10">
      <c r="B477" s="764"/>
      <c r="C477" s="764"/>
      <c r="D477" s="764"/>
      <c r="E477" s="764"/>
      <c r="F477" s="764"/>
      <c r="G477" s="764"/>
      <c r="H477" s="764"/>
      <c r="I477" s="764"/>
      <c r="J477" s="764"/>
    </row>
    <row r="479" spans="1:10" s="194" customFormat="1" ht="13.5" thickBot="1"/>
    <row r="481" spans="1:21" ht="22.5" customHeight="1" thickBot="1">
      <c r="A481" s="296">
        <v>6</v>
      </c>
    </row>
    <row r="482" spans="1:21" ht="15" customHeight="1" thickBot="1">
      <c r="A482" s="821" t="s">
        <v>226</v>
      </c>
      <c r="B482" s="822"/>
      <c r="C482" s="822"/>
      <c r="D482" s="822"/>
      <c r="E482" s="822"/>
      <c r="F482" s="822"/>
      <c r="G482" s="823"/>
      <c r="H482" s="251"/>
      <c r="N482" s="201">
        <f>LARGE(P482:P494,1)</f>
        <v>0</v>
      </c>
      <c r="O482" s="202">
        <f>IF(P495&lt;100,(N482+0.1),IF(P495&gt;100,(N482-0.1),N482))</f>
        <v>0.1</v>
      </c>
      <c r="P482" s="202">
        <f>ROUND(IF(B499="",0,SUM(B499/D494)*100),1)</f>
        <v>0</v>
      </c>
      <c r="Q482" s="202">
        <f>IF(P482=N482,O482,P482)</f>
        <v>0.1</v>
      </c>
      <c r="R482" s="202">
        <f>IF(Q482=N483,O483,Q482)</f>
        <v>0.1</v>
      </c>
      <c r="S482" s="202">
        <f>IF(R482=N484,O484,R482)</f>
        <v>0.1</v>
      </c>
      <c r="T482" s="202">
        <f>IF(S482=N485,O485,S482)</f>
        <v>0.1</v>
      </c>
      <c r="U482" s="203">
        <f>IF(T482=N486,O486,T482)</f>
        <v>0.1</v>
      </c>
    </row>
    <row r="483" spans="1:21" ht="15" customHeight="1">
      <c r="A483" s="191" t="s">
        <v>112</v>
      </c>
      <c r="B483" s="824"/>
      <c r="C483" s="825"/>
      <c r="D483" s="825"/>
      <c r="E483" s="188"/>
      <c r="F483" s="108"/>
      <c r="G483" s="192"/>
      <c r="N483" s="204">
        <f>LARGE(P482:P494,2)</f>
        <v>0</v>
      </c>
      <c r="O483" s="205">
        <f>IF(Q495&lt;100,(N483+0.1),IF(Q495&gt;100,(N483-0.1),N483))</f>
        <v>0.1</v>
      </c>
      <c r="P483" s="205">
        <f>ROUND(IF(B500="",0,SUM(B500/D494)*100),1)</f>
        <v>0</v>
      </c>
      <c r="Q483" s="205">
        <f>IF(P483=N482,O482,P483)</f>
        <v>0.1</v>
      </c>
      <c r="R483" s="205">
        <f>IF(Q483=N483,O483,Q483)</f>
        <v>0.1</v>
      </c>
      <c r="S483" s="205">
        <f>IF(R483=N484,O484,R483)</f>
        <v>0.1</v>
      </c>
      <c r="T483" s="205">
        <f>IF(S483=N485,O485,S483)</f>
        <v>0.1</v>
      </c>
      <c r="U483" s="206">
        <f>IF(T483=N486,O486,T483)</f>
        <v>0.1</v>
      </c>
    </row>
    <row r="484" spans="1:21" ht="15" customHeight="1">
      <c r="A484" s="191" t="s">
        <v>177</v>
      </c>
      <c r="B484" s="818" t="str">
        <f>IF(B483=0,"",'Mix Design'!F$3)</f>
        <v/>
      </c>
      <c r="C484" s="819"/>
      <c r="D484" s="819"/>
      <c r="E484" s="189"/>
      <c r="F484" s="108"/>
      <c r="G484" s="192"/>
      <c r="I484" s="108"/>
      <c r="J484" s="108"/>
      <c r="K484" s="108"/>
      <c r="L484" s="108"/>
      <c r="N484" s="204">
        <f>LARGE(P482:P494,3)</f>
        <v>0</v>
      </c>
      <c r="O484" s="205">
        <f>IF(R495&lt;100,(N484+0.1),IF(R495&gt;100,(N484-0.1),N484))</f>
        <v>0.1</v>
      </c>
      <c r="P484" s="205">
        <f>ROUND(IF(B501="",0,SUM(B501/D494)*100),1)</f>
        <v>0</v>
      </c>
      <c r="Q484" s="205">
        <f>IF(P484=N482,O482,P484)</f>
        <v>0.1</v>
      </c>
      <c r="R484" s="205">
        <f>IF(Q484=N483,O483,Q484)</f>
        <v>0.1</v>
      </c>
      <c r="S484" s="205">
        <f>IF(R484=N484,O484,R484)</f>
        <v>0.1</v>
      </c>
      <c r="T484" s="205">
        <f>IF(S484=N485,O485,S484)</f>
        <v>0.1</v>
      </c>
      <c r="U484" s="206">
        <f>IF(T484=N486,O486,T484)</f>
        <v>0.1</v>
      </c>
    </row>
    <row r="485" spans="1:21" ht="15" customHeight="1">
      <c r="A485" s="191" t="s">
        <v>113</v>
      </c>
      <c r="B485" s="818" t="str">
        <f>IF(B483=0,"",'Mix Design'!F$2)</f>
        <v/>
      </c>
      <c r="C485" s="819"/>
      <c r="D485" s="819"/>
      <c r="E485" s="189"/>
      <c r="F485" s="108"/>
      <c r="G485" s="192"/>
      <c r="I485" s="110"/>
      <c r="N485" s="204">
        <f>LARGE(P482:P494,4)</f>
        <v>0</v>
      </c>
      <c r="O485" s="205">
        <f>IF(S495&lt;100,(N485+0.1),IF(S495&gt;100,(N485-0.1),N485))</f>
        <v>0.1</v>
      </c>
      <c r="P485" s="205">
        <f>ROUND(IF(B502="",0,SUM(B502/D494)*100),1)</f>
        <v>0</v>
      </c>
      <c r="Q485" s="205">
        <f>IF(P485=N482,O482,P485)</f>
        <v>0.1</v>
      </c>
      <c r="R485" s="205">
        <f>IF(Q485=N483,O483,Q485)</f>
        <v>0.1</v>
      </c>
      <c r="S485" s="205">
        <f>IF(R485=N484,O484,R485)</f>
        <v>0.1</v>
      </c>
      <c r="T485" s="205">
        <f>IF(S485=N485,O485,S485)</f>
        <v>0.1</v>
      </c>
      <c r="U485" s="206">
        <f>IF(T485=N486,O486,T485)</f>
        <v>0.1</v>
      </c>
    </row>
    <row r="486" spans="1:21" ht="15" customHeight="1">
      <c r="A486" s="191" t="s">
        <v>35</v>
      </c>
      <c r="B486" s="818" t="str">
        <f>IF(B483=0,"",'Mix Design'!F$4)</f>
        <v/>
      </c>
      <c r="C486" s="819"/>
      <c r="D486" s="819"/>
      <c r="E486" s="189"/>
      <c r="F486" s="108"/>
      <c r="G486" s="192"/>
      <c r="N486" s="204">
        <f>LARGE(P482:P494,5)</f>
        <v>0</v>
      </c>
      <c r="O486" s="205">
        <f>IF(T495&lt;100,(N486+0.1),IF(T495&gt;100,(N486-0.1),N486))</f>
        <v>0.1</v>
      </c>
      <c r="P486" s="205">
        <f>ROUND(IF(B503="",0,SUM(B503/D494)*100),1)</f>
        <v>0</v>
      </c>
      <c r="Q486" s="205">
        <f>IF(P486=N482,O482,P486)</f>
        <v>0.1</v>
      </c>
      <c r="R486" s="205">
        <f>IF(Q486=N483,O483,Q486)</f>
        <v>0.1</v>
      </c>
      <c r="S486" s="205">
        <f>IF(R486=N484,O484,R486)</f>
        <v>0.1</v>
      </c>
      <c r="T486" s="205">
        <f>IF(S486=N485,O485,S486)</f>
        <v>0.1</v>
      </c>
      <c r="U486" s="206">
        <f>IF(T486=N486,O486,T486)</f>
        <v>0.1</v>
      </c>
    </row>
    <row r="487" spans="1:21" ht="15" customHeight="1">
      <c r="A487" s="191" t="s">
        <v>152</v>
      </c>
      <c r="B487" s="818" t="str">
        <f>IF(B483=0,"",IF(B483='Mix Design'!B$2,'Mix Design'!B$9,IF(B483='Mix Design'!B$16,'Mix Design'!B$23,IF(B483='Mix Design'!B$30,'Mix Design'!B$37,IF(B483='Mix Design'!B$44,'Mix Design'!B$51,IF(B483='Mix Design'!B$58,'Mix Design'!B$65,IF(B483='Mix Design'!B$72,'Mix Design'!B$79,IF(B483='Mix Design'!B$86,'Mix Design'!B$93,""))))))))</f>
        <v/>
      </c>
      <c r="C487" s="818"/>
      <c r="D487" s="818"/>
      <c r="E487" s="189"/>
      <c r="F487" s="108"/>
      <c r="G487" s="192"/>
      <c r="N487" s="204"/>
      <c r="O487" s="205"/>
      <c r="P487" s="205">
        <f>ROUND(IF(B504="",0,SUM(B504/D494)*100),1)</f>
        <v>0</v>
      </c>
      <c r="Q487" s="205">
        <f>IF(P487=N482,O482,P487)</f>
        <v>0.1</v>
      </c>
      <c r="R487" s="205">
        <f>IF(Q487=N483,O483,Q487)</f>
        <v>0.1</v>
      </c>
      <c r="S487" s="205">
        <f>IF(R487=N484,O484,R487)</f>
        <v>0.1</v>
      </c>
      <c r="T487" s="205">
        <f>IF(S487=N485,O485,S487)</f>
        <v>0.1</v>
      </c>
      <c r="U487" s="206">
        <f>IF(T487=N486,O486,T487)</f>
        <v>0.1</v>
      </c>
    </row>
    <row r="488" spans="1:21" ht="15" customHeight="1">
      <c r="A488" s="191" t="s">
        <v>178</v>
      </c>
      <c r="B488" s="820"/>
      <c r="C488" s="813"/>
      <c r="D488" s="813"/>
      <c r="E488" s="189"/>
      <c r="F488" s="108"/>
      <c r="G488" s="192"/>
      <c r="N488" s="204"/>
      <c r="O488" s="205"/>
      <c r="P488" s="205">
        <f>ROUND(IF(B505="",0,SUM(B505/D494)*100),1)</f>
        <v>0</v>
      </c>
      <c r="Q488" s="205">
        <f>IF(P488=N482,O482,P488)</f>
        <v>0.1</v>
      </c>
      <c r="R488" s="205">
        <f>IF(Q488=N483,O483,Q488)</f>
        <v>0.1</v>
      </c>
      <c r="S488" s="205">
        <f>IF(R488=N484,O484,R488)</f>
        <v>0.1</v>
      </c>
      <c r="T488" s="205">
        <f>IF(S488=N485,O485,S488)</f>
        <v>0.1</v>
      </c>
      <c r="U488" s="206">
        <f>IF(T488=N486,O486,T488)</f>
        <v>0.1</v>
      </c>
    </row>
    <row r="489" spans="1:21" ht="15" customHeight="1">
      <c r="A489" s="191" t="s">
        <v>130</v>
      </c>
      <c r="B489" s="813"/>
      <c r="C489" s="813"/>
      <c r="D489" s="813"/>
      <c r="E489" s="189"/>
      <c r="F489" s="108"/>
      <c r="G489" s="192"/>
      <c r="N489" s="204"/>
      <c r="O489" s="205"/>
      <c r="P489" s="205">
        <f>ROUND(IF(B506="",0,SUM(B506/D494)*100),1)</f>
        <v>0</v>
      </c>
      <c r="Q489" s="205">
        <f>IF(P489=N482,O482,P489)</f>
        <v>0.1</v>
      </c>
      <c r="R489" s="205">
        <f>IF(Q489=N483,O483,Q489)</f>
        <v>0.1</v>
      </c>
      <c r="S489" s="205">
        <f>IF(R489=N484,O484,R489)</f>
        <v>0.1</v>
      </c>
      <c r="T489" s="205">
        <f>IF(S489=N485,O485,S489)</f>
        <v>0.1</v>
      </c>
      <c r="U489" s="206">
        <f>IF(T489=N486,O486,T489)</f>
        <v>0.1</v>
      </c>
    </row>
    <row r="490" spans="1:21" ht="15" customHeight="1">
      <c r="A490" s="191" t="s">
        <v>131</v>
      </c>
      <c r="B490" s="813"/>
      <c r="C490" s="813"/>
      <c r="D490" s="813"/>
      <c r="E490" s="393"/>
      <c r="F490" s="108"/>
      <c r="G490" s="192"/>
      <c r="N490" s="204"/>
      <c r="O490" s="205"/>
      <c r="P490" s="205">
        <f>ROUND(IF(B507="",0,SUM(B507/D494)*100),1)</f>
        <v>0</v>
      </c>
      <c r="Q490" s="205">
        <f>IF(P490=N482,O482,P490)</f>
        <v>0.1</v>
      </c>
      <c r="R490" s="205">
        <f>IF(Q490=N483,O483,Q490)</f>
        <v>0.1</v>
      </c>
      <c r="S490" s="205">
        <f>IF(R490=N484,O484,R490)</f>
        <v>0.1</v>
      </c>
      <c r="T490" s="205">
        <f>IF(S490=N485,O485,S490)</f>
        <v>0.1</v>
      </c>
      <c r="U490" s="206">
        <f>IF(T490=N486,O486,T490)</f>
        <v>0.1</v>
      </c>
    </row>
    <row r="491" spans="1:21" ht="15" customHeight="1">
      <c r="A491" s="191" t="s">
        <v>180</v>
      </c>
      <c r="B491" s="813"/>
      <c r="C491" s="813"/>
      <c r="D491" s="813"/>
      <c r="E491" s="393"/>
      <c r="F491" s="108"/>
      <c r="G491" s="192"/>
      <c r="N491" s="204"/>
      <c r="O491" s="205"/>
      <c r="P491" s="205">
        <f>ROUND(IF(B508="",0,SUM(B508/D494)*100),1)</f>
        <v>0</v>
      </c>
      <c r="Q491" s="205">
        <f>IF(P491=N482,O482,P491)</f>
        <v>0.1</v>
      </c>
      <c r="R491" s="205">
        <f>IF(Q491=N483,O483,Q491)</f>
        <v>0.1</v>
      </c>
      <c r="S491" s="205">
        <f>IF(R491=N484,O484,R491)</f>
        <v>0.1</v>
      </c>
      <c r="T491" s="205">
        <f>IF(S491=N485,O485,S491)</f>
        <v>0.1</v>
      </c>
      <c r="U491" s="206">
        <f>IF(T491=N486,O486,T491)</f>
        <v>0.1</v>
      </c>
    </row>
    <row r="492" spans="1:21" ht="15" customHeight="1">
      <c r="A492" s="191" t="s">
        <v>111</v>
      </c>
      <c r="B492" s="814" t="s">
        <v>274</v>
      </c>
      <c r="C492" s="815"/>
      <c r="D492" s="815"/>
      <c r="E492" s="394"/>
      <c r="F492" s="108"/>
      <c r="G492" s="192"/>
      <c r="N492" s="204"/>
      <c r="O492" s="205"/>
      <c r="P492" s="205">
        <f>ROUND(IF(B509="",0,SUM(B509/D494)*100),1)</f>
        <v>0</v>
      </c>
      <c r="Q492" s="205">
        <f>IF(P492=N482,O482,P492)</f>
        <v>0.1</v>
      </c>
      <c r="R492" s="205">
        <f>IF(Q492=N483,O483,Q492)</f>
        <v>0.1</v>
      </c>
      <c r="S492" s="205">
        <f>IF(R492=N484,O484,R492)</f>
        <v>0.1</v>
      </c>
      <c r="T492" s="205">
        <f>IF(S492=N485,O485,S492)</f>
        <v>0.1</v>
      </c>
      <c r="U492" s="206">
        <f>IF(T492=N486,O486,T492)</f>
        <v>0.1</v>
      </c>
    </row>
    <row r="493" spans="1:21" ht="15" customHeight="1">
      <c r="A493" s="816"/>
      <c r="B493" s="817"/>
      <c r="C493" s="395"/>
      <c r="D493" s="115"/>
      <c r="E493" s="115"/>
      <c r="F493" s="98"/>
      <c r="G493" s="252"/>
      <c r="N493" s="204"/>
      <c r="O493" s="205"/>
      <c r="P493" s="205">
        <f>ROUND(IF(B510="",0,SUM(B510/D494)*100),1)</f>
        <v>0</v>
      </c>
      <c r="Q493" s="205">
        <f>IF(P493=N482,O482,P493)</f>
        <v>0.1</v>
      </c>
      <c r="R493" s="205">
        <f>IF(Q493=N483,O483,Q493)</f>
        <v>0.1</v>
      </c>
      <c r="S493" s="205">
        <f>IF(R493=N484,O484,R493)</f>
        <v>0.1</v>
      </c>
      <c r="T493" s="205">
        <f>IF(S493=N485,O485,S493)</f>
        <v>0.1</v>
      </c>
      <c r="U493" s="206">
        <f>IF(T493=N486,O486,T493)</f>
        <v>0.1</v>
      </c>
    </row>
    <row r="494" spans="1:21" ht="15" customHeight="1">
      <c r="A494" s="790" t="s">
        <v>95</v>
      </c>
      <c r="B494" s="791"/>
      <c r="C494" s="792"/>
      <c r="D494" s="793"/>
      <c r="E494" s="794"/>
      <c r="F494" s="99"/>
      <c r="G494" s="252"/>
      <c r="N494" s="204"/>
      <c r="O494" s="205"/>
      <c r="P494" s="205">
        <f>ROUND(IF(B511="",0,SUM((B512+B511)/D494)*100),1)</f>
        <v>0</v>
      </c>
      <c r="Q494" s="205">
        <f>IF(P494=N482,O482,P494)</f>
        <v>0.1</v>
      </c>
      <c r="R494" s="205">
        <f>IF(Q494=N483,O483,Q494)</f>
        <v>0.1</v>
      </c>
      <c r="S494" s="205">
        <f>IF(R494=N484,O484,R494)</f>
        <v>0.1</v>
      </c>
      <c r="T494" s="205">
        <f>IF(S494=N485,O485,S494)</f>
        <v>0.1</v>
      </c>
      <c r="U494" s="206">
        <f>IF(T494=N486,O486,T494)</f>
        <v>0.1</v>
      </c>
    </row>
    <row r="495" spans="1:21" ht="15" customHeight="1">
      <c r="A495" s="774" t="s">
        <v>132</v>
      </c>
      <c r="B495" s="653"/>
      <c r="C495" s="775"/>
      <c r="D495" s="776"/>
      <c r="E495" s="777"/>
      <c r="F495" s="99"/>
      <c r="G495" s="252"/>
      <c r="N495" s="207"/>
      <c r="O495" s="208"/>
      <c r="P495" s="208">
        <f t="shared" ref="P495:U495" si="50">ROUND(IF(P494="",0,SUM(P482:P494)),1)</f>
        <v>0</v>
      </c>
      <c r="Q495" s="208">
        <f t="shared" si="50"/>
        <v>1.3</v>
      </c>
      <c r="R495" s="208">
        <f t="shared" si="50"/>
        <v>1.3</v>
      </c>
      <c r="S495" s="208">
        <f t="shared" si="50"/>
        <v>1.3</v>
      </c>
      <c r="T495" s="208">
        <f t="shared" si="50"/>
        <v>1.3</v>
      </c>
      <c r="U495" s="209">
        <f t="shared" si="50"/>
        <v>1.3</v>
      </c>
    </row>
    <row r="496" spans="1:21" ht="15" customHeight="1">
      <c r="A496" s="774" t="s">
        <v>133</v>
      </c>
      <c r="B496" s="653"/>
      <c r="C496" s="775"/>
      <c r="D496" s="758" t="str">
        <f>IF(D494="","",D494-D495)</f>
        <v/>
      </c>
      <c r="E496" s="759"/>
      <c r="F496" s="99"/>
      <c r="G496" s="252"/>
      <c r="I496" s="110"/>
    </row>
    <row r="497" spans="1:19" ht="15" customHeight="1">
      <c r="A497" s="811" t="s">
        <v>96</v>
      </c>
      <c r="B497" s="780" t="s">
        <v>157</v>
      </c>
      <c r="C497" s="781"/>
      <c r="D497" s="756" t="s">
        <v>222</v>
      </c>
      <c r="E497" s="756" t="s">
        <v>223</v>
      </c>
      <c r="F497" s="756" t="s">
        <v>227</v>
      </c>
      <c r="G497" s="284"/>
      <c r="H497" s="110"/>
      <c r="O497" s="458">
        <f>IF(B489="",0,B488*(1-B489/100)/100)</f>
        <v>0</v>
      </c>
      <c r="P497" s="459"/>
      <c r="Q497" s="459"/>
      <c r="R497" s="459"/>
      <c r="S497" s="459"/>
    </row>
    <row r="498" spans="1:19" ht="15" customHeight="1">
      <c r="A498" s="812"/>
      <c r="B498" s="782"/>
      <c r="C498" s="783"/>
      <c r="D498" s="771"/>
      <c r="E498" s="771"/>
      <c r="F498" s="810"/>
      <c r="G498" s="284"/>
      <c r="H498" s="114"/>
      <c r="O498" s="460"/>
      <c r="P498" s="461"/>
      <c r="Q498" s="462"/>
      <c r="R498" s="462"/>
      <c r="S498" s="459"/>
    </row>
    <row r="499" spans="1:19" ht="15" customHeight="1">
      <c r="A499" s="253" t="s">
        <v>156</v>
      </c>
      <c r="B499" s="765"/>
      <c r="C499" s="766"/>
      <c r="D499" s="125" t="str">
        <f>IF(B499="","",IF(P495=100,P482,IF(Q495=100,Q482,IF(R495=100,R482,IF(S495=100,S482,IF(T495=100,T482,IF(U495=100,U482,U482)))))))</f>
        <v/>
      </c>
      <c r="E499" s="126" t="str">
        <f>IF(D494="","",IF(D500="","",ROUND(100-D499,1)))</f>
        <v/>
      </c>
      <c r="F499" s="290" t="str">
        <f>IF(B499="","",IF(E499&gt;9.9,ROUND(E499,0),ROUND(E499,1)))</f>
        <v/>
      </c>
      <c r="G499" s="284"/>
      <c r="H499" s="114"/>
      <c r="N499" s="756" t="s">
        <v>317</v>
      </c>
      <c r="O499" s="460"/>
      <c r="P499" s="463" t="s">
        <v>314</v>
      </c>
      <c r="Q499" s="464" t="s">
        <v>315</v>
      </c>
      <c r="R499" s="464" t="s">
        <v>316</v>
      </c>
      <c r="S499" s="459"/>
    </row>
    <row r="500" spans="1:19" ht="15" customHeight="1">
      <c r="A500" s="253" t="s">
        <v>97</v>
      </c>
      <c r="B500" s="765"/>
      <c r="C500" s="766"/>
      <c r="D500" s="125" t="str">
        <f>IF(B500="","",IF(P495=100,P483,IF(Q495=100,Q483,IF(R495=100,R483,IF(S495=100,S483,IF(T495=100,T483,IF(U495=100,U483,U483)))))))</f>
        <v/>
      </c>
      <c r="E500" s="127" t="str">
        <f>IF(D494="","",E499-D500)</f>
        <v/>
      </c>
      <c r="F500" s="290" t="str">
        <f t="shared" ref="F500:F510" si="51">IF(B500="","",IF(E500&gt;9.9,ROUND(E500,0),ROUND(E500,1)))</f>
        <v/>
      </c>
      <c r="G500" s="284"/>
      <c r="H500" s="114"/>
      <c r="N500" s="757"/>
      <c r="O500" s="465" t="e">
        <f>(1-P500-Q500-R500)*B491/100</f>
        <v>#VALUE!</v>
      </c>
      <c r="P500" s="461" t="e">
        <f>B492/100</f>
        <v>#VALUE!</v>
      </c>
      <c r="Q500" s="462">
        <v>0.1</v>
      </c>
      <c r="R500" s="462">
        <v>0.125</v>
      </c>
      <c r="S500" s="459"/>
    </row>
    <row r="501" spans="1:19" ht="15" customHeight="1">
      <c r="A501" s="253" t="s">
        <v>98</v>
      </c>
      <c r="B501" s="765"/>
      <c r="C501" s="766"/>
      <c r="D501" s="125" t="str">
        <f>IF(B501="","",IF(P495=100,P484,IF(Q495=100,Q484,IF(R495=100,R484,IF(S495=100,S484,IF(T495=100,T484,IF(U495=100,U484,U484)))))))</f>
        <v/>
      </c>
      <c r="E501" s="127" t="str">
        <f>IF(D494="","",E500-D501)</f>
        <v/>
      </c>
      <c r="F501" s="290" t="str">
        <f t="shared" si="51"/>
        <v/>
      </c>
      <c r="G501" s="284"/>
      <c r="H501" s="114"/>
      <c r="N501" s="95" t="e">
        <f ca="1">F501*(1-B$44/100)</f>
        <v>#VALUE!</v>
      </c>
      <c r="O501" s="465">
        <f>1-(B488+B491)/100</f>
        <v>1</v>
      </c>
      <c r="P501" s="461"/>
      <c r="Q501" s="462"/>
      <c r="R501" s="462"/>
      <c r="S501" s="459"/>
    </row>
    <row r="502" spans="1:19" ht="15" customHeight="1">
      <c r="A502" s="253" t="s">
        <v>99</v>
      </c>
      <c r="B502" s="765"/>
      <c r="C502" s="766"/>
      <c r="D502" s="125" t="str">
        <f>IF(B502="","",IF(P495=100,P485,IF(Q495=100,Q485,IF(R495=100,R485,IF(S495=100,S485,IF(T495=100,T485,IF(U495=100,U485,U485)))))))</f>
        <v/>
      </c>
      <c r="E502" s="127" t="str">
        <f>IF(D494="","",E501-D502)</f>
        <v/>
      </c>
      <c r="F502" s="290" t="str">
        <f t="shared" si="51"/>
        <v/>
      </c>
      <c r="G502" s="284"/>
      <c r="H502" s="114"/>
    </row>
    <row r="503" spans="1:19" ht="15" customHeight="1">
      <c r="A503" s="253" t="s">
        <v>100</v>
      </c>
      <c r="B503" s="765"/>
      <c r="C503" s="766"/>
      <c r="D503" s="125" t="str">
        <f>IF(B503="","",IF(P495=100,P486,IF(Q495=100,Q486,IF(R495=100,R486,IF(S495=100,S486,IF(T495=100,T486,IF(U495=100,U486,U486)))))))</f>
        <v/>
      </c>
      <c r="E503" s="127" t="str">
        <f>IF(D494="","",E502-D503)</f>
        <v/>
      </c>
      <c r="F503" s="290" t="str">
        <f t="shared" si="51"/>
        <v/>
      </c>
      <c r="G503" s="284"/>
      <c r="H503" s="114"/>
    </row>
    <row r="504" spans="1:19" ht="15" customHeight="1">
      <c r="A504" s="253" t="s">
        <v>101</v>
      </c>
      <c r="B504" s="765"/>
      <c r="C504" s="766"/>
      <c r="D504" s="125" t="str">
        <f>IF(B504="","",IF(P495=100,P487,IF(Q495=100,Q487,IF(R495=100,R487,IF(S495=100,S487,IF(T495=100,T487,IF(U495=100,U487,U487)))))))</f>
        <v/>
      </c>
      <c r="E504" s="127" t="str">
        <f>IF(D494="","",E503-D504)</f>
        <v/>
      </c>
      <c r="F504" s="290" t="str">
        <f t="shared" si="51"/>
        <v/>
      </c>
      <c r="G504" s="284"/>
      <c r="H504" s="114"/>
    </row>
    <row r="505" spans="1:19" ht="15" customHeight="1">
      <c r="A505" s="253" t="s">
        <v>102</v>
      </c>
      <c r="B505" s="765"/>
      <c r="C505" s="766"/>
      <c r="D505" s="125" t="str">
        <f>IF(B505="","",IF(P495=100,P488,IF(Q495=100,Q488,IF(R495=100,R488,IF(S495=100,S488,IF(T495=100,T488,IF(U495=100,U488,U488)))))))</f>
        <v/>
      </c>
      <c r="E505" s="127" t="str">
        <f>IF(D494="","",E504-D505)</f>
        <v/>
      </c>
      <c r="F505" s="290" t="str">
        <f t="shared" si="51"/>
        <v/>
      </c>
      <c r="G505" s="284"/>
      <c r="H505" s="114"/>
    </row>
    <row r="506" spans="1:19" ht="15" customHeight="1">
      <c r="A506" s="253" t="s">
        <v>103</v>
      </c>
      <c r="B506" s="765"/>
      <c r="C506" s="766"/>
      <c r="D506" s="125" t="str">
        <f>IF(B506="","",IF(P495=100,P489,IF(Q495=100,Q489,IF(R495=100,R489,IF(S495=100,S489,IF(T495=100,T489,IF(U495=100,U489,U489)))))))</f>
        <v/>
      </c>
      <c r="E506" s="127" t="str">
        <f>IF(D494="","",E505-D506)</f>
        <v/>
      </c>
      <c r="F506" s="290" t="str">
        <f t="shared" si="51"/>
        <v/>
      </c>
      <c r="G506" s="284"/>
      <c r="H506" s="114"/>
    </row>
    <row r="507" spans="1:19" ht="15" customHeight="1">
      <c r="A507" s="253" t="s">
        <v>104</v>
      </c>
      <c r="B507" s="765"/>
      <c r="C507" s="766"/>
      <c r="D507" s="125" t="str">
        <f>IF(B507="","",IF(P495=100,P490,IF(Q495=100,Q490,IF(R495=100,R490,IF(S495=100,S490,IF(T495=100,T490,IF(U495=100,U490,U490)))))))</f>
        <v/>
      </c>
      <c r="E507" s="127" t="str">
        <f>IF(D494="","",E506-D507)</f>
        <v/>
      </c>
      <c r="F507" s="290" t="str">
        <f t="shared" si="51"/>
        <v/>
      </c>
      <c r="G507" s="192"/>
      <c r="H507" s="114"/>
    </row>
    <row r="508" spans="1:19" ht="15" customHeight="1">
      <c r="A508" s="253" t="s">
        <v>105</v>
      </c>
      <c r="B508" s="765"/>
      <c r="C508" s="766"/>
      <c r="D508" s="125" t="str">
        <f>IF(B508="","",IF(P495=100,P491,IF(Q495=100,Q491,IF(R495=100,R491,IF(S495=100,S491,IF(T495=100,T491,IF(U495=100,U491,U491)))))))</f>
        <v/>
      </c>
      <c r="E508" s="127" t="str">
        <f>IF(D494="","",E507-D508)</f>
        <v/>
      </c>
      <c r="F508" s="290" t="str">
        <f t="shared" si="51"/>
        <v/>
      </c>
      <c r="G508" s="192"/>
      <c r="H508" s="114"/>
    </row>
    <row r="509" spans="1:19" ht="15" customHeight="1">
      <c r="A509" s="253" t="s">
        <v>106</v>
      </c>
      <c r="B509" s="765"/>
      <c r="C509" s="766"/>
      <c r="D509" s="125" t="str">
        <f>IF(B509="","",IF(P495=100,P492,IF(Q495=100,Q492,IF(R495=100,R492,IF(S495=100,S492,IF(T495=100,T492,IF(U495=100,U492,U492)))))))</f>
        <v/>
      </c>
      <c r="E509" s="127" t="str">
        <f>IF(D494="","",E508-D509)</f>
        <v/>
      </c>
      <c r="F509" s="290" t="str">
        <f t="shared" si="51"/>
        <v/>
      </c>
      <c r="G509" s="192"/>
    </row>
    <row r="510" spans="1:19" ht="15" customHeight="1">
      <c r="A510" s="254" t="s">
        <v>107</v>
      </c>
      <c r="B510" s="765"/>
      <c r="C510" s="766"/>
      <c r="D510" s="125" t="str">
        <f>IF(B510="","",IF(P495=100,P493,IF(Q495=100,Q493,IF(R495=100,R493,IF(S495=100,S493,IF(T495=100,T493,IF(U495=100,U493,U493)))))))</f>
        <v/>
      </c>
      <c r="E510" s="127" t="str">
        <f>IF(D494="","",E509-D510)</f>
        <v/>
      </c>
      <c r="F510" s="290" t="str">
        <f t="shared" si="51"/>
        <v/>
      </c>
      <c r="G510" s="192"/>
    </row>
    <row r="511" spans="1:19" ht="15" customHeight="1" thickBot="1">
      <c r="A511" s="255" t="s">
        <v>108</v>
      </c>
      <c r="B511" s="767"/>
      <c r="C511" s="768"/>
      <c r="D511" s="128" t="str">
        <f>IF(B511="","",IF(P495=100,P494,IF(Q495=100,Q494,IF(R495=100,R494,IF(S495=100,S494,IF(T495=100,T494,IF(U495=100,U494,U494)))))))</f>
        <v/>
      </c>
      <c r="E511" s="148" t="s">
        <v>188</v>
      </c>
      <c r="F511" s="104"/>
      <c r="G511" s="192"/>
    </row>
    <row r="512" spans="1:19" ht="15" customHeight="1">
      <c r="A512" s="256" t="s">
        <v>109</v>
      </c>
      <c r="B512" s="769" t="str">
        <f>D496</f>
        <v/>
      </c>
      <c r="C512" s="770"/>
      <c r="D512" s="131" t="str">
        <f>IF(B504="","",SUM(D499:D511))</f>
        <v/>
      </c>
      <c r="E512" s="149" t="str">
        <f>IF(D494="","",IF(AND(D512&lt;=100.5,D512&gt;=99.5),"In","Out"))</f>
        <v/>
      </c>
      <c r="F512" s="108"/>
      <c r="G512" s="257"/>
    </row>
    <row r="513" spans="1:40" ht="15" customHeight="1">
      <c r="A513" s="258" t="s">
        <v>190</v>
      </c>
      <c r="B513" s="758" t="str">
        <f>IF(D494="","",SUM(B500:B512))</f>
        <v/>
      </c>
      <c r="C513" s="759"/>
      <c r="D513" s="108"/>
      <c r="E513" s="108"/>
      <c r="F513" s="130"/>
      <c r="G513" s="257"/>
    </row>
    <row r="514" spans="1:40" ht="15" customHeight="1" thickBot="1">
      <c r="A514" s="259" t="s">
        <v>189</v>
      </c>
      <c r="B514" s="260" t="str">
        <f>IF(D494="","",ROUND(((B513-B512)/D495)*100,1))</f>
        <v/>
      </c>
      <c r="C514" s="260" t="str">
        <f>IF(D494="","",ROUND((B513/D494)*100,1))</f>
        <v/>
      </c>
      <c r="D514" s="261" t="str">
        <f>IF(D494="","",IF(AND(B514&lt;=100.5,B514&gt;=99.5),"In","Out"))</f>
        <v/>
      </c>
      <c r="E514" s="261" t="str">
        <f>IF(D494="","",IF(AND(C514&lt;=100.5,C514&gt;=99.5),"In","Out"))</f>
        <v/>
      </c>
      <c r="F514" s="262"/>
      <c r="G514" s="263"/>
    </row>
    <row r="515" spans="1:40" ht="15" customHeight="1">
      <c r="A515" s="94"/>
      <c r="B515" s="94"/>
      <c r="C515" s="94"/>
    </row>
    <row r="516" spans="1:40" ht="15" customHeight="1" thickBot="1">
      <c r="A516" s="94"/>
      <c r="B516" s="94"/>
      <c r="C516" s="94"/>
    </row>
    <row r="517" spans="1:40" ht="15" customHeight="1">
      <c r="A517" s="805" t="s">
        <v>229</v>
      </c>
      <c r="B517" s="806"/>
      <c r="C517" s="806"/>
      <c r="D517" s="806"/>
      <c r="E517" s="806"/>
      <c r="F517" s="806"/>
      <c r="G517" s="806"/>
      <c r="H517" s="806"/>
      <c r="I517" s="807"/>
      <c r="N517" s="265">
        <f>LARGE(P517:P529,1)</f>
        <v>0</v>
      </c>
      <c r="O517" s="266">
        <f>IF(P530&lt;100,(N517+0.1),IF(P530&gt;100,(N517-0.1),N517))</f>
        <v>0.1</v>
      </c>
      <c r="P517" s="266">
        <f>ROUND(IF(B536="",0,SUM(B536/D531)*100),1)</f>
        <v>0</v>
      </c>
      <c r="Q517" s="266">
        <f>IF(P517=N517,O517,P517)</f>
        <v>0.1</v>
      </c>
      <c r="R517" s="266">
        <f>IF(Q517=N518,O518,Q517)</f>
        <v>0.1</v>
      </c>
      <c r="S517" s="266">
        <f>IF(R517=N519,O519,R517)</f>
        <v>0.1</v>
      </c>
      <c r="T517" s="266">
        <f>IF(S517=N520,O520,S517)</f>
        <v>0.1</v>
      </c>
      <c r="U517" s="267">
        <f>IF(T517=N521,O521,T517)</f>
        <v>0.1</v>
      </c>
    </row>
    <row r="518" spans="1:40" ht="15" customHeight="1">
      <c r="A518" s="253" t="s">
        <v>112</v>
      </c>
      <c r="B518" s="808">
        <f>B483</f>
        <v>0</v>
      </c>
      <c r="C518" s="809"/>
      <c r="D518" s="809"/>
      <c r="E518" s="396"/>
      <c r="F518" s="108"/>
      <c r="G518" s="108"/>
      <c r="H518" s="108"/>
      <c r="I518" s="192"/>
      <c r="N518" s="268">
        <f>LARGE(P517:P529,2)</f>
        <v>0</v>
      </c>
      <c r="O518" s="205">
        <f>IF(Q530&lt;100,(N518+0.1),IF(Q530&gt;100,(N518-0.1),N518))</f>
        <v>0.1</v>
      </c>
      <c r="P518" s="205">
        <f>ROUND(IF(B537="",0,SUM(B537/D531)*100),1)</f>
        <v>0</v>
      </c>
      <c r="Q518" s="205">
        <f>IF(P518=N517,O517,P518)</f>
        <v>0.1</v>
      </c>
      <c r="R518" s="205">
        <f>IF(Q518=N518,O518,Q518)</f>
        <v>0.1</v>
      </c>
      <c r="S518" s="205">
        <f>IF(R518=N519,O519,R518)</f>
        <v>0.1</v>
      </c>
      <c r="T518" s="205">
        <f>IF(S518=N520,O520,S518)</f>
        <v>0.1</v>
      </c>
      <c r="U518" s="269">
        <f>IF(T518=N521,O521,T518)</f>
        <v>0.1</v>
      </c>
    </row>
    <row r="519" spans="1:40" ht="15" customHeight="1">
      <c r="A519" s="276" t="s">
        <v>178</v>
      </c>
      <c r="B519" s="795"/>
      <c r="C519" s="796"/>
      <c r="D519" s="796"/>
      <c r="E519" s="189"/>
      <c r="F519" s="108"/>
      <c r="G519" s="108"/>
      <c r="H519" s="108"/>
      <c r="I519" s="192"/>
      <c r="N519" s="268">
        <f>LARGE(P517:P529,3)</f>
        <v>0</v>
      </c>
      <c r="O519" s="205">
        <f>IF(R530&lt;100,(N519+0.1),IF(R530&gt;100,(N519-0.1),N519))</f>
        <v>0.1</v>
      </c>
      <c r="P519" s="205">
        <f>ROUND(IF(B538="",0,SUM(B538/D531)*100),1)</f>
        <v>0</v>
      </c>
      <c r="Q519" s="205">
        <f>IF(P519=N517,O517,P519)</f>
        <v>0.1</v>
      </c>
      <c r="R519" s="205">
        <f>IF(Q519=N518,O518,Q519)</f>
        <v>0.1</v>
      </c>
      <c r="S519" s="205">
        <f>IF(R519=N519,O519,R519)</f>
        <v>0.1</v>
      </c>
      <c r="T519" s="205">
        <f>IF(S519=N520,O520,S519)</f>
        <v>0.1</v>
      </c>
      <c r="U519" s="269">
        <f>IF(T519=N521,O521,T519)</f>
        <v>0.1</v>
      </c>
      <c r="AF519" s="109"/>
      <c r="AG519" s="109"/>
      <c r="AH519" s="109"/>
      <c r="AI519" s="109"/>
      <c r="AJ519" s="109"/>
      <c r="AK519" s="109"/>
      <c r="AL519" s="109"/>
      <c r="AM519" s="109"/>
      <c r="AN519" s="109"/>
    </row>
    <row r="520" spans="1:40" ht="15" customHeight="1">
      <c r="A520" s="253" t="s">
        <v>130</v>
      </c>
      <c r="B520" s="797" t="s">
        <v>274</v>
      </c>
      <c r="C520" s="798"/>
      <c r="D520" s="798"/>
      <c r="E520" s="393"/>
      <c r="F520" s="108"/>
      <c r="G520" s="108"/>
      <c r="H520" s="108"/>
      <c r="I520" s="192"/>
      <c r="N520" s="268">
        <f>LARGE(P517:P529,4)</f>
        <v>0</v>
      </c>
      <c r="O520" s="205">
        <f>IF(S530&lt;100,(N520+0.1),IF(S530&gt;100,(N520-0.1),N520))</f>
        <v>0.1</v>
      </c>
      <c r="P520" s="205">
        <f>ROUND(IF(B539="",0,SUM(B539/D531)*100),1)</f>
        <v>0</v>
      </c>
      <c r="Q520" s="205">
        <f>IF(P520=N517,O517,P520)</f>
        <v>0.1</v>
      </c>
      <c r="R520" s="205">
        <f>IF(Q520=N518,O518,Q520)</f>
        <v>0.1</v>
      </c>
      <c r="S520" s="205">
        <f>IF(R520=N519,O519,R520)</f>
        <v>0.1</v>
      </c>
      <c r="T520" s="205">
        <f>IF(S520=N520,O520,S520)</f>
        <v>0.1</v>
      </c>
      <c r="U520" s="269">
        <f>IF(T520=N521,O521,T520)</f>
        <v>0.1</v>
      </c>
      <c r="AF520" s="109"/>
      <c r="AG520" s="109"/>
      <c r="AH520" s="109"/>
      <c r="AI520" s="109"/>
      <c r="AJ520" s="109"/>
      <c r="AK520" s="109"/>
      <c r="AL520" s="109"/>
      <c r="AM520" s="109"/>
      <c r="AN520" s="109"/>
    </row>
    <row r="521" spans="1:40" ht="15" customHeight="1">
      <c r="A521" s="253" t="s">
        <v>131</v>
      </c>
      <c r="B521" s="797" t="s">
        <v>274</v>
      </c>
      <c r="C521" s="798"/>
      <c r="D521" s="798"/>
      <c r="E521" s="393"/>
      <c r="F521" s="108"/>
      <c r="G521" s="108"/>
      <c r="H521" s="108"/>
      <c r="I521" s="192"/>
      <c r="N521" s="268">
        <f>LARGE(P517:P529,5)</f>
        <v>0</v>
      </c>
      <c r="O521" s="205">
        <f>IF(T530&lt;100,(N521+0.1),IF(T530&gt;100,(N521-0.1),N521))</f>
        <v>0.1</v>
      </c>
      <c r="P521" s="205">
        <f>ROUND(IF(B540="",0,SUM(B540/D531)*100),1)</f>
        <v>0</v>
      </c>
      <c r="Q521" s="205">
        <f>IF(P521=N517,O517,P521)</f>
        <v>0.1</v>
      </c>
      <c r="R521" s="205">
        <f>IF(Q521=N518,O518,Q521)</f>
        <v>0.1</v>
      </c>
      <c r="S521" s="205">
        <f>IF(R521=N519,O519,R521)</f>
        <v>0.1</v>
      </c>
      <c r="T521" s="205">
        <f>IF(S521=N520,O520,S521)</f>
        <v>0.1</v>
      </c>
      <c r="U521" s="269">
        <f>IF(T521=N521,O521,T521)</f>
        <v>0.1</v>
      </c>
      <c r="AF521" s="109"/>
      <c r="AG521" s="109"/>
      <c r="AH521" s="109"/>
      <c r="AI521" s="109"/>
      <c r="AJ521" s="109"/>
      <c r="AK521" s="109"/>
      <c r="AL521" s="109"/>
      <c r="AM521" s="109"/>
      <c r="AN521" s="109"/>
    </row>
    <row r="522" spans="1:40" ht="15" customHeight="1">
      <c r="A522" s="253" t="s">
        <v>180</v>
      </c>
      <c r="B522" s="799" t="s">
        <v>274</v>
      </c>
      <c r="C522" s="800"/>
      <c r="D522" s="800"/>
      <c r="E522" s="393"/>
      <c r="F522" s="108"/>
      <c r="G522" s="108"/>
      <c r="H522" s="108"/>
      <c r="I522" s="192"/>
      <c r="N522" s="268"/>
      <c r="O522" s="205"/>
      <c r="P522" s="205">
        <f>ROUND(IF(B541="",0,SUM(B541/D531)*100),1)</f>
        <v>0</v>
      </c>
      <c r="Q522" s="205">
        <f>IF(P522=N517,O517,P522)</f>
        <v>0.1</v>
      </c>
      <c r="R522" s="205">
        <f>IF(Q522=N518,O518,Q522)</f>
        <v>0.1</v>
      </c>
      <c r="S522" s="205">
        <f>IF(R522=N519,O519,R522)</f>
        <v>0.1</v>
      </c>
      <c r="T522" s="205">
        <f>IF(S522=N520,O520,S522)</f>
        <v>0.1</v>
      </c>
      <c r="U522" s="269">
        <f>IF(T522=N521,O521,T522)</f>
        <v>0.1</v>
      </c>
      <c r="AF522" s="109"/>
      <c r="AG522" s="109"/>
      <c r="AH522" s="109"/>
      <c r="AI522" s="109"/>
      <c r="AJ522" s="109"/>
      <c r="AK522" s="109"/>
      <c r="AL522" s="109"/>
      <c r="AM522" s="109"/>
      <c r="AN522" s="109"/>
    </row>
    <row r="523" spans="1:40" ht="15" customHeight="1">
      <c r="A523" s="253" t="s">
        <v>153</v>
      </c>
      <c r="B523" s="801"/>
      <c r="C523" s="802"/>
      <c r="D523" s="802"/>
      <c r="E523" s="397"/>
      <c r="F523" s="133"/>
      <c r="G523" s="133"/>
      <c r="H523" s="133"/>
      <c r="I523" s="192"/>
      <c r="N523" s="268"/>
      <c r="O523" s="205"/>
      <c r="P523" s="205">
        <f>ROUND(IF(B542="",0,SUM(B542/D531)*100),1)</f>
        <v>0</v>
      </c>
      <c r="Q523" s="205">
        <f>IF(P523=N517,O517,P523)</f>
        <v>0.1</v>
      </c>
      <c r="R523" s="205">
        <f>IF(Q523=N518,O518,Q523)</f>
        <v>0.1</v>
      </c>
      <c r="S523" s="205">
        <f>IF(R523=N519,O519,R523)</f>
        <v>0.1</v>
      </c>
      <c r="T523" s="205">
        <f>IF(S523=N520,O520,S523)</f>
        <v>0.1</v>
      </c>
      <c r="U523" s="269">
        <f>IF(T523=N521,O521,T523)</f>
        <v>0.1</v>
      </c>
      <c r="AF523" s="109"/>
      <c r="AG523" s="109"/>
      <c r="AH523" s="109"/>
      <c r="AI523" s="109"/>
      <c r="AJ523" s="109"/>
      <c r="AK523" s="109"/>
      <c r="AL523" s="109"/>
      <c r="AM523" s="109"/>
      <c r="AN523" s="109"/>
    </row>
    <row r="524" spans="1:40" ht="15" customHeight="1">
      <c r="A524" s="253" t="s">
        <v>145</v>
      </c>
      <c r="B524" s="803" t="str">
        <f>IF(B518=0,"",IF(B518='Mix Design'!B$2,'Mix Design'!O$9,IF(B518='Mix Design'!B$16,'Mix Design'!O$23,IF(B518='Mix Design'!B$30,'Mix Design'!O$37,IF(B518='Mix Design'!B$44,'Mix Design'!O$51,IF(B518='Mix Design'!B$58,'Mix Design'!O$65,IF(B518='Mix Design'!B$72,'Mix Design'!O$79,IF(B518='Mix Design'!B$86,'Mix Design'!O$93,""))))))))</f>
        <v/>
      </c>
      <c r="C524" s="804"/>
      <c r="D524" s="804"/>
      <c r="E524" s="189"/>
      <c r="F524" s="96"/>
      <c r="G524" s="97"/>
      <c r="H524" s="97"/>
      <c r="I524" s="192"/>
      <c r="N524" s="268"/>
      <c r="O524" s="205"/>
      <c r="P524" s="205">
        <f>ROUND(IF(B543="",0,SUM(B543/D531)*100),1)</f>
        <v>0</v>
      </c>
      <c r="Q524" s="205">
        <f>IF(P524=N517,O517,P524)</f>
        <v>0.1</v>
      </c>
      <c r="R524" s="205">
        <f>IF(Q524=N518,O518,Q524)</f>
        <v>0.1</v>
      </c>
      <c r="S524" s="205">
        <f>IF(R524=N519,O519,R524)</f>
        <v>0.1</v>
      </c>
      <c r="T524" s="205">
        <f>IF(S524=N520,O520,S524)</f>
        <v>0.1</v>
      </c>
      <c r="U524" s="269">
        <f>IF(T524=N521,O521,T524)</f>
        <v>0.1</v>
      </c>
      <c r="AF524" s="109"/>
      <c r="AG524" s="109"/>
      <c r="AH524" s="109"/>
      <c r="AI524" s="109"/>
      <c r="AJ524" s="109"/>
      <c r="AK524" s="109"/>
      <c r="AL524" s="109"/>
      <c r="AM524" s="109"/>
      <c r="AN524" s="109"/>
    </row>
    <row r="525" spans="1:40" ht="15" customHeight="1">
      <c r="A525" s="253" t="s">
        <v>175</v>
      </c>
      <c r="B525" s="784">
        <f>IF(B524="",0,100*O532/(SUM(O532:O536)))</f>
        <v>0</v>
      </c>
      <c r="C525" s="785"/>
      <c r="D525" s="785"/>
      <c r="E525" s="249"/>
      <c r="F525" s="98"/>
      <c r="G525" s="99"/>
      <c r="H525" s="99"/>
      <c r="I525" s="192"/>
      <c r="N525" s="268"/>
      <c r="O525" s="205"/>
      <c r="P525" s="205">
        <f>ROUND(IF(B544="",0,SUM(B544/D531)*100),1)</f>
        <v>0</v>
      </c>
      <c r="Q525" s="205">
        <f>IF(P525=N517,O517,P525)</f>
        <v>0.1</v>
      </c>
      <c r="R525" s="205">
        <f>IF(Q525=N518,O518,Q525)</f>
        <v>0.1</v>
      </c>
      <c r="S525" s="205">
        <f>IF(R525=N519,O519,R525)</f>
        <v>0.1</v>
      </c>
      <c r="T525" s="205">
        <f>IF(S525=N520,O520,S525)</f>
        <v>0.1</v>
      </c>
      <c r="U525" s="269">
        <f>IF(T525=N521,O521,T525)</f>
        <v>0.1</v>
      </c>
      <c r="AF525" s="109"/>
      <c r="AG525" s="109"/>
      <c r="AH525" s="109"/>
      <c r="AI525" s="109"/>
      <c r="AJ525" s="109"/>
      <c r="AK525" s="109"/>
      <c r="AL525" s="109"/>
      <c r="AM525" s="109"/>
      <c r="AN525" s="109"/>
    </row>
    <row r="526" spans="1:40" ht="15" customHeight="1">
      <c r="A526" s="277" t="s">
        <v>230</v>
      </c>
      <c r="B526" s="786"/>
      <c r="C526" s="787"/>
      <c r="D526" s="787"/>
      <c r="E526" s="249"/>
      <c r="F526" s="98"/>
      <c r="G526" s="99"/>
      <c r="H526" s="99"/>
      <c r="I526" s="192"/>
      <c r="N526" s="268"/>
      <c r="O526" s="205"/>
      <c r="P526" s="205">
        <f>ROUND(IF(B545="",0,SUM(B545/D531)*100),1)</f>
        <v>0</v>
      </c>
      <c r="Q526" s="205">
        <f>IF(P526=N517,O517,P526)</f>
        <v>0.1</v>
      </c>
      <c r="R526" s="205">
        <f>IF(Q526=N518,O518,Q526)</f>
        <v>0.1</v>
      </c>
      <c r="S526" s="205">
        <f>IF(R526=N519,O519,R526)</f>
        <v>0.1</v>
      </c>
      <c r="T526" s="205">
        <f>IF(S526=N520,O520,S526)</f>
        <v>0.1</v>
      </c>
      <c r="U526" s="269">
        <f>IF(T526=N521,O521,T526)</f>
        <v>0.1</v>
      </c>
      <c r="AF526" s="109"/>
      <c r="AG526" s="109"/>
      <c r="AH526" s="109"/>
      <c r="AI526" s="109"/>
      <c r="AJ526" s="109"/>
      <c r="AK526" s="109"/>
      <c r="AL526" s="109"/>
      <c r="AM526" s="109"/>
      <c r="AN526" s="109"/>
    </row>
    <row r="527" spans="1:40" ht="15" customHeight="1">
      <c r="A527" s="277" t="s">
        <v>225</v>
      </c>
      <c r="B527" s="788" t="str">
        <f>IF(B518=0,"",IF(B518='Mix Design'!B$2,'Mix Design'!L$9,IF(B518='Mix Design'!B$16,'Mix Design'!L$23,IF(B518='Mix Design'!B$30,'Mix Design'!L$37,IF(B518='Mix Design'!B$44,'Mix Design'!L$51,IF(B518='Mix Design'!B$58,'Mix Design'!L$65,IF(B518='Mix Design'!B$72,'Mix Design'!L$79,IF(B518='Mix Design'!B$86,'Mix Design'!L$93,""))))))))</f>
        <v/>
      </c>
      <c r="C527" s="789"/>
      <c r="D527" s="789"/>
      <c r="E527" s="249"/>
      <c r="F527" s="98"/>
      <c r="G527" s="99"/>
      <c r="H527" s="99"/>
      <c r="I527" s="192"/>
      <c r="J527" s="108"/>
      <c r="K527" s="108"/>
      <c r="L527" s="108"/>
      <c r="M527" s="108"/>
      <c r="N527" s="268"/>
      <c r="O527" s="205"/>
      <c r="P527" s="205">
        <f>ROUND(IF(B546="",0,SUM(B546/D531)*100),1)</f>
        <v>0</v>
      </c>
      <c r="Q527" s="205">
        <f>IF(P527=N517,O517,P527)</f>
        <v>0.1</v>
      </c>
      <c r="R527" s="205">
        <f>IF(Q527=N518,O518,Q527)</f>
        <v>0.1</v>
      </c>
      <c r="S527" s="205">
        <f>IF(R527=N519,O519,R527)</f>
        <v>0.1</v>
      </c>
      <c r="T527" s="205">
        <f>IF(S527=N520,O520,S527)</f>
        <v>0.1</v>
      </c>
      <c r="U527" s="269">
        <f>IF(T527=N521,O521,T527)</f>
        <v>0.1</v>
      </c>
      <c r="AF527" s="109"/>
      <c r="AG527" s="109"/>
      <c r="AH527" s="109"/>
      <c r="AI527" s="109"/>
      <c r="AJ527" s="109"/>
      <c r="AK527" s="109"/>
      <c r="AL527" s="109"/>
      <c r="AM527" s="109"/>
      <c r="AN527" s="109"/>
    </row>
    <row r="528" spans="1:40" ht="15" customHeight="1">
      <c r="A528" s="277" t="s">
        <v>224</v>
      </c>
      <c r="B528" s="784">
        <f>IF(B526="",0,O535/SUM(O532:O536)*100)</f>
        <v>0</v>
      </c>
      <c r="C528" s="785"/>
      <c r="D528" s="785"/>
      <c r="E528" s="249"/>
      <c r="F528" s="98"/>
      <c r="G528" s="99"/>
      <c r="H528" s="99"/>
      <c r="I528" s="192"/>
      <c r="J528" s="143"/>
      <c r="K528" s="143"/>
      <c r="L528" s="143"/>
      <c r="M528" s="143"/>
      <c r="N528" s="268"/>
      <c r="O528" s="205"/>
      <c r="P528" s="205">
        <f>ROUND(IF(B547="",0,SUM(B547/D531)*100),1)</f>
        <v>0</v>
      </c>
      <c r="Q528" s="205">
        <f>IF(P528=N517,O517,P528)</f>
        <v>0.1</v>
      </c>
      <c r="R528" s="205">
        <f>IF(Q528=N518,O518,Q528)</f>
        <v>0.1</v>
      </c>
      <c r="S528" s="205">
        <f>IF(R528=N519,O519,R528)</f>
        <v>0.1</v>
      </c>
      <c r="T528" s="205">
        <f>IF(S528=N520,O520,S528)</f>
        <v>0.1</v>
      </c>
      <c r="U528" s="269">
        <f>IF(T528=N521,O521,T528)</f>
        <v>0.1</v>
      </c>
      <c r="AF528" s="109"/>
      <c r="AG528" s="109"/>
      <c r="AH528" s="109"/>
      <c r="AI528" s="109"/>
      <c r="AJ528" s="109"/>
      <c r="AK528" s="109"/>
      <c r="AL528" s="109"/>
      <c r="AM528" s="109"/>
      <c r="AN528" s="109"/>
    </row>
    <row r="529" spans="1:40" ht="15" customHeight="1">
      <c r="A529" s="278" t="s">
        <v>176</v>
      </c>
      <c r="B529" s="788" t="e">
        <f>100*(O536/SUM(O532:O536))</f>
        <v>#VALUE!</v>
      </c>
      <c r="C529" s="789"/>
      <c r="D529" s="789"/>
      <c r="E529" s="249"/>
      <c r="F529" s="98"/>
      <c r="G529" s="99"/>
      <c r="H529" s="99"/>
      <c r="I529" s="192"/>
      <c r="K529" s="110"/>
      <c r="L529" s="110"/>
      <c r="N529" s="268"/>
      <c r="O529" s="205"/>
      <c r="P529" s="205">
        <f>ROUND(IF(B548="",0,SUM((B549+B548)/D531)*100),1)</f>
        <v>0</v>
      </c>
      <c r="Q529" s="205">
        <f>IF(P529=N517,O517,P529)</f>
        <v>0.1</v>
      </c>
      <c r="R529" s="205">
        <f>IF(Q529=N518,O518,Q529)</f>
        <v>0.1</v>
      </c>
      <c r="S529" s="205">
        <f>IF(R529=N519,O519,R529)</f>
        <v>0.1</v>
      </c>
      <c r="T529" s="205">
        <f>IF(S529=N520,O520,S529)</f>
        <v>0.1</v>
      </c>
      <c r="U529" s="269">
        <f>IF(T529=N521,O521,T529)</f>
        <v>0.1</v>
      </c>
      <c r="AF529" s="109"/>
      <c r="AG529" s="109"/>
      <c r="AH529" s="109"/>
      <c r="AI529" s="109"/>
      <c r="AJ529" s="109"/>
      <c r="AK529" s="109"/>
      <c r="AL529" s="109"/>
      <c r="AM529" s="109"/>
      <c r="AN529" s="109"/>
    </row>
    <row r="530" spans="1:40" ht="15" customHeight="1" thickBot="1">
      <c r="A530" s="279"/>
      <c r="B530" s="264"/>
      <c r="C530" s="264"/>
      <c r="D530" s="264"/>
      <c r="E530" s="264"/>
      <c r="F530" s="98"/>
      <c r="G530" s="99"/>
      <c r="H530" s="99"/>
      <c r="I530" s="192"/>
      <c r="K530" s="110"/>
      <c r="L530" s="110"/>
      <c r="N530" s="270"/>
      <c r="O530" s="271"/>
      <c r="P530" s="271">
        <f t="shared" ref="P530:U530" si="52">ROUND(IF(P529="",0,SUM(P517:P529)),1)</f>
        <v>0</v>
      </c>
      <c r="Q530" s="271">
        <f t="shared" si="52"/>
        <v>1.3</v>
      </c>
      <c r="R530" s="271">
        <f t="shared" si="52"/>
        <v>1.3</v>
      </c>
      <c r="S530" s="271">
        <f t="shared" si="52"/>
        <v>1.3</v>
      </c>
      <c r="T530" s="271">
        <f t="shared" si="52"/>
        <v>1.3</v>
      </c>
      <c r="U530" s="272">
        <f t="shared" si="52"/>
        <v>1.3</v>
      </c>
      <c r="AF530" s="109"/>
      <c r="AG530" s="109"/>
      <c r="AH530" s="109"/>
      <c r="AI530" s="109"/>
      <c r="AJ530" s="109"/>
      <c r="AK530" s="109"/>
      <c r="AL530" s="109"/>
      <c r="AM530" s="109"/>
      <c r="AN530" s="109"/>
    </row>
    <row r="531" spans="1:40" ht="15" customHeight="1">
      <c r="A531" s="790" t="s">
        <v>95</v>
      </c>
      <c r="B531" s="791"/>
      <c r="C531" s="792"/>
      <c r="D531" s="793"/>
      <c r="E531" s="794"/>
      <c r="F531" s="99"/>
      <c r="G531" s="99"/>
      <c r="H531" s="99"/>
      <c r="I531" s="192"/>
      <c r="K531" s="110"/>
      <c r="L531" s="110"/>
      <c r="AF531" s="109"/>
      <c r="AG531" s="109"/>
      <c r="AH531" s="109"/>
      <c r="AI531" s="109"/>
      <c r="AJ531" s="109"/>
      <c r="AK531" s="109"/>
      <c r="AL531" s="109"/>
      <c r="AM531" s="109"/>
      <c r="AN531" s="109"/>
    </row>
    <row r="532" spans="1:40" ht="15" customHeight="1">
      <c r="A532" s="774" t="s">
        <v>132</v>
      </c>
      <c r="B532" s="653"/>
      <c r="C532" s="775"/>
      <c r="D532" s="776"/>
      <c r="E532" s="777"/>
      <c r="F532" s="99"/>
      <c r="G532" s="99"/>
      <c r="H532" s="99"/>
      <c r="I532" s="192"/>
      <c r="K532" s="110"/>
      <c r="L532" s="110"/>
      <c r="O532" s="458">
        <f>IF(B524="",0,B523*(1-B524/100)/100)</f>
        <v>0</v>
      </c>
      <c r="P532" s="459"/>
      <c r="Q532" s="459"/>
      <c r="R532" s="459"/>
      <c r="S532" s="459"/>
      <c r="AF532" s="109"/>
      <c r="AG532" s="109"/>
      <c r="AH532" s="109"/>
      <c r="AI532" s="109"/>
      <c r="AJ532" s="109"/>
      <c r="AK532" s="109"/>
      <c r="AL532" s="109"/>
      <c r="AM532" s="109"/>
      <c r="AN532" s="109"/>
    </row>
    <row r="533" spans="1:40" ht="15" customHeight="1">
      <c r="A533" s="774" t="s">
        <v>133</v>
      </c>
      <c r="B533" s="653"/>
      <c r="C533" s="775"/>
      <c r="D533" s="758" t="str">
        <f>IF(D531="","",D531-D532)</f>
        <v/>
      </c>
      <c r="E533" s="759"/>
      <c r="F533" s="99"/>
      <c r="G533" s="99"/>
      <c r="H533" s="99"/>
      <c r="I533" s="192"/>
      <c r="K533" s="110"/>
      <c r="L533" s="110"/>
      <c r="O533" s="460"/>
      <c r="P533" s="461"/>
      <c r="Q533" s="462"/>
      <c r="R533" s="462"/>
      <c r="S533" s="459"/>
    </row>
    <row r="534" spans="1:40" ht="15" customHeight="1">
      <c r="A534" s="778" t="s">
        <v>96</v>
      </c>
      <c r="B534" s="780" t="s">
        <v>157</v>
      </c>
      <c r="C534" s="781"/>
      <c r="D534" s="756" t="s">
        <v>231</v>
      </c>
      <c r="E534" s="756" t="s">
        <v>232</v>
      </c>
      <c r="F534" s="756" t="s">
        <v>234</v>
      </c>
      <c r="G534" s="756" t="s">
        <v>235</v>
      </c>
      <c r="H534" s="756" t="s">
        <v>233</v>
      </c>
      <c r="I534" s="772" t="s">
        <v>227</v>
      </c>
      <c r="L534" s="110"/>
      <c r="M534" s="110"/>
      <c r="N534" s="756" t="s">
        <v>317</v>
      </c>
      <c r="O534" s="460"/>
      <c r="P534" s="463" t="s">
        <v>314</v>
      </c>
      <c r="Q534" s="464" t="s">
        <v>315</v>
      </c>
      <c r="R534" s="464" t="s">
        <v>316</v>
      </c>
      <c r="S534" s="459"/>
    </row>
    <row r="535" spans="1:40" ht="15" customHeight="1">
      <c r="A535" s="779"/>
      <c r="B535" s="782"/>
      <c r="C535" s="783"/>
      <c r="D535" s="771"/>
      <c r="E535" s="771"/>
      <c r="F535" s="757"/>
      <c r="G535" s="771"/>
      <c r="H535" s="757"/>
      <c r="I535" s="773"/>
      <c r="L535" s="110"/>
      <c r="M535" s="110"/>
      <c r="N535" s="757"/>
      <c r="O535" s="465" t="e">
        <f>(1-P535-Q535-R535)*B526/100</f>
        <v>#VALUE!</v>
      </c>
      <c r="P535" s="461" t="e">
        <f>B527/100</f>
        <v>#VALUE!</v>
      </c>
      <c r="Q535" s="462">
        <v>0.1</v>
      </c>
      <c r="R535" s="462">
        <v>0.125</v>
      </c>
      <c r="S535" s="459"/>
    </row>
    <row r="536" spans="1:40" ht="15" customHeight="1">
      <c r="A536" s="280" t="s">
        <v>156</v>
      </c>
      <c r="B536" s="765"/>
      <c r="C536" s="766"/>
      <c r="D536" s="125" t="str">
        <f>IF(B536="","",IF(P530=100,P517,IF(Q530=100,Q517,IF(R530=100,R517,IF(S530=100,S517,IF(T530=100,T517,IF(U530=100,U517,U517)))))))</f>
        <v/>
      </c>
      <c r="E536" s="126" t="str">
        <f>IF(D531="","",IF(D537="","",ROUND(100-D536,1)))</f>
        <v/>
      </c>
      <c r="F536" s="145" t="str">
        <f>IF(D531="","",IF(B518='Mix Design'!B$2,'Mix Design'!B$14,IF(B518='Mix Design'!B$16,'Mix Design'!B$28,IF(B518='Mix Design'!B$30,'Mix Design'!B$42,IF(B518='Mix Design'!B$44,'Mix Design'!B$56,IF(B518='Mix Design'!B$58,'Mix Design'!B$70,IF(B518='Mix Design'!B$72,'Mix Design'!B$84,IF(B518='Mix Design'!B$86,'Mix Design'!B$98,""))))))))</f>
        <v/>
      </c>
      <c r="G536" s="178" t="str">
        <f ca="1">IF(B$519="","",IF(SUM(D$531)=0,0,OFFSET('Mix Design'!R$9,0,ROW(CF!P536)-ROW(CF!P$55))))</f>
        <v/>
      </c>
      <c r="H536" s="147" t="str">
        <f>IF(D$51="","",(SUM(ROUND(E536*B$49/100,1),ROUND(F536*B$45/100,1),ROUND(G536*B$48/100,1))))</f>
        <v/>
      </c>
      <c r="I536" s="281" t="str">
        <f>IF(D$51="","",IF(H536&gt;9.9,ROUND(H536,0),ROUND(H536,1)))</f>
        <v/>
      </c>
      <c r="J536" s="466" t="str">
        <f>E536</f>
        <v/>
      </c>
      <c r="L536" s="110"/>
      <c r="M536" s="110"/>
      <c r="N536" s="95" t="e">
        <f ca="1">F536*(1-B$44/100)</f>
        <v>#VALUE!</v>
      </c>
      <c r="O536" s="465">
        <f>1-(B523+B526)/100</f>
        <v>1</v>
      </c>
      <c r="P536" s="461"/>
      <c r="Q536" s="462"/>
      <c r="R536" s="462"/>
      <c r="S536" s="459"/>
    </row>
    <row r="537" spans="1:40" ht="15" customHeight="1">
      <c r="A537" s="280" t="s">
        <v>97</v>
      </c>
      <c r="B537" s="765"/>
      <c r="C537" s="766"/>
      <c r="D537" s="125" t="str">
        <f>IF(D531="","",IF(P530=100,P518,IF(Q530=100,Q518,IF(R530=100,R518,IF(S530=100,S518,IF(T530=100,T518,IF(U530=100,U518,U518)))))))</f>
        <v/>
      </c>
      <c r="E537" s="127" t="str">
        <f>IF(D$51="","",ROUND(J537,IF(J537&gt;9.9,0,1)))</f>
        <v/>
      </c>
      <c r="F537" s="145" t="str">
        <f>IF(D531="","",IF(B518='Mix Design'!B$2,'Mix Design'!C$14,IF(B518='Mix Design'!B$16,'Mix Design'!C$28,IF(B518='Mix Design'!B$30,'Mix Design'!C$42,IF(B518='Mix Design'!B$44,'Mix Design'!C$56,IF(B518='Mix Design'!B$58,'Mix Design'!C$70,IF(B518='Mix Design'!B$72,'Mix Design'!C$84,IF(B518='Mix Design'!B$86,'Mix Design'!C$98,""))))))))</f>
        <v/>
      </c>
      <c r="G537" s="178" t="str">
        <f ca="1">IF(B$519="","",IF(SUM(D$531)=0,0,OFFSET('Mix Design'!R$9,0,ROW(CF!P537)-ROW(CF!P$55))))</f>
        <v/>
      </c>
      <c r="H537" s="147" t="str">
        <f t="shared" ref="H537:H547" si="53">IF(D$51="","",(SUM(ROUND(E537*B$49/100,1),ROUND(F537*B$45/100,1),ROUND(G537*B$48/100,1))))</f>
        <v/>
      </c>
      <c r="I537" s="281" t="str">
        <f t="shared" ref="I537:I547" si="54">IF(D$51="","",IF(H537&gt;9.9,ROUND(H537,0),ROUND(H537,1)))</f>
        <v/>
      </c>
      <c r="J537" s="467" t="e">
        <f>J536-D537</f>
        <v>#VALUE!</v>
      </c>
      <c r="L537" s="110"/>
      <c r="M537" s="110"/>
    </row>
    <row r="538" spans="1:40" ht="15" customHeight="1">
      <c r="A538" s="280" t="s">
        <v>98</v>
      </c>
      <c r="B538" s="765"/>
      <c r="C538" s="766"/>
      <c r="D538" s="125" t="str">
        <f>IF(D531="","",IF(P530=100,P519,IF(Q530=100,Q519,IF(R530=100,R519,IF(S530=100,S519,IF(T530=100,T519,IF(U530=100,U519,U519)))))))</f>
        <v/>
      </c>
      <c r="E538" s="127" t="str">
        <f t="shared" ref="E538:E547" si="55">IF(D$51="","",ROUND(J538,IF(J538&gt;9.9,0,1)))</f>
        <v/>
      </c>
      <c r="F538" s="145" t="str">
        <f>IF(D531="","",IF(B518='Mix Design'!B$2,'Mix Design'!D$14,IF(B518='Mix Design'!B$16,'Mix Design'!D$28,IF(B518='Mix Design'!B$30,'Mix Design'!D$42,IF(B518='Mix Design'!B$44,'Mix Design'!D$56,IF(B518='Mix Design'!B$58,'Mix Design'!D$70,IF(B518='Mix Design'!B$72,'Mix Design'!D$84,IF(B518='Mix Design'!B$86,'Mix Design'!D$98,""))))))))</f>
        <v/>
      </c>
      <c r="G538" s="178" t="str">
        <f ca="1">IF(B$519="","",IF(SUM(D$531)=0,0,OFFSET('Mix Design'!R$9,0,ROW(CF!P538)-ROW(CF!P$55))))</f>
        <v/>
      </c>
      <c r="H538" s="147" t="str">
        <f t="shared" si="53"/>
        <v/>
      </c>
      <c r="I538" s="281" t="str">
        <f t="shared" si="54"/>
        <v/>
      </c>
      <c r="J538" s="467" t="e">
        <f t="shared" ref="J538:J547" si="56">J537-D538</f>
        <v>#VALUE!</v>
      </c>
      <c r="L538" s="110"/>
      <c r="M538" s="110"/>
    </row>
    <row r="539" spans="1:40" ht="15" customHeight="1">
      <c r="A539" s="280" t="s">
        <v>99</v>
      </c>
      <c r="B539" s="765"/>
      <c r="C539" s="766"/>
      <c r="D539" s="125" t="str">
        <f>IF(D531="","",IF(P530=100,P520,IF(Q530=100,Q520,IF(R530=100,R520,IF(S530=100,S520,IF(T530=100,T520,IF(U530=100,U520,U520)))))))</f>
        <v/>
      </c>
      <c r="E539" s="127" t="str">
        <f t="shared" si="55"/>
        <v/>
      </c>
      <c r="F539" s="145" t="str">
        <f>IF(D531="","",IF(B518='Mix Design'!B$2,'Mix Design'!E$14,IF(B518='Mix Design'!B$16,'Mix Design'!E$28,IF(B518='Mix Design'!B$30,'Mix Design'!E$42,IF(B518='Mix Design'!B$44,'Mix Design'!E$56,IF(B518='Mix Design'!B$58,'Mix Design'!E$70,IF(B518='Mix Design'!B$72,'Mix Design'!E$84,IF(B518='Mix Design'!B$86,'Mix Design'!E$98,""))))))))</f>
        <v/>
      </c>
      <c r="G539" s="178" t="str">
        <f ca="1">IF(B$519="","",IF(SUM(D$531)=0,0,OFFSET('Mix Design'!R$9,0,ROW(CF!P539)-ROW(CF!P$55))))</f>
        <v/>
      </c>
      <c r="H539" s="147" t="str">
        <f t="shared" si="53"/>
        <v/>
      </c>
      <c r="I539" s="281" t="str">
        <f t="shared" si="54"/>
        <v/>
      </c>
      <c r="J539" s="467" t="e">
        <f t="shared" si="56"/>
        <v>#VALUE!</v>
      </c>
      <c r="L539" s="110"/>
      <c r="M539" s="110"/>
      <c r="N539" s="105"/>
      <c r="O539" s="110"/>
      <c r="P539" s="113"/>
      <c r="Q539" s="110"/>
      <c r="R539" s="110"/>
    </row>
    <row r="540" spans="1:40" ht="15" customHeight="1">
      <c r="A540" s="280" t="s">
        <v>100</v>
      </c>
      <c r="B540" s="765"/>
      <c r="C540" s="766"/>
      <c r="D540" s="125" t="str">
        <f>IF(D531="","",IF(P530=100,P521,IF(Q530=100,Q521,IF(R530=100,R521,IF(S530=100,S521,IF(T530=100,T521,IF(U530=100,U521,U521)))))))</f>
        <v/>
      </c>
      <c r="E540" s="127" t="str">
        <f t="shared" si="55"/>
        <v/>
      </c>
      <c r="F540" s="145" t="str">
        <f>IF(D531="","",IF(B518='Mix Design'!B$2,'Mix Design'!F$14,IF(B518='Mix Design'!B$16,'Mix Design'!F$28,IF(B518='Mix Design'!B$30,'Mix Design'!F$42,IF(B518='Mix Design'!B$44,'Mix Design'!F$56,IF(B518='Mix Design'!B$58,'Mix Design'!F$70,IF(B518='Mix Design'!B$72,'Mix Design'!F$84,IF(B518='Mix Design'!B$86,'Mix Design'!F$98,""))))))))</f>
        <v/>
      </c>
      <c r="G540" s="178" t="str">
        <f ca="1">IF(B$519="","",IF(SUM(D$531)=0,0,OFFSET('Mix Design'!R$9,0,ROW(CF!P540)-ROW(CF!P$55))))</f>
        <v/>
      </c>
      <c r="H540" s="147" t="str">
        <f t="shared" si="53"/>
        <v/>
      </c>
      <c r="I540" s="281" t="str">
        <f t="shared" si="54"/>
        <v/>
      </c>
      <c r="J540" s="467" t="e">
        <f t="shared" si="56"/>
        <v>#VALUE!</v>
      </c>
      <c r="L540" s="110"/>
      <c r="M540" s="110"/>
      <c r="N540" s="110"/>
      <c r="O540" s="110"/>
      <c r="P540" s="110"/>
      <c r="Q540" s="110"/>
      <c r="R540" s="110"/>
    </row>
    <row r="541" spans="1:40" ht="15" customHeight="1">
      <c r="A541" s="280" t="s">
        <v>101</v>
      </c>
      <c r="B541" s="765"/>
      <c r="C541" s="766"/>
      <c r="D541" s="125" t="str">
        <f>IF(D531="","",IF(P530=100,P522,IF(Q530=100,Q522,IF(R530=100,R522,IF(S530=100,S522,IF(T530=100,T522,IF(U530=100,U522,U522)))))))</f>
        <v/>
      </c>
      <c r="E541" s="127" t="str">
        <f t="shared" si="55"/>
        <v/>
      </c>
      <c r="F541" s="146" t="str">
        <f>IF(D531="","",IF(B518='Mix Design'!B$2,'Mix Design'!G$14,IF(B518='Mix Design'!B$16,'Mix Design'!G$28,IF(B518='Mix Design'!B$30,'Mix Design'!G$42,IF(B518='Mix Design'!B$44,'Mix Design'!G$56,IF(B518='Mix Design'!B$58,'Mix Design'!G$70,IF(B518='Mix Design'!B$72,'Mix Design'!G$84,IF(B518='Mix Design'!B$86,'Mix Design'!G$98,""))))))))</f>
        <v/>
      </c>
      <c r="G541" s="178" t="str">
        <f ca="1">IF(B$519="","",IF(SUM(D$531)=0,0,OFFSET('Mix Design'!R$9,0,ROW(CF!P541)-ROW(CF!P$55))))</f>
        <v/>
      </c>
      <c r="H541" s="147" t="str">
        <f t="shared" si="53"/>
        <v/>
      </c>
      <c r="I541" s="281" t="str">
        <f t="shared" si="54"/>
        <v/>
      </c>
      <c r="J541" s="467" t="e">
        <f t="shared" si="56"/>
        <v>#VALUE!</v>
      </c>
      <c r="K541" s="123"/>
      <c r="L541" s="114"/>
      <c r="M541" s="114"/>
      <c r="N541" s="114"/>
      <c r="O541" s="114"/>
      <c r="P541" s="114"/>
      <c r="Q541" s="114"/>
      <c r="R541" s="114"/>
    </row>
    <row r="542" spans="1:40" ht="15" customHeight="1">
      <c r="A542" s="280" t="s">
        <v>102</v>
      </c>
      <c r="B542" s="765"/>
      <c r="C542" s="766"/>
      <c r="D542" s="125" t="str">
        <f>IF(D531="","",IF(P530=100,P523,IF(Q530=100,Q523,IF(R530=100,R523,IF(S530=100,S523,IF(T530=100,T523,IF(U530=100,U523,U523)))))))</f>
        <v/>
      </c>
      <c r="E542" s="127" t="str">
        <f t="shared" si="55"/>
        <v/>
      </c>
      <c r="F542" s="146" t="str">
        <f>IF(D531="","",IF(B518='Mix Design'!B$2,'Mix Design'!H$14,IF(B518='Mix Design'!B$16,'Mix Design'!H$28,IF(B518='Mix Design'!B$30,'Mix Design'!H$42,IF(B518='Mix Design'!B$44,'Mix Design'!H$56,IF(B518='Mix Design'!B$58,'Mix Design'!H$70,IF(B518='Mix Design'!B$72,'Mix Design'!H$84,IF(B518='Mix Design'!B$86,'Mix Design'!H$98,""))))))))</f>
        <v/>
      </c>
      <c r="G542" s="178" t="str">
        <f ca="1">IF(B$519="","",IF(SUM(D$531)=0,0,OFFSET('Mix Design'!R$9,0,ROW(CF!P542)-ROW(CF!P$55))))</f>
        <v/>
      </c>
      <c r="H542" s="147" t="str">
        <f t="shared" si="53"/>
        <v/>
      </c>
      <c r="I542" s="281" t="str">
        <f t="shared" si="54"/>
        <v/>
      </c>
      <c r="J542" s="467" t="e">
        <f t="shared" si="56"/>
        <v>#VALUE!</v>
      </c>
      <c r="K542" s="123"/>
      <c r="L542" s="114"/>
      <c r="M542" s="114"/>
      <c r="N542" s="114"/>
      <c r="O542" s="114"/>
      <c r="P542" s="114"/>
      <c r="Q542" s="114"/>
      <c r="R542" s="114"/>
    </row>
    <row r="543" spans="1:40" ht="15" customHeight="1">
      <c r="A543" s="280" t="s">
        <v>103</v>
      </c>
      <c r="B543" s="765"/>
      <c r="C543" s="766"/>
      <c r="D543" s="125" t="str">
        <f>IF(D531="","",IF(P530=100,P524,IF(Q530=100,Q524,IF(R530=100,R524,IF(S530=100,S524,IF(T530=100,T524,IF(U530=100,U524,U524)))))))</f>
        <v/>
      </c>
      <c r="E543" s="127" t="str">
        <f t="shared" si="55"/>
        <v/>
      </c>
      <c r="F543" s="146" t="str">
        <f>IF(D531="","",IF(B518='Mix Design'!B$2,'Mix Design'!I$14,IF(B518='Mix Design'!B$16,'Mix Design'!I$28,IF(B518='Mix Design'!B$30,'Mix Design'!I$42,IF(B518='Mix Design'!B$44,'Mix Design'!I$56,IF(B518='Mix Design'!B$58,'Mix Design'!I$70,IF(B518='Mix Design'!B$72,'Mix Design'!I$84,IF(B518='Mix Design'!B$86,'Mix Design'!I$98,""))))))))</f>
        <v/>
      </c>
      <c r="G543" s="178" t="str">
        <f ca="1">IF(B$519="","",IF(SUM(D$531)=0,0,OFFSET('Mix Design'!R$9,0,ROW(CF!P543)-ROW(CF!P$55))))</f>
        <v/>
      </c>
      <c r="H543" s="147" t="str">
        <f t="shared" si="53"/>
        <v/>
      </c>
      <c r="I543" s="281" t="str">
        <f t="shared" si="54"/>
        <v/>
      </c>
      <c r="J543" s="467" t="e">
        <f t="shared" si="56"/>
        <v>#VALUE!</v>
      </c>
      <c r="K543" s="166"/>
      <c r="L543" s="114"/>
      <c r="M543" s="114"/>
      <c r="N543" s="114"/>
      <c r="O543" s="114"/>
      <c r="P543" s="114"/>
      <c r="Q543" s="114"/>
      <c r="R543" s="114"/>
      <c r="S543" s="114"/>
    </row>
    <row r="544" spans="1:40" ht="15" customHeight="1">
      <c r="A544" s="280" t="s">
        <v>104</v>
      </c>
      <c r="B544" s="765"/>
      <c r="C544" s="766"/>
      <c r="D544" s="125" t="str">
        <f>IF(D531="","",IF(P530=100,P525,IF(Q530=100,Q525,IF(R530=100,R525,IF(S530=100,S525,IF(T530=100,T525,IF(U530=100,U525,U525)))))))</f>
        <v/>
      </c>
      <c r="E544" s="127" t="str">
        <f t="shared" si="55"/>
        <v/>
      </c>
      <c r="F544" s="146" t="str">
        <f>IF(D531="","",IF(B518='Mix Design'!B$2,'Mix Design'!J$14,IF(B518='Mix Design'!B$16,'Mix Design'!J$28,IF(B518='Mix Design'!B$30,'Mix Design'!J$42,IF(B518='Mix Design'!B$44,'Mix Design'!J$56,IF(B518='Mix Design'!B$58,'Mix Design'!J$70,IF(B518='Mix Design'!B$72,'Mix Design'!J$84,IF(B518='Mix Design'!B$86,'Mix Design'!J$98,""))))))))</f>
        <v/>
      </c>
      <c r="G544" s="178" t="str">
        <f ca="1">IF(B$519="","",IF(SUM(D$531)=0,0,OFFSET('Mix Design'!R$9,0,ROW(CF!P544)-ROW(CF!P$55))))</f>
        <v/>
      </c>
      <c r="H544" s="147" t="str">
        <f t="shared" si="53"/>
        <v/>
      </c>
      <c r="I544" s="281" t="str">
        <f t="shared" si="54"/>
        <v/>
      </c>
      <c r="J544" s="467" t="e">
        <f t="shared" si="56"/>
        <v>#VALUE!</v>
      </c>
      <c r="K544" s="166"/>
      <c r="L544" s="114"/>
      <c r="M544" s="114"/>
      <c r="N544" s="114"/>
      <c r="O544" s="114"/>
      <c r="P544" s="114"/>
      <c r="Q544" s="114"/>
      <c r="R544" s="114"/>
      <c r="S544" s="114"/>
    </row>
    <row r="545" spans="1:19" ht="15" customHeight="1">
      <c r="A545" s="280" t="s">
        <v>105</v>
      </c>
      <c r="B545" s="765"/>
      <c r="C545" s="766"/>
      <c r="D545" s="125" t="str">
        <f>IF(D531="","",IF(P530=100,P526,IF(Q530=100,Q526,IF(R530=100,R526,IF(S530=100,S526,IF(T530=100,T526,IF(U530=100,U526,U526)))))))</f>
        <v/>
      </c>
      <c r="E545" s="127" t="str">
        <f t="shared" si="55"/>
        <v/>
      </c>
      <c r="F545" s="146" t="str">
        <f>IF(D531="","",IF(B518='Mix Design'!B$2,'Mix Design'!K$14,IF(B518='Mix Design'!B$16,'Mix Design'!K$28,IF(B518='Mix Design'!B$30,'Mix Design'!K$42,IF(B518='Mix Design'!B$44,'Mix Design'!K$56,IF(B518='Mix Design'!B$58,'Mix Design'!K$70,IF(B518='Mix Design'!B$72,'Mix Design'!K$84,IF(B518='Mix Design'!B$86,'Mix Design'!K$98,""))))))))</f>
        <v/>
      </c>
      <c r="G545" s="178" t="str">
        <f ca="1">IF(B$519="","",IF(SUM(D$531)=0,0,OFFSET('Mix Design'!R$9,0,ROW(CF!P545)-ROW(CF!P$55))))</f>
        <v/>
      </c>
      <c r="H545" s="147" t="str">
        <f t="shared" si="53"/>
        <v/>
      </c>
      <c r="I545" s="281" t="str">
        <f t="shared" si="54"/>
        <v/>
      </c>
      <c r="J545" s="467" t="e">
        <f t="shared" si="56"/>
        <v>#VALUE!</v>
      </c>
      <c r="K545" s="166"/>
      <c r="L545" s="114"/>
      <c r="M545" s="114"/>
      <c r="N545" s="114"/>
      <c r="O545" s="114"/>
      <c r="P545" s="114"/>
      <c r="Q545" s="114"/>
      <c r="R545" s="114"/>
      <c r="S545" s="114"/>
    </row>
    <row r="546" spans="1:19" ht="15" customHeight="1">
      <c r="A546" s="280" t="s">
        <v>106</v>
      </c>
      <c r="B546" s="765"/>
      <c r="C546" s="766"/>
      <c r="D546" s="125" t="str">
        <f>IF(D531="","",IF(P530=100,P527,IF(Q530=100,Q527,IF(R530=100,R527,IF(S530=100,S527,IF(T530=100,T527,IF(U530=100,U527,U527)))))))</f>
        <v/>
      </c>
      <c r="E546" s="127" t="str">
        <f t="shared" si="55"/>
        <v/>
      </c>
      <c r="F546" s="146" t="str">
        <f>IF(D531="","",IF(B518='Mix Design'!B$2,'Mix Design'!L$14,IF(B518='Mix Design'!B$16,'Mix Design'!L$28,IF(B518='Mix Design'!B$30,'Mix Design'!L$42,IF(B518='Mix Design'!B$44,'Mix Design'!L$56,IF(B518='Mix Design'!B$58,'Mix Design'!L$70,IF(B518='Mix Design'!B$72,'Mix Design'!L$84,IF(B518='Mix Design'!B$86,'Mix Design'!L$98,""))))))))</f>
        <v/>
      </c>
      <c r="G546" s="178" t="str">
        <f ca="1">IF(B$519="","",IF(SUM(D$531)=0,0,OFFSET('Mix Design'!R$9,0,ROW(CF!P546)-ROW(CF!P$55))))</f>
        <v/>
      </c>
      <c r="H546" s="147" t="str">
        <f t="shared" si="53"/>
        <v/>
      </c>
      <c r="I546" s="281" t="str">
        <f t="shared" si="54"/>
        <v/>
      </c>
      <c r="J546" s="467" t="e">
        <f t="shared" si="56"/>
        <v>#VALUE!</v>
      </c>
      <c r="K546" s="166"/>
      <c r="L546" s="114"/>
      <c r="M546" s="114"/>
      <c r="N546" s="114"/>
      <c r="O546" s="114"/>
      <c r="P546" s="114"/>
      <c r="Q546" s="114"/>
      <c r="R546" s="114"/>
      <c r="S546" s="114"/>
    </row>
    <row r="547" spans="1:19" ht="15" customHeight="1">
      <c r="A547" s="282" t="s">
        <v>107</v>
      </c>
      <c r="B547" s="765"/>
      <c r="C547" s="766"/>
      <c r="D547" s="125" t="str">
        <f>IF(D531="","",IF(P530=100,P528,IF(Q530=100,Q528,IF(R530=100,R528,IF(S530=100,S528,IF(T530=100,T528,IF(U530=100,U528,U528)))))))</f>
        <v/>
      </c>
      <c r="E547" s="127" t="str">
        <f t="shared" si="55"/>
        <v/>
      </c>
      <c r="F547" s="146" t="str">
        <f>IF(D531="","",IF(B518='Mix Design'!B$2,'Mix Design'!M$14,IF(B518='Mix Design'!B$16,'Mix Design'!M$28,IF(B518='Mix Design'!B$30,'Mix Design'!M$42,IF(B518='Mix Design'!B$44,'Mix Design'!M$56,IF(B518='Mix Design'!B$58,'Mix Design'!M$70,IF(B518='Mix Design'!B$72,'Mix Design'!M$84,IF(B518='Mix Design'!B$86,'Mix Design'!M$98,""))))))))</f>
        <v/>
      </c>
      <c r="G547" s="178" t="str">
        <f ca="1">IF(B$519="","",IF(SUM(D$531)=0,0,OFFSET('Mix Design'!R$9,0,ROW(CF!P547)-ROW(CF!P$55))))</f>
        <v/>
      </c>
      <c r="H547" s="147" t="str">
        <f t="shared" si="53"/>
        <v/>
      </c>
      <c r="I547" s="281" t="str">
        <f t="shared" si="54"/>
        <v/>
      </c>
      <c r="J547" s="467" t="e">
        <f t="shared" si="56"/>
        <v>#VALUE!</v>
      </c>
      <c r="K547" s="166"/>
      <c r="L547" s="114"/>
      <c r="M547" s="114"/>
      <c r="N547" s="114"/>
      <c r="O547" s="114"/>
      <c r="P547" s="114"/>
      <c r="Q547" s="114"/>
      <c r="R547" s="114"/>
      <c r="S547" s="114"/>
    </row>
    <row r="548" spans="1:19" ht="15" customHeight="1" thickBot="1">
      <c r="A548" s="283" t="s">
        <v>108</v>
      </c>
      <c r="B548" s="767"/>
      <c r="C548" s="768"/>
      <c r="D548" s="128" t="str">
        <f>IF(D531="","",IF(P530=100,P529,IF(Q530=100,Q529,IF(R530=100,R529,IF(S530=100,S529,IF(T530=100,T529,IF(U530=100,U529,U529)))))))</f>
        <v/>
      </c>
      <c r="E548" s="148" t="s">
        <v>188</v>
      </c>
      <c r="F548" s="129"/>
      <c r="G548" s="104"/>
      <c r="H548" s="104"/>
      <c r="I548" s="284"/>
      <c r="J548" s="166"/>
      <c r="K548" s="114"/>
      <c r="L548" s="114"/>
      <c r="M548" s="114"/>
      <c r="N548" s="114"/>
      <c r="O548" s="114"/>
      <c r="P548" s="114"/>
      <c r="Q548" s="114"/>
      <c r="R548" s="114"/>
    </row>
    <row r="549" spans="1:19" ht="15" customHeight="1">
      <c r="A549" s="285" t="s">
        <v>109</v>
      </c>
      <c r="B549" s="769" t="str">
        <f>D533</f>
        <v/>
      </c>
      <c r="C549" s="770"/>
      <c r="D549" s="131" t="str">
        <f>IF(D531="","",SUM(D536:D548))</f>
        <v/>
      </c>
      <c r="E549" s="149" t="str">
        <f>IF(D531="","",IF(AND(D549&lt;=100.5,D549&gt;=99.5),"In","Out"))</f>
        <v/>
      </c>
      <c r="F549" s="108"/>
      <c r="G549" s="104"/>
      <c r="H549" s="104"/>
      <c r="I549" s="192"/>
      <c r="J549" s="166"/>
      <c r="K549" s="114"/>
      <c r="L549" s="114"/>
      <c r="M549" s="114"/>
      <c r="N549" s="114"/>
      <c r="O549" s="114"/>
      <c r="P549" s="114"/>
      <c r="Q549" s="114"/>
      <c r="R549" s="114"/>
    </row>
    <row r="550" spans="1:19" ht="15" customHeight="1">
      <c r="A550" s="286" t="s">
        <v>190</v>
      </c>
      <c r="B550" s="758" t="str">
        <f>IF(D531="","",SUM(B537:B549))</f>
        <v/>
      </c>
      <c r="C550" s="759"/>
      <c r="D550" s="108"/>
      <c r="E550" s="108"/>
      <c r="F550" s="130"/>
      <c r="G550" s="104"/>
      <c r="H550" s="104"/>
      <c r="I550" s="192"/>
      <c r="J550" s="166"/>
      <c r="K550" s="114"/>
      <c r="L550" s="114"/>
      <c r="M550" s="114"/>
      <c r="N550" s="114"/>
      <c r="O550" s="114"/>
      <c r="P550" s="114"/>
      <c r="Q550" s="114"/>
      <c r="R550" s="114"/>
    </row>
    <row r="551" spans="1:19" ht="15" customHeight="1" thickBot="1">
      <c r="A551" s="259" t="s">
        <v>189</v>
      </c>
      <c r="B551" s="260" t="str">
        <f>IF(D531="","",ROUND(((B550-B549)/D532)*100,1))</f>
        <v/>
      </c>
      <c r="C551" s="260" t="str">
        <f>IF(D531="","",ROUND((B550/D531)*100,1))</f>
        <v/>
      </c>
      <c r="D551" s="261" t="str">
        <f>IF(D531="","",IF(AND(B551&lt;=100.5,B551&gt;=99.5),"In","Out"))</f>
        <v/>
      </c>
      <c r="E551" s="261" t="str">
        <f>IF(D531="","",IF(AND(C551&lt;=100.5,C551&gt;=99.5),"In","Out"))</f>
        <v/>
      </c>
      <c r="F551" s="262"/>
      <c r="G551" s="287"/>
      <c r="H551" s="287"/>
      <c r="I551" s="195"/>
      <c r="J551" s="166"/>
      <c r="K551" s="114"/>
      <c r="L551" s="114"/>
      <c r="M551" s="114"/>
      <c r="N551" s="114"/>
      <c r="O551" s="114"/>
      <c r="P551" s="114"/>
      <c r="Q551" s="114"/>
      <c r="R551" s="114"/>
    </row>
    <row r="552" spans="1:19" ht="15">
      <c r="A552" s="94"/>
      <c r="B552" s="94"/>
      <c r="C552" s="94"/>
      <c r="J552" s="166"/>
    </row>
    <row r="553" spans="1:19" ht="15.75" thickBot="1">
      <c r="J553" s="166"/>
    </row>
    <row r="554" spans="1:19" ht="18">
      <c r="A554" s="760" t="s">
        <v>237</v>
      </c>
      <c r="B554" s="761"/>
      <c r="C554" s="761"/>
      <c r="D554" s="762"/>
      <c r="E554" s="251"/>
      <c r="F554" s="251"/>
      <c r="G554" s="251"/>
      <c r="H554" s="251"/>
      <c r="I554" s="251"/>
      <c r="J554" s="166"/>
      <c r="K554" s="97"/>
      <c r="L554" s="97"/>
      <c r="M554" s="97"/>
      <c r="N554" s="97"/>
      <c r="O554" s="97"/>
    </row>
    <row r="555" spans="1:19" ht="31.5" customHeight="1">
      <c r="A555" s="288" t="s">
        <v>96</v>
      </c>
      <c r="B555" s="294" t="s">
        <v>239</v>
      </c>
      <c r="C555" s="294" t="s">
        <v>240</v>
      </c>
      <c r="D555" s="295" t="s">
        <v>238</v>
      </c>
    </row>
    <row r="556" spans="1:19" ht="15" customHeight="1">
      <c r="A556" s="280" t="s">
        <v>156</v>
      </c>
      <c r="B556" s="291" t="str">
        <f t="shared" ref="B556:B567" si="57">E499</f>
        <v/>
      </c>
      <c r="C556" s="292" t="str">
        <f>IF(B556="","",H536)</f>
        <v/>
      </c>
      <c r="D556" s="293" t="str">
        <f t="shared" ref="D556:D567" si="58">IF(C556="","",C556-B556)</f>
        <v/>
      </c>
    </row>
    <row r="557" spans="1:19" ht="15" customHeight="1">
      <c r="A557" s="289" t="s">
        <v>97</v>
      </c>
      <c r="B557" s="291" t="str">
        <f t="shared" si="57"/>
        <v/>
      </c>
      <c r="C557" s="292" t="str">
        <f t="shared" ref="C557:C567" si="59">IF(B557="","",H537)</f>
        <v/>
      </c>
      <c r="D557" s="293" t="str">
        <f t="shared" si="58"/>
        <v/>
      </c>
    </row>
    <row r="558" spans="1:19" ht="15" customHeight="1">
      <c r="A558" s="289" t="s">
        <v>98</v>
      </c>
      <c r="B558" s="291" t="str">
        <f t="shared" si="57"/>
        <v/>
      </c>
      <c r="C558" s="292" t="str">
        <f t="shared" si="59"/>
        <v/>
      </c>
      <c r="D558" s="293" t="str">
        <f t="shared" si="58"/>
        <v/>
      </c>
    </row>
    <row r="559" spans="1:19" ht="15" customHeight="1">
      <c r="A559" s="289" t="s">
        <v>99</v>
      </c>
      <c r="B559" s="291" t="str">
        <f t="shared" si="57"/>
        <v/>
      </c>
      <c r="C559" s="292" t="str">
        <f t="shared" si="59"/>
        <v/>
      </c>
      <c r="D559" s="293" t="str">
        <f t="shared" si="58"/>
        <v/>
      </c>
    </row>
    <row r="560" spans="1:19" ht="15" customHeight="1">
      <c r="A560" s="289" t="s">
        <v>100</v>
      </c>
      <c r="B560" s="291" t="str">
        <f t="shared" si="57"/>
        <v/>
      </c>
      <c r="C560" s="292" t="str">
        <f t="shared" si="59"/>
        <v/>
      </c>
      <c r="D560" s="293" t="str">
        <f t="shared" si="58"/>
        <v/>
      </c>
    </row>
    <row r="561" spans="1:10" ht="15" customHeight="1">
      <c r="A561" s="289" t="s">
        <v>101</v>
      </c>
      <c r="B561" s="291" t="str">
        <f t="shared" si="57"/>
        <v/>
      </c>
      <c r="C561" s="292" t="str">
        <f t="shared" si="59"/>
        <v/>
      </c>
      <c r="D561" s="293" t="str">
        <f t="shared" si="58"/>
        <v/>
      </c>
    </row>
    <row r="562" spans="1:10" ht="15" customHeight="1">
      <c r="A562" s="289" t="s">
        <v>102</v>
      </c>
      <c r="B562" s="291" t="str">
        <f t="shared" si="57"/>
        <v/>
      </c>
      <c r="C562" s="292" t="str">
        <f t="shared" si="59"/>
        <v/>
      </c>
      <c r="D562" s="293" t="str">
        <f t="shared" si="58"/>
        <v/>
      </c>
    </row>
    <row r="563" spans="1:10" ht="15" customHeight="1">
      <c r="A563" s="289" t="s">
        <v>103</v>
      </c>
      <c r="B563" s="291" t="str">
        <f t="shared" si="57"/>
        <v/>
      </c>
      <c r="C563" s="292" t="str">
        <f t="shared" si="59"/>
        <v/>
      </c>
      <c r="D563" s="293" t="str">
        <f t="shared" si="58"/>
        <v/>
      </c>
    </row>
    <row r="564" spans="1:10" ht="15" customHeight="1">
      <c r="A564" s="289" t="s">
        <v>104</v>
      </c>
      <c r="B564" s="291" t="str">
        <f t="shared" si="57"/>
        <v/>
      </c>
      <c r="C564" s="292" t="str">
        <f t="shared" si="59"/>
        <v/>
      </c>
      <c r="D564" s="293" t="str">
        <f t="shared" si="58"/>
        <v/>
      </c>
    </row>
    <row r="565" spans="1:10" ht="15" customHeight="1">
      <c r="A565" s="289" t="s">
        <v>105</v>
      </c>
      <c r="B565" s="291" t="str">
        <f t="shared" si="57"/>
        <v/>
      </c>
      <c r="C565" s="292" t="str">
        <f t="shared" si="59"/>
        <v/>
      </c>
      <c r="D565" s="293" t="str">
        <f t="shared" si="58"/>
        <v/>
      </c>
    </row>
    <row r="566" spans="1:10" ht="15" customHeight="1">
      <c r="A566" s="289" t="s">
        <v>106</v>
      </c>
      <c r="B566" s="291" t="str">
        <f t="shared" si="57"/>
        <v/>
      </c>
      <c r="C566" s="292" t="str">
        <f t="shared" si="59"/>
        <v/>
      </c>
      <c r="D566" s="293" t="str">
        <f t="shared" si="58"/>
        <v/>
      </c>
    </row>
    <row r="567" spans="1:10" ht="15" customHeight="1" thickBot="1">
      <c r="A567" s="297" t="s">
        <v>107</v>
      </c>
      <c r="B567" s="298" t="str">
        <f t="shared" si="57"/>
        <v/>
      </c>
      <c r="C567" s="292" t="str">
        <f t="shared" si="59"/>
        <v/>
      </c>
      <c r="D567" s="299" t="str">
        <f t="shared" si="58"/>
        <v/>
      </c>
    </row>
    <row r="568" spans="1:10" ht="15.75" thickTop="1">
      <c r="A568" s="300"/>
      <c r="B568" s="302"/>
      <c r="C568" s="301"/>
      <c r="D568" s="301"/>
    </row>
    <row r="569" spans="1:10" ht="15">
      <c r="A569" s="344" t="s">
        <v>9</v>
      </c>
      <c r="B569" s="763"/>
      <c r="C569" s="764"/>
      <c r="D569" s="764"/>
      <c r="E569" s="764"/>
      <c r="F569" s="764"/>
      <c r="G569" s="764"/>
      <c r="H569" s="764"/>
      <c r="I569" s="764"/>
      <c r="J569" s="764"/>
    </row>
    <row r="570" spans="1:10" s="108" customFormat="1">
      <c r="B570" s="764"/>
      <c r="C570" s="764"/>
      <c r="D570" s="764"/>
      <c r="E570" s="764"/>
      <c r="F570" s="764"/>
      <c r="G570" s="764"/>
      <c r="H570" s="764"/>
      <c r="I570" s="764"/>
      <c r="J570" s="764"/>
    </row>
    <row r="571" spans="1:10">
      <c r="B571" s="764"/>
      <c r="C571" s="764"/>
      <c r="D571" s="764"/>
      <c r="E571" s="764"/>
      <c r="F571" s="764"/>
      <c r="G571" s="764"/>
      <c r="H571" s="764"/>
      <c r="I571" s="764"/>
      <c r="J571" s="764"/>
    </row>
    <row r="572" spans="1:10">
      <c r="B572" s="764"/>
      <c r="C572" s="764"/>
      <c r="D572" s="764"/>
      <c r="E572" s="764"/>
      <c r="F572" s="764"/>
      <c r="G572" s="764"/>
      <c r="H572" s="764"/>
      <c r="I572" s="764"/>
      <c r="J572" s="764"/>
    </row>
    <row r="573" spans="1:10">
      <c r="B573" s="764"/>
      <c r="C573" s="764"/>
      <c r="D573" s="764"/>
      <c r="E573" s="764"/>
      <c r="F573" s="764"/>
      <c r="G573" s="764"/>
      <c r="H573" s="764"/>
      <c r="I573" s="764"/>
      <c r="J573" s="764"/>
    </row>
    <row r="575" spans="1:10" s="194" customFormat="1" ht="13.5" thickBot="1"/>
    <row r="577" spans="1:21" ht="22.5" customHeight="1" thickBot="1">
      <c r="A577" s="296">
        <v>7</v>
      </c>
    </row>
    <row r="578" spans="1:21" ht="15" customHeight="1" thickBot="1">
      <c r="A578" s="821" t="s">
        <v>226</v>
      </c>
      <c r="B578" s="822"/>
      <c r="C578" s="822"/>
      <c r="D578" s="822"/>
      <c r="E578" s="822"/>
      <c r="F578" s="822"/>
      <c r="G578" s="823"/>
      <c r="H578" s="251"/>
      <c r="N578" s="201">
        <f>LARGE(P578:P590,1)</f>
        <v>0</v>
      </c>
      <c r="O578" s="202">
        <f>IF(P591&lt;100,(N578+0.1),IF(P591&gt;100,(N578-0.1),N578))</f>
        <v>0.1</v>
      </c>
      <c r="P578" s="202">
        <f>ROUND(IF(B595="",0,SUM(B595/D590)*100),1)</f>
        <v>0</v>
      </c>
      <c r="Q578" s="202">
        <f>IF(P578=N578,O578,P578)</f>
        <v>0.1</v>
      </c>
      <c r="R578" s="202">
        <f>IF(Q578=N579,O579,Q578)</f>
        <v>0.1</v>
      </c>
      <c r="S578" s="202">
        <f>IF(R578=N580,O580,R578)</f>
        <v>0.1</v>
      </c>
      <c r="T578" s="202">
        <f>IF(S578=N581,O581,S578)</f>
        <v>0.1</v>
      </c>
      <c r="U578" s="203">
        <f>IF(T578=N582,O582,T578)</f>
        <v>0.1</v>
      </c>
    </row>
    <row r="579" spans="1:21" ht="15" customHeight="1">
      <c r="A579" s="191" t="s">
        <v>112</v>
      </c>
      <c r="B579" s="824"/>
      <c r="C579" s="825"/>
      <c r="D579" s="825"/>
      <c r="E579" s="188"/>
      <c r="F579" s="108"/>
      <c r="G579" s="192"/>
      <c r="N579" s="204">
        <f>LARGE(P578:P590,2)</f>
        <v>0</v>
      </c>
      <c r="O579" s="205">
        <f>IF(Q591&lt;100,(N579+0.1),IF(Q591&gt;100,(N579-0.1),N579))</f>
        <v>0.1</v>
      </c>
      <c r="P579" s="205">
        <f>ROUND(IF(B596="",0,SUM(B596/D590)*100),1)</f>
        <v>0</v>
      </c>
      <c r="Q579" s="205">
        <f>IF(P579=N578,O578,P579)</f>
        <v>0.1</v>
      </c>
      <c r="R579" s="205">
        <f>IF(Q579=N579,O579,Q579)</f>
        <v>0.1</v>
      </c>
      <c r="S579" s="205">
        <f>IF(R579=N580,O580,R579)</f>
        <v>0.1</v>
      </c>
      <c r="T579" s="205">
        <f>IF(S579=N581,O581,S579)</f>
        <v>0.1</v>
      </c>
      <c r="U579" s="206">
        <f>IF(T579=N582,O582,T579)</f>
        <v>0.1</v>
      </c>
    </row>
    <row r="580" spans="1:21" ht="15" customHeight="1">
      <c r="A580" s="191" t="s">
        <v>177</v>
      </c>
      <c r="B580" s="818" t="str">
        <f>IF(B579=0,"",'Mix Design'!F$3)</f>
        <v/>
      </c>
      <c r="C580" s="819"/>
      <c r="D580" s="819"/>
      <c r="E580" s="189"/>
      <c r="F580" s="108"/>
      <c r="G580" s="192"/>
      <c r="I580" s="108"/>
      <c r="J580" s="108"/>
      <c r="K580" s="108"/>
      <c r="L580" s="108"/>
      <c r="N580" s="204">
        <f>LARGE(P578:P590,3)</f>
        <v>0</v>
      </c>
      <c r="O580" s="205">
        <f>IF(R591&lt;100,(N580+0.1),IF(R591&gt;100,(N580-0.1),N580))</f>
        <v>0.1</v>
      </c>
      <c r="P580" s="205">
        <f>ROUND(IF(B597="",0,SUM(B597/D590)*100),1)</f>
        <v>0</v>
      </c>
      <c r="Q580" s="205">
        <f>IF(P580=N578,O578,P580)</f>
        <v>0.1</v>
      </c>
      <c r="R580" s="205">
        <f>IF(Q580=N579,O579,Q580)</f>
        <v>0.1</v>
      </c>
      <c r="S580" s="205">
        <f>IF(R580=N580,O580,R580)</f>
        <v>0.1</v>
      </c>
      <c r="T580" s="205">
        <f>IF(S580=N581,O581,S580)</f>
        <v>0.1</v>
      </c>
      <c r="U580" s="206">
        <f>IF(T580=N582,O582,T580)</f>
        <v>0.1</v>
      </c>
    </row>
    <row r="581" spans="1:21" ht="15" customHeight="1">
      <c r="A581" s="191" t="s">
        <v>113</v>
      </c>
      <c r="B581" s="818" t="str">
        <f>IF(B579=0,"",'Mix Design'!F$2)</f>
        <v/>
      </c>
      <c r="C581" s="819"/>
      <c r="D581" s="819"/>
      <c r="E581" s="189"/>
      <c r="F581" s="108"/>
      <c r="G581" s="192"/>
      <c r="I581" s="110"/>
      <c r="N581" s="204">
        <f>LARGE(P578:P590,4)</f>
        <v>0</v>
      </c>
      <c r="O581" s="205">
        <f>IF(S591&lt;100,(N581+0.1),IF(S591&gt;100,(N581-0.1),N581))</f>
        <v>0.1</v>
      </c>
      <c r="P581" s="205">
        <f>ROUND(IF(B598="",0,SUM(B598/D590)*100),1)</f>
        <v>0</v>
      </c>
      <c r="Q581" s="205">
        <f>IF(P581=N578,O578,P581)</f>
        <v>0.1</v>
      </c>
      <c r="R581" s="205">
        <f>IF(Q581=N579,O579,Q581)</f>
        <v>0.1</v>
      </c>
      <c r="S581" s="205">
        <f>IF(R581=N580,O580,R581)</f>
        <v>0.1</v>
      </c>
      <c r="T581" s="205">
        <f>IF(S581=N581,O581,S581)</f>
        <v>0.1</v>
      </c>
      <c r="U581" s="206">
        <f>IF(T581=N582,O582,T581)</f>
        <v>0.1</v>
      </c>
    </row>
    <row r="582" spans="1:21" ht="15" customHeight="1">
      <c r="A582" s="191" t="s">
        <v>35</v>
      </c>
      <c r="B582" s="818" t="str">
        <f>IF(B579=0,"",'Mix Design'!F$4)</f>
        <v/>
      </c>
      <c r="C582" s="819"/>
      <c r="D582" s="819"/>
      <c r="E582" s="189"/>
      <c r="F582" s="108"/>
      <c r="G582" s="192"/>
      <c r="N582" s="204">
        <f>LARGE(P578:P590,5)</f>
        <v>0</v>
      </c>
      <c r="O582" s="205">
        <f>IF(T591&lt;100,(N582+0.1),IF(T591&gt;100,(N582-0.1),N582))</f>
        <v>0.1</v>
      </c>
      <c r="P582" s="205">
        <f>ROUND(IF(B599="",0,SUM(B599/D590)*100),1)</f>
        <v>0</v>
      </c>
      <c r="Q582" s="205">
        <f>IF(P582=N578,O578,P582)</f>
        <v>0.1</v>
      </c>
      <c r="R582" s="205">
        <f>IF(Q582=N579,O579,Q582)</f>
        <v>0.1</v>
      </c>
      <c r="S582" s="205">
        <f>IF(R582=N580,O580,R582)</f>
        <v>0.1</v>
      </c>
      <c r="T582" s="205">
        <f>IF(S582=N581,O581,S582)</f>
        <v>0.1</v>
      </c>
      <c r="U582" s="206">
        <f>IF(T582=N582,O582,T582)</f>
        <v>0.1</v>
      </c>
    </row>
    <row r="583" spans="1:21" ht="15" customHeight="1">
      <c r="A583" s="191" t="s">
        <v>152</v>
      </c>
      <c r="B583" s="818" t="str">
        <f>IF(B579=0,"",IF(B579='Mix Design'!B$2,'Mix Design'!B$9,IF(B579='Mix Design'!B$16,'Mix Design'!B$23,IF(B579='Mix Design'!B$30,'Mix Design'!B$37,IF(B579='Mix Design'!B$44,'Mix Design'!B$51,IF(B579='Mix Design'!B$58,'Mix Design'!B$65,IF(B579='Mix Design'!B$72,'Mix Design'!B$79,IF(B579='Mix Design'!B$86,'Mix Design'!B$93,""))))))))</f>
        <v/>
      </c>
      <c r="C583" s="818"/>
      <c r="D583" s="818"/>
      <c r="E583" s="189"/>
      <c r="F583" s="108"/>
      <c r="G583" s="192"/>
      <c r="N583" s="204"/>
      <c r="O583" s="205"/>
      <c r="P583" s="205">
        <f>ROUND(IF(B600="",0,SUM(B600/D590)*100),1)</f>
        <v>0</v>
      </c>
      <c r="Q583" s="205">
        <f>IF(P583=N578,O578,P583)</f>
        <v>0.1</v>
      </c>
      <c r="R583" s="205">
        <f>IF(Q583=N579,O579,Q583)</f>
        <v>0.1</v>
      </c>
      <c r="S583" s="205">
        <f>IF(R583=N580,O580,R583)</f>
        <v>0.1</v>
      </c>
      <c r="T583" s="205">
        <f>IF(S583=N581,O581,S583)</f>
        <v>0.1</v>
      </c>
      <c r="U583" s="206">
        <f>IF(T583=N582,O582,T583)</f>
        <v>0.1</v>
      </c>
    </row>
    <row r="584" spans="1:21" ht="15" customHeight="1">
      <c r="A584" s="191" t="s">
        <v>178</v>
      </c>
      <c r="B584" s="820"/>
      <c r="C584" s="813"/>
      <c r="D584" s="813"/>
      <c r="E584" s="189"/>
      <c r="F584" s="108"/>
      <c r="G584" s="192"/>
      <c r="N584" s="204"/>
      <c r="O584" s="205"/>
      <c r="P584" s="205">
        <f>ROUND(IF(B601="",0,SUM(B601/D590)*100),1)</f>
        <v>0</v>
      </c>
      <c r="Q584" s="205">
        <f>IF(P584=N578,O578,P584)</f>
        <v>0.1</v>
      </c>
      <c r="R584" s="205">
        <f>IF(Q584=N579,O579,Q584)</f>
        <v>0.1</v>
      </c>
      <c r="S584" s="205">
        <f>IF(R584=N580,O580,R584)</f>
        <v>0.1</v>
      </c>
      <c r="T584" s="205">
        <f>IF(S584=N581,O581,S584)</f>
        <v>0.1</v>
      </c>
      <c r="U584" s="206">
        <f>IF(T584=N582,O582,T584)</f>
        <v>0.1</v>
      </c>
    </row>
    <row r="585" spans="1:21" ht="15" customHeight="1">
      <c r="A585" s="191" t="s">
        <v>130</v>
      </c>
      <c r="B585" s="813"/>
      <c r="C585" s="813"/>
      <c r="D585" s="813"/>
      <c r="E585" s="189"/>
      <c r="F585" s="108"/>
      <c r="G585" s="192"/>
      <c r="N585" s="204"/>
      <c r="O585" s="205"/>
      <c r="P585" s="205">
        <f>ROUND(IF(B602="",0,SUM(B602/D590)*100),1)</f>
        <v>0</v>
      </c>
      <c r="Q585" s="205">
        <f>IF(P585=N578,O578,P585)</f>
        <v>0.1</v>
      </c>
      <c r="R585" s="205">
        <f>IF(Q585=N579,O579,Q585)</f>
        <v>0.1</v>
      </c>
      <c r="S585" s="205">
        <f>IF(R585=N580,O580,R585)</f>
        <v>0.1</v>
      </c>
      <c r="T585" s="205">
        <f>IF(S585=N581,O581,S585)</f>
        <v>0.1</v>
      </c>
      <c r="U585" s="206">
        <f>IF(T585=N582,O582,T585)</f>
        <v>0.1</v>
      </c>
    </row>
    <row r="586" spans="1:21" ht="15" customHeight="1">
      <c r="A586" s="191" t="s">
        <v>131</v>
      </c>
      <c r="B586" s="813"/>
      <c r="C586" s="813"/>
      <c r="D586" s="813"/>
      <c r="E586" s="393"/>
      <c r="F586" s="108"/>
      <c r="G586" s="192"/>
      <c r="N586" s="204"/>
      <c r="O586" s="205"/>
      <c r="P586" s="205">
        <f>ROUND(IF(B603="",0,SUM(B603/D590)*100),1)</f>
        <v>0</v>
      </c>
      <c r="Q586" s="205">
        <f>IF(P586=N578,O578,P586)</f>
        <v>0.1</v>
      </c>
      <c r="R586" s="205">
        <f>IF(Q586=N579,O579,Q586)</f>
        <v>0.1</v>
      </c>
      <c r="S586" s="205">
        <f>IF(R586=N580,O580,R586)</f>
        <v>0.1</v>
      </c>
      <c r="T586" s="205">
        <f>IF(S586=N581,O581,S586)</f>
        <v>0.1</v>
      </c>
      <c r="U586" s="206">
        <f>IF(T586=N582,O582,T586)</f>
        <v>0.1</v>
      </c>
    </row>
    <row r="587" spans="1:21" ht="15" customHeight="1">
      <c r="A587" s="191" t="s">
        <v>180</v>
      </c>
      <c r="B587" s="813"/>
      <c r="C587" s="813"/>
      <c r="D587" s="813"/>
      <c r="E587" s="393"/>
      <c r="F587" s="108"/>
      <c r="G587" s="192"/>
      <c r="N587" s="204"/>
      <c r="O587" s="205"/>
      <c r="P587" s="205">
        <f>ROUND(IF(B604="",0,SUM(B604/D590)*100),1)</f>
        <v>0</v>
      </c>
      <c r="Q587" s="205">
        <f>IF(P587=N578,O578,P587)</f>
        <v>0.1</v>
      </c>
      <c r="R587" s="205">
        <f>IF(Q587=N579,O579,Q587)</f>
        <v>0.1</v>
      </c>
      <c r="S587" s="205">
        <f>IF(R587=N580,O580,R587)</f>
        <v>0.1</v>
      </c>
      <c r="T587" s="205">
        <f>IF(S587=N581,O581,S587)</f>
        <v>0.1</v>
      </c>
      <c r="U587" s="206">
        <f>IF(T587=N582,O582,T587)</f>
        <v>0.1</v>
      </c>
    </row>
    <row r="588" spans="1:21" ht="15" customHeight="1">
      <c r="A588" s="191" t="s">
        <v>111</v>
      </c>
      <c r="B588" s="814" t="s">
        <v>274</v>
      </c>
      <c r="C588" s="815"/>
      <c r="D588" s="815"/>
      <c r="E588" s="394"/>
      <c r="F588" s="108"/>
      <c r="G588" s="192"/>
      <c r="N588" s="204"/>
      <c r="O588" s="205"/>
      <c r="P588" s="205">
        <f>ROUND(IF(B605="",0,SUM(B605/D590)*100),1)</f>
        <v>0</v>
      </c>
      <c r="Q588" s="205">
        <f>IF(P588=N578,O578,P588)</f>
        <v>0.1</v>
      </c>
      <c r="R588" s="205">
        <f>IF(Q588=N579,O579,Q588)</f>
        <v>0.1</v>
      </c>
      <c r="S588" s="205">
        <f>IF(R588=N580,O580,R588)</f>
        <v>0.1</v>
      </c>
      <c r="T588" s="205">
        <f>IF(S588=N581,O581,S588)</f>
        <v>0.1</v>
      </c>
      <c r="U588" s="206">
        <f>IF(T588=N582,O582,T588)</f>
        <v>0.1</v>
      </c>
    </row>
    <row r="589" spans="1:21" ht="15" customHeight="1">
      <c r="A589" s="816"/>
      <c r="B589" s="817"/>
      <c r="C589" s="395"/>
      <c r="D589" s="115"/>
      <c r="E589" s="115"/>
      <c r="F589" s="98"/>
      <c r="G589" s="252"/>
      <c r="N589" s="204"/>
      <c r="O589" s="205"/>
      <c r="P589" s="205">
        <f>ROUND(IF(B606="",0,SUM(B606/D590)*100),1)</f>
        <v>0</v>
      </c>
      <c r="Q589" s="205">
        <f>IF(P589=N578,O578,P589)</f>
        <v>0.1</v>
      </c>
      <c r="R589" s="205">
        <f>IF(Q589=N579,O579,Q589)</f>
        <v>0.1</v>
      </c>
      <c r="S589" s="205">
        <f>IF(R589=N580,O580,R589)</f>
        <v>0.1</v>
      </c>
      <c r="T589" s="205">
        <f>IF(S589=N581,O581,S589)</f>
        <v>0.1</v>
      </c>
      <c r="U589" s="206">
        <f>IF(T589=N582,O582,T589)</f>
        <v>0.1</v>
      </c>
    </row>
    <row r="590" spans="1:21" ht="15" customHeight="1">
      <c r="A590" s="790" t="s">
        <v>95</v>
      </c>
      <c r="B590" s="791"/>
      <c r="C590" s="792"/>
      <c r="D590" s="793"/>
      <c r="E590" s="794"/>
      <c r="F590" s="99"/>
      <c r="G590" s="252"/>
      <c r="N590" s="204"/>
      <c r="O590" s="205"/>
      <c r="P590" s="205">
        <f>ROUND(IF(B607="",0,SUM((B608+B607)/D590)*100),1)</f>
        <v>0</v>
      </c>
      <c r="Q590" s="205">
        <f>IF(P590=N578,O578,P590)</f>
        <v>0.1</v>
      </c>
      <c r="R590" s="205">
        <f>IF(Q590=N579,O579,Q590)</f>
        <v>0.1</v>
      </c>
      <c r="S590" s="205">
        <f>IF(R590=N580,O580,R590)</f>
        <v>0.1</v>
      </c>
      <c r="T590" s="205">
        <f>IF(S590=N581,O581,S590)</f>
        <v>0.1</v>
      </c>
      <c r="U590" s="206">
        <f>IF(T590=N582,O582,T590)</f>
        <v>0.1</v>
      </c>
    </row>
    <row r="591" spans="1:21" ht="15" customHeight="1">
      <c r="A591" s="774" t="s">
        <v>132</v>
      </c>
      <c r="B591" s="653"/>
      <c r="C591" s="775"/>
      <c r="D591" s="776"/>
      <c r="E591" s="777"/>
      <c r="F591" s="99"/>
      <c r="G591" s="252"/>
      <c r="N591" s="207"/>
      <c r="O591" s="208"/>
      <c r="P591" s="208">
        <f t="shared" ref="P591:U591" si="60">ROUND(IF(P590="",0,SUM(P578:P590)),1)</f>
        <v>0</v>
      </c>
      <c r="Q591" s="208">
        <f t="shared" si="60"/>
        <v>1.3</v>
      </c>
      <c r="R591" s="208">
        <f t="shared" si="60"/>
        <v>1.3</v>
      </c>
      <c r="S591" s="208">
        <f t="shared" si="60"/>
        <v>1.3</v>
      </c>
      <c r="T591" s="208">
        <f t="shared" si="60"/>
        <v>1.3</v>
      </c>
      <c r="U591" s="209">
        <f t="shared" si="60"/>
        <v>1.3</v>
      </c>
    </row>
    <row r="592" spans="1:21" ht="15" customHeight="1">
      <c r="A592" s="774" t="s">
        <v>133</v>
      </c>
      <c r="B592" s="653"/>
      <c r="C592" s="775"/>
      <c r="D592" s="758" t="str">
        <f>IF(D590="","",D590-D591)</f>
        <v/>
      </c>
      <c r="E592" s="759"/>
      <c r="F592" s="99"/>
      <c r="G592" s="252"/>
      <c r="I592" s="110"/>
    </row>
    <row r="593" spans="1:19" ht="15" customHeight="1">
      <c r="A593" s="811" t="s">
        <v>96</v>
      </c>
      <c r="B593" s="780" t="s">
        <v>157</v>
      </c>
      <c r="C593" s="781"/>
      <c r="D593" s="756" t="s">
        <v>222</v>
      </c>
      <c r="E593" s="756" t="s">
        <v>223</v>
      </c>
      <c r="F593" s="756" t="s">
        <v>227</v>
      </c>
      <c r="G593" s="284"/>
      <c r="H593" s="110"/>
      <c r="O593" s="458">
        <f>IF(B585="",0,B584*(1-B585/100)/100)</f>
        <v>0</v>
      </c>
      <c r="P593" s="459"/>
      <c r="Q593" s="459"/>
      <c r="R593" s="459"/>
      <c r="S593" s="459"/>
    </row>
    <row r="594" spans="1:19" ht="15" customHeight="1">
      <c r="A594" s="812"/>
      <c r="B594" s="782"/>
      <c r="C594" s="783"/>
      <c r="D594" s="771"/>
      <c r="E594" s="771"/>
      <c r="F594" s="810"/>
      <c r="G594" s="284"/>
      <c r="H594" s="114"/>
      <c r="O594" s="460"/>
      <c r="P594" s="461"/>
      <c r="Q594" s="462"/>
      <c r="R594" s="462"/>
      <c r="S594" s="459"/>
    </row>
    <row r="595" spans="1:19" ht="15" customHeight="1">
      <c r="A595" s="253" t="s">
        <v>156</v>
      </c>
      <c r="B595" s="765"/>
      <c r="C595" s="766"/>
      <c r="D595" s="125" t="str">
        <f>IF(B595="","",IF(P591=100,P578,IF(Q591=100,Q578,IF(R591=100,R578,IF(S591=100,S578,IF(T591=100,T578,IF(U591=100,U578,U578)))))))</f>
        <v/>
      </c>
      <c r="E595" s="126" t="str">
        <f>IF(D590="","",IF(D596="","",ROUND(100-D595,1)))</f>
        <v/>
      </c>
      <c r="F595" s="290" t="str">
        <f>IF(B595="","",IF(E595&gt;9.9,ROUND(E595,0),ROUND(E595,1)))</f>
        <v/>
      </c>
      <c r="G595" s="284"/>
      <c r="H595" s="114"/>
      <c r="N595" s="756" t="s">
        <v>317</v>
      </c>
      <c r="O595" s="460"/>
      <c r="P595" s="463" t="s">
        <v>314</v>
      </c>
      <c r="Q595" s="464" t="s">
        <v>315</v>
      </c>
      <c r="R595" s="464" t="s">
        <v>316</v>
      </c>
      <c r="S595" s="459"/>
    </row>
    <row r="596" spans="1:19" ht="15" customHeight="1">
      <c r="A596" s="253" t="s">
        <v>97</v>
      </c>
      <c r="B596" s="765"/>
      <c r="C596" s="766"/>
      <c r="D596" s="125" t="str">
        <f>IF(B596="","",IF(P591=100,P579,IF(Q591=100,Q579,IF(R591=100,R579,IF(S591=100,S579,IF(T591=100,T579,IF(U591=100,U579,U579)))))))</f>
        <v/>
      </c>
      <c r="E596" s="127" t="str">
        <f>IF(D590="","",E595-D596)</f>
        <v/>
      </c>
      <c r="F596" s="290" t="str">
        <f t="shared" ref="F596:F606" si="61">IF(B596="","",IF(E596&gt;9.9,ROUND(E596,0),ROUND(E596,1)))</f>
        <v/>
      </c>
      <c r="G596" s="284"/>
      <c r="H596" s="114"/>
      <c r="N596" s="757"/>
      <c r="O596" s="465" t="e">
        <f>(1-P596-Q596-R596)*B587/100</f>
        <v>#VALUE!</v>
      </c>
      <c r="P596" s="461" t="e">
        <f>B588/100</f>
        <v>#VALUE!</v>
      </c>
      <c r="Q596" s="462">
        <v>0.1</v>
      </c>
      <c r="R596" s="462">
        <v>0.125</v>
      </c>
      <c r="S596" s="459"/>
    </row>
    <row r="597" spans="1:19" ht="15" customHeight="1">
      <c r="A597" s="253" t="s">
        <v>98</v>
      </c>
      <c r="B597" s="765"/>
      <c r="C597" s="766"/>
      <c r="D597" s="125" t="str">
        <f>IF(B597="","",IF(P591=100,P580,IF(Q591=100,Q580,IF(R591=100,R580,IF(S591=100,S580,IF(T591=100,T580,IF(U591=100,U580,U580)))))))</f>
        <v/>
      </c>
      <c r="E597" s="127" t="str">
        <f>IF(D590="","",E596-D597)</f>
        <v/>
      </c>
      <c r="F597" s="290" t="str">
        <f t="shared" si="61"/>
        <v/>
      </c>
      <c r="G597" s="284"/>
      <c r="H597" s="114"/>
      <c r="N597" s="95" t="e">
        <f ca="1">F597*(1-B$44/100)</f>
        <v>#VALUE!</v>
      </c>
      <c r="O597" s="465">
        <f>1-(B584+B587)/100</f>
        <v>1</v>
      </c>
      <c r="P597" s="461"/>
      <c r="Q597" s="462"/>
      <c r="R597" s="462"/>
      <c r="S597" s="459"/>
    </row>
    <row r="598" spans="1:19" ht="15" customHeight="1">
      <c r="A598" s="253" t="s">
        <v>99</v>
      </c>
      <c r="B598" s="765"/>
      <c r="C598" s="766"/>
      <c r="D598" s="125" t="str">
        <f>IF(B598="","",IF(P591=100,P581,IF(Q591=100,Q581,IF(R591=100,R581,IF(S591=100,S581,IF(T591=100,T581,IF(U591=100,U581,U581)))))))</f>
        <v/>
      </c>
      <c r="E598" s="127" t="str">
        <f>IF(D590="","",E597-D598)</f>
        <v/>
      </c>
      <c r="F598" s="290" t="str">
        <f t="shared" si="61"/>
        <v/>
      </c>
      <c r="G598" s="284"/>
      <c r="H598" s="114"/>
    </row>
    <row r="599" spans="1:19" ht="15" customHeight="1">
      <c r="A599" s="253" t="s">
        <v>100</v>
      </c>
      <c r="B599" s="765"/>
      <c r="C599" s="766"/>
      <c r="D599" s="125" t="str">
        <f>IF(B599="","",IF(P591=100,P582,IF(Q591=100,Q582,IF(R591=100,R582,IF(S591=100,S582,IF(T591=100,T582,IF(U591=100,U582,U582)))))))</f>
        <v/>
      </c>
      <c r="E599" s="127" t="str">
        <f>IF(D590="","",E598-D599)</f>
        <v/>
      </c>
      <c r="F599" s="290" t="str">
        <f t="shared" si="61"/>
        <v/>
      </c>
      <c r="G599" s="284"/>
      <c r="H599" s="114"/>
    </row>
    <row r="600" spans="1:19" ht="15" customHeight="1">
      <c r="A600" s="253" t="s">
        <v>101</v>
      </c>
      <c r="B600" s="765"/>
      <c r="C600" s="766"/>
      <c r="D600" s="125" t="str">
        <f>IF(B600="","",IF(P591=100,P583,IF(Q591=100,Q583,IF(R591=100,R583,IF(S591=100,S583,IF(T591=100,T583,IF(U591=100,U583,U583)))))))</f>
        <v/>
      </c>
      <c r="E600" s="127" t="str">
        <f>IF(D590="","",E599-D600)</f>
        <v/>
      </c>
      <c r="F600" s="290" t="str">
        <f t="shared" si="61"/>
        <v/>
      </c>
      <c r="G600" s="284"/>
      <c r="H600" s="114"/>
    </row>
    <row r="601" spans="1:19" ht="15" customHeight="1">
      <c r="A601" s="253" t="s">
        <v>102</v>
      </c>
      <c r="B601" s="765"/>
      <c r="C601" s="766"/>
      <c r="D601" s="125" t="str">
        <f>IF(B601="","",IF(P591=100,P584,IF(Q591=100,Q584,IF(R591=100,R584,IF(S591=100,S584,IF(T591=100,T584,IF(U591=100,U584,U584)))))))</f>
        <v/>
      </c>
      <c r="E601" s="127" t="str">
        <f>IF(D590="","",E600-D601)</f>
        <v/>
      </c>
      <c r="F601" s="290" t="str">
        <f t="shared" si="61"/>
        <v/>
      </c>
      <c r="G601" s="284"/>
      <c r="H601" s="114"/>
    </row>
    <row r="602" spans="1:19" ht="15" customHeight="1">
      <c r="A602" s="253" t="s">
        <v>103</v>
      </c>
      <c r="B602" s="765"/>
      <c r="C602" s="766"/>
      <c r="D602" s="125" t="str">
        <f>IF(B602="","",IF(P591=100,P585,IF(Q591=100,Q585,IF(R591=100,R585,IF(S591=100,S585,IF(T591=100,T585,IF(U591=100,U585,U585)))))))</f>
        <v/>
      </c>
      <c r="E602" s="127" t="str">
        <f>IF(D590="","",E601-D602)</f>
        <v/>
      </c>
      <c r="F602" s="290" t="str">
        <f t="shared" si="61"/>
        <v/>
      </c>
      <c r="G602" s="284"/>
      <c r="H602" s="114"/>
    </row>
    <row r="603" spans="1:19" ht="15" customHeight="1">
      <c r="A603" s="253" t="s">
        <v>104</v>
      </c>
      <c r="B603" s="765"/>
      <c r="C603" s="766"/>
      <c r="D603" s="125" t="str">
        <f>IF(B603="","",IF(P591=100,P586,IF(Q591=100,Q586,IF(R591=100,R586,IF(S591=100,S586,IF(T591=100,T586,IF(U591=100,U586,U586)))))))</f>
        <v/>
      </c>
      <c r="E603" s="127" t="str">
        <f>IF(D590="","",E602-D603)</f>
        <v/>
      </c>
      <c r="F603" s="290" t="str">
        <f t="shared" si="61"/>
        <v/>
      </c>
      <c r="G603" s="192"/>
      <c r="H603" s="114"/>
    </row>
    <row r="604" spans="1:19" ht="15" customHeight="1">
      <c r="A604" s="253" t="s">
        <v>105</v>
      </c>
      <c r="B604" s="765"/>
      <c r="C604" s="766"/>
      <c r="D604" s="125" t="str">
        <f>IF(B604="","",IF(P591=100,P587,IF(Q591=100,Q587,IF(R591=100,R587,IF(S591=100,S587,IF(T591=100,T587,IF(U591=100,U587,U587)))))))</f>
        <v/>
      </c>
      <c r="E604" s="127" t="str">
        <f>IF(D590="","",E603-D604)</f>
        <v/>
      </c>
      <c r="F604" s="290" t="str">
        <f t="shared" si="61"/>
        <v/>
      </c>
      <c r="G604" s="192"/>
      <c r="H604" s="114"/>
    </row>
    <row r="605" spans="1:19" ht="15" customHeight="1">
      <c r="A605" s="253" t="s">
        <v>106</v>
      </c>
      <c r="B605" s="765"/>
      <c r="C605" s="766"/>
      <c r="D605" s="125" t="str">
        <f>IF(B605="","",IF(P591=100,P588,IF(Q591=100,Q588,IF(R591=100,R588,IF(S591=100,S588,IF(T591=100,T588,IF(U591=100,U588,U588)))))))</f>
        <v/>
      </c>
      <c r="E605" s="127" t="str">
        <f>IF(D590="","",E604-D605)</f>
        <v/>
      </c>
      <c r="F605" s="290" t="str">
        <f t="shared" si="61"/>
        <v/>
      </c>
      <c r="G605" s="192"/>
    </row>
    <row r="606" spans="1:19" ht="15" customHeight="1">
      <c r="A606" s="254" t="s">
        <v>107</v>
      </c>
      <c r="B606" s="765"/>
      <c r="C606" s="766"/>
      <c r="D606" s="125" t="str">
        <f>IF(B606="","",IF(P591=100,P589,IF(Q591=100,Q589,IF(R591=100,R589,IF(S591=100,S589,IF(T591=100,T589,IF(U591=100,U589,U589)))))))</f>
        <v/>
      </c>
      <c r="E606" s="127" t="str">
        <f>IF(D590="","",E605-D606)</f>
        <v/>
      </c>
      <c r="F606" s="290" t="str">
        <f t="shared" si="61"/>
        <v/>
      </c>
      <c r="G606" s="192"/>
    </row>
    <row r="607" spans="1:19" ht="15" customHeight="1" thickBot="1">
      <c r="A607" s="255" t="s">
        <v>108</v>
      </c>
      <c r="B607" s="767"/>
      <c r="C607" s="768"/>
      <c r="D607" s="128" t="str">
        <f>IF(B607="","",IF(P591=100,P590,IF(Q591=100,Q590,IF(R591=100,R590,IF(S591=100,S590,IF(T591=100,T590,IF(U591=100,U590,U590)))))))</f>
        <v/>
      </c>
      <c r="E607" s="148" t="s">
        <v>188</v>
      </c>
      <c r="F607" s="104"/>
      <c r="G607" s="192"/>
    </row>
    <row r="608" spans="1:19" ht="15" customHeight="1">
      <c r="A608" s="256" t="s">
        <v>109</v>
      </c>
      <c r="B608" s="769" t="str">
        <f>D592</f>
        <v/>
      </c>
      <c r="C608" s="770"/>
      <c r="D608" s="131" t="str">
        <f>IF(B600="","",SUM(D595:D607))</f>
        <v/>
      </c>
      <c r="E608" s="149" t="str">
        <f>IF(D590="","",IF(AND(D608&lt;=100.5,D608&gt;=99.5),"In","Out"))</f>
        <v/>
      </c>
      <c r="F608" s="108"/>
      <c r="G608" s="257"/>
    </row>
    <row r="609" spans="1:40" ht="15" customHeight="1">
      <c r="A609" s="258" t="s">
        <v>190</v>
      </c>
      <c r="B609" s="758" t="str">
        <f>IF(D590="","",SUM(B596:B608))</f>
        <v/>
      </c>
      <c r="C609" s="759"/>
      <c r="D609" s="108"/>
      <c r="E609" s="108"/>
      <c r="F609" s="130"/>
      <c r="G609" s="257"/>
    </row>
    <row r="610" spans="1:40" ht="15" customHeight="1" thickBot="1">
      <c r="A610" s="259" t="s">
        <v>189</v>
      </c>
      <c r="B610" s="260" t="str">
        <f>IF(D590="","",ROUND(((B609-B608)/D591)*100,1))</f>
        <v/>
      </c>
      <c r="C610" s="260" t="str">
        <f>IF(D590="","",ROUND((B609/D590)*100,1))</f>
        <v/>
      </c>
      <c r="D610" s="261" t="str">
        <f>IF(D590="","",IF(AND(B610&lt;=100.5,B610&gt;=99.5),"In","Out"))</f>
        <v/>
      </c>
      <c r="E610" s="261" t="str">
        <f>IF(D590="","",IF(AND(C610&lt;=100.5,C610&gt;=99.5),"In","Out"))</f>
        <v/>
      </c>
      <c r="F610" s="262"/>
      <c r="G610" s="263"/>
    </row>
    <row r="611" spans="1:40" ht="15" customHeight="1">
      <c r="A611" s="94"/>
      <c r="B611" s="94"/>
      <c r="C611" s="94"/>
    </row>
    <row r="612" spans="1:40" ht="15" customHeight="1" thickBot="1">
      <c r="A612" s="94"/>
      <c r="B612" s="94"/>
      <c r="C612" s="94"/>
    </row>
    <row r="613" spans="1:40" ht="15" customHeight="1">
      <c r="A613" s="805" t="s">
        <v>229</v>
      </c>
      <c r="B613" s="806"/>
      <c r="C613" s="806"/>
      <c r="D613" s="806"/>
      <c r="E613" s="806"/>
      <c r="F613" s="806"/>
      <c r="G613" s="806"/>
      <c r="H613" s="806"/>
      <c r="I613" s="807"/>
      <c r="N613" s="265">
        <f>LARGE(P613:P625,1)</f>
        <v>0</v>
      </c>
      <c r="O613" s="266">
        <f>IF(P626&lt;100,(N613+0.1),IF(P626&gt;100,(N613-0.1),N613))</f>
        <v>0.1</v>
      </c>
      <c r="P613" s="266">
        <f>ROUND(IF(B632="",0,SUM(B632/D627)*100),1)</f>
        <v>0</v>
      </c>
      <c r="Q613" s="266">
        <f>IF(P613=N613,O613,P613)</f>
        <v>0.1</v>
      </c>
      <c r="R613" s="266">
        <f>IF(Q613=N614,O614,Q613)</f>
        <v>0.1</v>
      </c>
      <c r="S613" s="266">
        <f>IF(R613=N615,O615,R613)</f>
        <v>0.1</v>
      </c>
      <c r="T613" s="266">
        <f>IF(S613=N616,O616,S613)</f>
        <v>0.1</v>
      </c>
      <c r="U613" s="267">
        <f>IF(T613=N617,O617,T613)</f>
        <v>0.1</v>
      </c>
    </row>
    <row r="614" spans="1:40" ht="15" customHeight="1">
      <c r="A614" s="253" t="s">
        <v>112</v>
      </c>
      <c r="B614" s="808">
        <f>B579</f>
        <v>0</v>
      </c>
      <c r="C614" s="809"/>
      <c r="D614" s="809"/>
      <c r="E614" s="396"/>
      <c r="F614" s="108"/>
      <c r="G614" s="108"/>
      <c r="H614" s="108"/>
      <c r="I614" s="192"/>
      <c r="N614" s="268">
        <f>LARGE(P613:P625,2)</f>
        <v>0</v>
      </c>
      <c r="O614" s="205">
        <f>IF(Q626&lt;100,(N614+0.1),IF(Q626&gt;100,(N614-0.1),N614))</f>
        <v>0.1</v>
      </c>
      <c r="P614" s="205">
        <f>ROUND(IF(B633="",0,SUM(B633/D627)*100),1)</f>
        <v>0</v>
      </c>
      <c r="Q614" s="205">
        <f>IF(P614=N613,O613,P614)</f>
        <v>0.1</v>
      </c>
      <c r="R614" s="205">
        <f>IF(Q614=N614,O614,Q614)</f>
        <v>0.1</v>
      </c>
      <c r="S614" s="205">
        <f>IF(R614=N615,O615,R614)</f>
        <v>0.1</v>
      </c>
      <c r="T614" s="205">
        <f>IF(S614=N616,O616,S614)</f>
        <v>0.1</v>
      </c>
      <c r="U614" s="269">
        <f>IF(T614=N617,O617,T614)</f>
        <v>0.1</v>
      </c>
    </row>
    <row r="615" spans="1:40" ht="15" customHeight="1">
      <c r="A615" s="276" t="s">
        <v>178</v>
      </c>
      <c r="B615" s="795"/>
      <c r="C615" s="796"/>
      <c r="D615" s="796"/>
      <c r="E615" s="189"/>
      <c r="F615" s="108"/>
      <c r="G615" s="108"/>
      <c r="H615" s="108"/>
      <c r="I615" s="192"/>
      <c r="N615" s="268">
        <f>LARGE(P613:P625,3)</f>
        <v>0</v>
      </c>
      <c r="O615" s="205">
        <f>IF(R626&lt;100,(N615+0.1),IF(R626&gt;100,(N615-0.1),N615))</f>
        <v>0.1</v>
      </c>
      <c r="P615" s="205">
        <f>ROUND(IF(B634="",0,SUM(B634/D627)*100),1)</f>
        <v>0</v>
      </c>
      <c r="Q615" s="205">
        <f>IF(P615=N613,O613,P615)</f>
        <v>0.1</v>
      </c>
      <c r="R615" s="205">
        <f>IF(Q615=N614,O614,Q615)</f>
        <v>0.1</v>
      </c>
      <c r="S615" s="205">
        <f>IF(R615=N615,O615,R615)</f>
        <v>0.1</v>
      </c>
      <c r="T615" s="205">
        <f>IF(S615=N616,O616,S615)</f>
        <v>0.1</v>
      </c>
      <c r="U615" s="269">
        <f>IF(T615=N617,O617,T615)</f>
        <v>0.1</v>
      </c>
      <c r="AF615" s="109"/>
      <c r="AG615" s="109"/>
      <c r="AH615" s="109"/>
      <c r="AI615" s="109"/>
      <c r="AJ615" s="109"/>
      <c r="AK615" s="109"/>
      <c r="AL615" s="109"/>
      <c r="AM615" s="109"/>
      <c r="AN615" s="109"/>
    </row>
    <row r="616" spans="1:40" ht="15" customHeight="1">
      <c r="A616" s="253" t="s">
        <v>130</v>
      </c>
      <c r="B616" s="797" t="s">
        <v>274</v>
      </c>
      <c r="C616" s="798"/>
      <c r="D616" s="798"/>
      <c r="E616" s="393"/>
      <c r="F616" s="108"/>
      <c r="G616" s="108"/>
      <c r="H616" s="108"/>
      <c r="I616" s="192"/>
      <c r="N616" s="268">
        <f>LARGE(P613:P625,4)</f>
        <v>0</v>
      </c>
      <c r="O616" s="205">
        <f>IF(S626&lt;100,(N616+0.1),IF(S626&gt;100,(N616-0.1),N616))</f>
        <v>0.1</v>
      </c>
      <c r="P616" s="205">
        <f>ROUND(IF(B635="",0,SUM(B635/D627)*100),1)</f>
        <v>0</v>
      </c>
      <c r="Q616" s="205">
        <f>IF(P616=N613,O613,P616)</f>
        <v>0.1</v>
      </c>
      <c r="R616" s="205">
        <f>IF(Q616=N614,O614,Q616)</f>
        <v>0.1</v>
      </c>
      <c r="S616" s="205">
        <f>IF(R616=N615,O615,R616)</f>
        <v>0.1</v>
      </c>
      <c r="T616" s="205">
        <f>IF(S616=N616,O616,S616)</f>
        <v>0.1</v>
      </c>
      <c r="U616" s="269">
        <f>IF(T616=N617,O617,T616)</f>
        <v>0.1</v>
      </c>
      <c r="AF616" s="109"/>
      <c r="AG616" s="109"/>
      <c r="AH616" s="109"/>
      <c r="AI616" s="109"/>
      <c r="AJ616" s="109"/>
      <c r="AK616" s="109"/>
      <c r="AL616" s="109"/>
      <c r="AM616" s="109"/>
      <c r="AN616" s="109"/>
    </row>
    <row r="617" spans="1:40" ht="15" customHeight="1">
      <c r="A617" s="253" t="s">
        <v>131</v>
      </c>
      <c r="B617" s="797" t="s">
        <v>274</v>
      </c>
      <c r="C617" s="798"/>
      <c r="D617" s="798"/>
      <c r="E617" s="393"/>
      <c r="F617" s="108"/>
      <c r="G617" s="108"/>
      <c r="H617" s="108"/>
      <c r="I617" s="192"/>
      <c r="N617" s="268">
        <f>LARGE(P613:P625,5)</f>
        <v>0</v>
      </c>
      <c r="O617" s="205">
        <f>IF(T626&lt;100,(N617+0.1),IF(T626&gt;100,(N617-0.1),N617))</f>
        <v>0.1</v>
      </c>
      <c r="P617" s="205">
        <f>ROUND(IF(B636="",0,SUM(B636/D627)*100),1)</f>
        <v>0</v>
      </c>
      <c r="Q617" s="205">
        <f>IF(P617=N613,O613,P617)</f>
        <v>0.1</v>
      </c>
      <c r="R617" s="205">
        <f>IF(Q617=N614,O614,Q617)</f>
        <v>0.1</v>
      </c>
      <c r="S617" s="205">
        <f>IF(R617=N615,O615,R617)</f>
        <v>0.1</v>
      </c>
      <c r="T617" s="205">
        <f>IF(S617=N616,O616,S617)</f>
        <v>0.1</v>
      </c>
      <c r="U617" s="269">
        <f>IF(T617=N617,O617,T617)</f>
        <v>0.1</v>
      </c>
      <c r="AF617" s="109"/>
      <c r="AG617" s="109"/>
      <c r="AH617" s="109"/>
      <c r="AI617" s="109"/>
      <c r="AJ617" s="109"/>
      <c r="AK617" s="109"/>
      <c r="AL617" s="109"/>
      <c r="AM617" s="109"/>
      <c r="AN617" s="109"/>
    </row>
    <row r="618" spans="1:40" ht="15" customHeight="1">
      <c r="A618" s="253" t="s">
        <v>180</v>
      </c>
      <c r="B618" s="799" t="s">
        <v>274</v>
      </c>
      <c r="C618" s="800"/>
      <c r="D618" s="800"/>
      <c r="E618" s="393"/>
      <c r="F618" s="108"/>
      <c r="G618" s="108"/>
      <c r="H618" s="108"/>
      <c r="I618" s="192"/>
      <c r="N618" s="268"/>
      <c r="O618" s="205"/>
      <c r="P618" s="205">
        <f>ROUND(IF(B637="",0,SUM(B637/D627)*100),1)</f>
        <v>0</v>
      </c>
      <c r="Q618" s="205">
        <f>IF(P618=N613,O613,P618)</f>
        <v>0.1</v>
      </c>
      <c r="R618" s="205">
        <f>IF(Q618=N614,O614,Q618)</f>
        <v>0.1</v>
      </c>
      <c r="S618" s="205">
        <f>IF(R618=N615,O615,R618)</f>
        <v>0.1</v>
      </c>
      <c r="T618" s="205">
        <f>IF(S618=N616,O616,S618)</f>
        <v>0.1</v>
      </c>
      <c r="U618" s="269">
        <f>IF(T618=N617,O617,T618)</f>
        <v>0.1</v>
      </c>
      <c r="AF618" s="109"/>
      <c r="AG618" s="109"/>
      <c r="AH618" s="109"/>
      <c r="AI618" s="109"/>
      <c r="AJ618" s="109"/>
      <c r="AK618" s="109"/>
      <c r="AL618" s="109"/>
      <c r="AM618" s="109"/>
      <c r="AN618" s="109"/>
    </row>
    <row r="619" spans="1:40" ht="15" customHeight="1">
      <c r="A619" s="253" t="s">
        <v>153</v>
      </c>
      <c r="B619" s="801"/>
      <c r="C619" s="802"/>
      <c r="D619" s="802"/>
      <c r="E619" s="397"/>
      <c r="F619" s="133"/>
      <c r="G619" s="133"/>
      <c r="H619" s="133"/>
      <c r="I619" s="192"/>
      <c r="N619" s="268"/>
      <c r="O619" s="205"/>
      <c r="P619" s="205">
        <f>ROUND(IF(B638="",0,SUM(B638/D627)*100),1)</f>
        <v>0</v>
      </c>
      <c r="Q619" s="205">
        <f>IF(P619=N613,O613,P619)</f>
        <v>0.1</v>
      </c>
      <c r="R619" s="205">
        <f>IF(Q619=N614,O614,Q619)</f>
        <v>0.1</v>
      </c>
      <c r="S619" s="205">
        <f>IF(R619=N615,O615,R619)</f>
        <v>0.1</v>
      </c>
      <c r="T619" s="205">
        <f>IF(S619=N616,O616,S619)</f>
        <v>0.1</v>
      </c>
      <c r="U619" s="269">
        <f>IF(T619=N617,O617,T619)</f>
        <v>0.1</v>
      </c>
      <c r="AF619" s="109"/>
      <c r="AG619" s="109"/>
      <c r="AH619" s="109"/>
      <c r="AI619" s="109"/>
      <c r="AJ619" s="109"/>
      <c r="AK619" s="109"/>
      <c r="AL619" s="109"/>
      <c r="AM619" s="109"/>
      <c r="AN619" s="109"/>
    </row>
    <row r="620" spans="1:40" ht="15" customHeight="1">
      <c r="A620" s="253" t="s">
        <v>145</v>
      </c>
      <c r="B620" s="803" t="str">
        <f>IF(B614=0,"",IF(B614='Mix Design'!B$2,'Mix Design'!O$9,IF(B614='Mix Design'!B$16,'Mix Design'!O$23,IF(B614='Mix Design'!B$30,'Mix Design'!O$37,IF(B614='Mix Design'!B$44,'Mix Design'!O$51,IF(B614='Mix Design'!B$58,'Mix Design'!O$65,IF(B614='Mix Design'!B$72,'Mix Design'!O$79,IF(B614='Mix Design'!B$86,'Mix Design'!O$93,""))))))))</f>
        <v/>
      </c>
      <c r="C620" s="804"/>
      <c r="D620" s="804"/>
      <c r="E620" s="189"/>
      <c r="F620" s="96"/>
      <c r="G620" s="97"/>
      <c r="H620" s="97"/>
      <c r="I620" s="192"/>
      <c r="N620" s="268"/>
      <c r="O620" s="205"/>
      <c r="P620" s="205">
        <f>ROUND(IF(B639="",0,SUM(B639/D627)*100),1)</f>
        <v>0</v>
      </c>
      <c r="Q620" s="205">
        <f>IF(P620=N613,O613,P620)</f>
        <v>0.1</v>
      </c>
      <c r="R620" s="205">
        <f>IF(Q620=N614,O614,Q620)</f>
        <v>0.1</v>
      </c>
      <c r="S620" s="205">
        <f>IF(R620=N615,O615,R620)</f>
        <v>0.1</v>
      </c>
      <c r="T620" s="205">
        <f>IF(S620=N616,O616,S620)</f>
        <v>0.1</v>
      </c>
      <c r="U620" s="269">
        <f>IF(T620=N617,O617,T620)</f>
        <v>0.1</v>
      </c>
      <c r="AF620" s="109"/>
      <c r="AG620" s="109"/>
      <c r="AH620" s="109"/>
      <c r="AI620" s="109"/>
      <c r="AJ620" s="109"/>
      <c r="AK620" s="109"/>
      <c r="AL620" s="109"/>
      <c r="AM620" s="109"/>
      <c r="AN620" s="109"/>
    </row>
    <row r="621" spans="1:40" ht="15" customHeight="1">
      <c r="A621" s="253" t="s">
        <v>175</v>
      </c>
      <c r="B621" s="784">
        <f>IF(B620="",0,100*O628/(SUM(O628:O632)))</f>
        <v>0</v>
      </c>
      <c r="C621" s="785"/>
      <c r="D621" s="785"/>
      <c r="E621" s="249"/>
      <c r="F621" s="98"/>
      <c r="G621" s="99"/>
      <c r="H621" s="99"/>
      <c r="I621" s="192"/>
      <c r="N621" s="268"/>
      <c r="O621" s="205"/>
      <c r="P621" s="205">
        <f>ROUND(IF(B640="",0,SUM(B640/D627)*100),1)</f>
        <v>0</v>
      </c>
      <c r="Q621" s="205">
        <f>IF(P621=N613,O613,P621)</f>
        <v>0.1</v>
      </c>
      <c r="R621" s="205">
        <f>IF(Q621=N614,O614,Q621)</f>
        <v>0.1</v>
      </c>
      <c r="S621" s="205">
        <f>IF(R621=N615,O615,R621)</f>
        <v>0.1</v>
      </c>
      <c r="T621" s="205">
        <f>IF(S621=N616,O616,S621)</f>
        <v>0.1</v>
      </c>
      <c r="U621" s="269">
        <f>IF(T621=N617,O617,T621)</f>
        <v>0.1</v>
      </c>
      <c r="AF621" s="109"/>
      <c r="AG621" s="109"/>
      <c r="AH621" s="109"/>
      <c r="AI621" s="109"/>
      <c r="AJ621" s="109"/>
      <c r="AK621" s="109"/>
      <c r="AL621" s="109"/>
      <c r="AM621" s="109"/>
      <c r="AN621" s="109"/>
    </row>
    <row r="622" spans="1:40" ht="15" customHeight="1">
      <c r="A622" s="277" t="s">
        <v>230</v>
      </c>
      <c r="B622" s="786"/>
      <c r="C622" s="787"/>
      <c r="D622" s="787"/>
      <c r="E622" s="249"/>
      <c r="F622" s="98"/>
      <c r="G622" s="99"/>
      <c r="H622" s="99"/>
      <c r="I622" s="192"/>
      <c r="N622" s="268"/>
      <c r="O622" s="205"/>
      <c r="P622" s="205">
        <f>ROUND(IF(B641="",0,SUM(B641/D627)*100),1)</f>
        <v>0</v>
      </c>
      <c r="Q622" s="205">
        <f>IF(P622=N613,O613,P622)</f>
        <v>0.1</v>
      </c>
      <c r="R622" s="205">
        <f>IF(Q622=N614,O614,Q622)</f>
        <v>0.1</v>
      </c>
      <c r="S622" s="205">
        <f>IF(R622=N615,O615,R622)</f>
        <v>0.1</v>
      </c>
      <c r="T622" s="205">
        <f>IF(S622=N616,O616,S622)</f>
        <v>0.1</v>
      </c>
      <c r="U622" s="269">
        <f>IF(T622=N617,O617,T622)</f>
        <v>0.1</v>
      </c>
      <c r="AF622" s="109"/>
      <c r="AG622" s="109"/>
      <c r="AH622" s="109"/>
      <c r="AI622" s="109"/>
      <c r="AJ622" s="109"/>
      <c r="AK622" s="109"/>
      <c r="AL622" s="109"/>
      <c r="AM622" s="109"/>
      <c r="AN622" s="109"/>
    </row>
    <row r="623" spans="1:40" ht="15" customHeight="1">
      <c r="A623" s="277" t="s">
        <v>225</v>
      </c>
      <c r="B623" s="788" t="str">
        <f>IF(B614=0,"",IF(B614='Mix Design'!B$2,'Mix Design'!L$9,IF(B614='Mix Design'!B$16,'Mix Design'!L$23,IF(B614='Mix Design'!B$30,'Mix Design'!L$37,IF(B614='Mix Design'!B$44,'Mix Design'!L$51,IF(B614='Mix Design'!B$58,'Mix Design'!L$65,IF(B614='Mix Design'!B$72,'Mix Design'!L$79,IF(B614='Mix Design'!B$86,'Mix Design'!L$93,""))))))))</f>
        <v/>
      </c>
      <c r="C623" s="789"/>
      <c r="D623" s="789"/>
      <c r="E623" s="249"/>
      <c r="F623" s="98"/>
      <c r="G623" s="99"/>
      <c r="H623" s="99"/>
      <c r="I623" s="192"/>
      <c r="J623" s="108"/>
      <c r="K623" s="108"/>
      <c r="L623" s="108"/>
      <c r="M623" s="108"/>
      <c r="N623" s="268"/>
      <c r="O623" s="205"/>
      <c r="P623" s="205">
        <f>ROUND(IF(B642="",0,SUM(B642/D627)*100),1)</f>
        <v>0</v>
      </c>
      <c r="Q623" s="205">
        <f>IF(P623=N613,O613,P623)</f>
        <v>0.1</v>
      </c>
      <c r="R623" s="205">
        <f>IF(Q623=N614,O614,Q623)</f>
        <v>0.1</v>
      </c>
      <c r="S623" s="205">
        <f>IF(R623=N615,O615,R623)</f>
        <v>0.1</v>
      </c>
      <c r="T623" s="205">
        <f>IF(S623=N616,O616,S623)</f>
        <v>0.1</v>
      </c>
      <c r="U623" s="269">
        <f>IF(T623=N617,O617,T623)</f>
        <v>0.1</v>
      </c>
      <c r="AF623" s="109"/>
      <c r="AG623" s="109"/>
      <c r="AH623" s="109"/>
      <c r="AI623" s="109"/>
      <c r="AJ623" s="109"/>
      <c r="AK623" s="109"/>
      <c r="AL623" s="109"/>
      <c r="AM623" s="109"/>
      <c r="AN623" s="109"/>
    </row>
    <row r="624" spans="1:40" ht="15" customHeight="1">
      <c r="A624" s="277" t="s">
        <v>224</v>
      </c>
      <c r="B624" s="784">
        <f>IF(B622="",0,O631/SUM(O628:O632)*100)</f>
        <v>0</v>
      </c>
      <c r="C624" s="785"/>
      <c r="D624" s="785"/>
      <c r="E624" s="249"/>
      <c r="F624" s="98"/>
      <c r="G624" s="99"/>
      <c r="H624" s="99"/>
      <c r="I624" s="192"/>
      <c r="J624" s="143"/>
      <c r="K624" s="143"/>
      <c r="L624" s="143"/>
      <c r="M624" s="143"/>
      <c r="N624" s="268"/>
      <c r="O624" s="205"/>
      <c r="P624" s="205">
        <f>ROUND(IF(B643="",0,SUM(B643/D627)*100),1)</f>
        <v>0</v>
      </c>
      <c r="Q624" s="205">
        <f>IF(P624=N613,O613,P624)</f>
        <v>0.1</v>
      </c>
      <c r="R624" s="205">
        <f>IF(Q624=N614,O614,Q624)</f>
        <v>0.1</v>
      </c>
      <c r="S624" s="205">
        <f>IF(R624=N615,O615,R624)</f>
        <v>0.1</v>
      </c>
      <c r="T624" s="205">
        <f>IF(S624=N616,O616,S624)</f>
        <v>0.1</v>
      </c>
      <c r="U624" s="269">
        <f>IF(T624=N617,O617,T624)</f>
        <v>0.1</v>
      </c>
      <c r="AF624" s="109"/>
      <c r="AG624" s="109"/>
      <c r="AH624" s="109"/>
      <c r="AI624" s="109"/>
      <c r="AJ624" s="109"/>
      <c r="AK624" s="109"/>
      <c r="AL624" s="109"/>
      <c r="AM624" s="109"/>
      <c r="AN624" s="109"/>
    </row>
    <row r="625" spans="1:40" ht="15" customHeight="1">
      <c r="A625" s="278" t="s">
        <v>176</v>
      </c>
      <c r="B625" s="788" t="e">
        <f>100*(O632/SUM(O628:O632))</f>
        <v>#VALUE!</v>
      </c>
      <c r="C625" s="789"/>
      <c r="D625" s="789"/>
      <c r="E625" s="249"/>
      <c r="F625" s="98"/>
      <c r="G625" s="99"/>
      <c r="H625" s="99"/>
      <c r="I625" s="192"/>
      <c r="K625" s="110"/>
      <c r="L625" s="110"/>
      <c r="N625" s="268"/>
      <c r="O625" s="205"/>
      <c r="P625" s="205">
        <f>ROUND(IF(B644="",0,SUM((B645+B644)/D627)*100),1)</f>
        <v>0</v>
      </c>
      <c r="Q625" s="205">
        <f>IF(P625=N613,O613,P625)</f>
        <v>0.1</v>
      </c>
      <c r="R625" s="205">
        <f>IF(Q625=N614,O614,Q625)</f>
        <v>0.1</v>
      </c>
      <c r="S625" s="205">
        <f>IF(R625=N615,O615,R625)</f>
        <v>0.1</v>
      </c>
      <c r="T625" s="205">
        <f>IF(S625=N616,O616,S625)</f>
        <v>0.1</v>
      </c>
      <c r="U625" s="269">
        <f>IF(T625=N617,O617,T625)</f>
        <v>0.1</v>
      </c>
      <c r="AF625" s="109"/>
      <c r="AG625" s="109"/>
      <c r="AH625" s="109"/>
      <c r="AI625" s="109"/>
      <c r="AJ625" s="109"/>
      <c r="AK625" s="109"/>
      <c r="AL625" s="109"/>
      <c r="AM625" s="109"/>
      <c r="AN625" s="109"/>
    </row>
    <row r="626" spans="1:40" ht="15" customHeight="1" thickBot="1">
      <c r="A626" s="279"/>
      <c r="B626" s="264"/>
      <c r="C626" s="264"/>
      <c r="D626" s="264"/>
      <c r="E626" s="264"/>
      <c r="F626" s="98"/>
      <c r="G626" s="99"/>
      <c r="H626" s="99"/>
      <c r="I626" s="192"/>
      <c r="K626" s="110"/>
      <c r="L626" s="110"/>
      <c r="N626" s="270"/>
      <c r="O626" s="271"/>
      <c r="P626" s="271">
        <f t="shared" ref="P626:U626" si="62">ROUND(IF(P625="",0,SUM(P613:P625)),1)</f>
        <v>0</v>
      </c>
      <c r="Q626" s="271">
        <f t="shared" si="62"/>
        <v>1.3</v>
      </c>
      <c r="R626" s="271">
        <f t="shared" si="62"/>
        <v>1.3</v>
      </c>
      <c r="S626" s="271">
        <f t="shared" si="62"/>
        <v>1.3</v>
      </c>
      <c r="T626" s="271">
        <f t="shared" si="62"/>
        <v>1.3</v>
      </c>
      <c r="U626" s="272">
        <f t="shared" si="62"/>
        <v>1.3</v>
      </c>
      <c r="AF626" s="109"/>
      <c r="AG626" s="109"/>
      <c r="AH626" s="109"/>
      <c r="AI626" s="109"/>
      <c r="AJ626" s="109"/>
      <c r="AK626" s="109"/>
      <c r="AL626" s="109"/>
      <c r="AM626" s="109"/>
      <c r="AN626" s="109"/>
    </row>
    <row r="627" spans="1:40" ht="15" customHeight="1">
      <c r="A627" s="790" t="s">
        <v>95</v>
      </c>
      <c r="B627" s="791"/>
      <c r="C627" s="792"/>
      <c r="D627" s="793"/>
      <c r="E627" s="794"/>
      <c r="F627" s="99"/>
      <c r="G627" s="99"/>
      <c r="H627" s="99"/>
      <c r="I627" s="192"/>
      <c r="K627" s="110"/>
      <c r="L627" s="110"/>
      <c r="AF627" s="109"/>
      <c r="AG627" s="109"/>
      <c r="AH627" s="109"/>
      <c r="AI627" s="109"/>
      <c r="AJ627" s="109"/>
      <c r="AK627" s="109"/>
      <c r="AL627" s="109"/>
      <c r="AM627" s="109"/>
      <c r="AN627" s="109"/>
    </row>
    <row r="628" spans="1:40" ht="15" customHeight="1">
      <c r="A628" s="774" t="s">
        <v>132</v>
      </c>
      <c r="B628" s="653"/>
      <c r="C628" s="775"/>
      <c r="D628" s="776"/>
      <c r="E628" s="777"/>
      <c r="F628" s="99"/>
      <c r="G628" s="99"/>
      <c r="H628" s="99"/>
      <c r="I628" s="192"/>
      <c r="K628" s="110"/>
      <c r="L628" s="110"/>
      <c r="O628" s="458">
        <f>IF(B620="",0,B619*(1-B620/100)/100)</f>
        <v>0</v>
      </c>
      <c r="P628" s="459"/>
      <c r="Q628" s="459"/>
      <c r="R628" s="459"/>
      <c r="S628" s="459"/>
      <c r="AF628" s="109"/>
      <c r="AG628" s="109"/>
      <c r="AH628" s="109"/>
      <c r="AI628" s="109"/>
      <c r="AJ628" s="109"/>
      <c r="AK628" s="109"/>
      <c r="AL628" s="109"/>
      <c r="AM628" s="109"/>
      <c r="AN628" s="109"/>
    </row>
    <row r="629" spans="1:40" ht="15" customHeight="1">
      <c r="A629" s="774" t="s">
        <v>133</v>
      </c>
      <c r="B629" s="653"/>
      <c r="C629" s="775"/>
      <c r="D629" s="758" t="str">
        <f>IF(D627="","",D627-D628)</f>
        <v/>
      </c>
      <c r="E629" s="759"/>
      <c r="F629" s="99"/>
      <c r="G629" s="99"/>
      <c r="H629" s="99"/>
      <c r="I629" s="192"/>
      <c r="K629" s="110"/>
      <c r="L629" s="110"/>
      <c r="O629" s="460"/>
      <c r="P629" s="461"/>
      <c r="Q629" s="462"/>
      <c r="R629" s="462"/>
      <c r="S629" s="459"/>
    </row>
    <row r="630" spans="1:40" ht="15" customHeight="1">
      <c r="A630" s="778" t="s">
        <v>96</v>
      </c>
      <c r="B630" s="780" t="s">
        <v>157</v>
      </c>
      <c r="C630" s="781"/>
      <c r="D630" s="756" t="s">
        <v>231</v>
      </c>
      <c r="E630" s="756" t="s">
        <v>232</v>
      </c>
      <c r="F630" s="756" t="s">
        <v>234</v>
      </c>
      <c r="G630" s="756" t="s">
        <v>235</v>
      </c>
      <c r="H630" s="756" t="s">
        <v>233</v>
      </c>
      <c r="I630" s="772" t="s">
        <v>227</v>
      </c>
      <c r="L630" s="110"/>
      <c r="M630" s="110"/>
      <c r="N630" s="756" t="s">
        <v>317</v>
      </c>
      <c r="O630" s="460"/>
      <c r="P630" s="463" t="s">
        <v>314</v>
      </c>
      <c r="Q630" s="464" t="s">
        <v>315</v>
      </c>
      <c r="R630" s="464" t="s">
        <v>316</v>
      </c>
      <c r="S630" s="459"/>
    </row>
    <row r="631" spans="1:40" ht="15" customHeight="1">
      <c r="A631" s="779"/>
      <c r="B631" s="782"/>
      <c r="C631" s="783"/>
      <c r="D631" s="771"/>
      <c r="E631" s="771"/>
      <c r="F631" s="757"/>
      <c r="G631" s="771"/>
      <c r="H631" s="757"/>
      <c r="I631" s="773"/>
      <c r="L631" s="110"/>
      <c r="M631" s="110"/>
      <c r="N631" s="757"/>
      <c r="O631" s="465" t="e">
        <f>(1-P631-Q631-R631)*B622/100</f>
        <v>#VALUE!</v>
      </c>
      <c r="P631" s="461" t="e">
        <f>B623/100</f>
        <v>#VALUE!</v>
      </c>
      <c r="Q631" s="462">
        <v>0.1</v>
      </c>
      <c r="R631" s="462">
        <v>0.125</v>
      </c>
      <c r="S631" s="459"/>
    </row>
    <row r="632" spans="1:40" ht="15" customHeight="1">
      <c r="A632" s="280" t="s">
        <v>156</v>
      </c>
      <c r="B632" s="765"/>
      <c r="C632" s="766"/>
      <c r="D632" s="125" t="str">
        <f>IF(B632="","",IF(P626=100,P613,IF(Q626=100,Q613,IF(R626=100,R613,IF(S626=100,S613,IF(T626=100,T613,IF(U626=100,U613,U613)))))))</f>
        <v/>
      </c>
      <c r="E632" s="126" t="str">
        <f>IF(D627="","",IF(D633="","",ROUND(100-D632,1)))</f>
        <v/>
      </c>
      <c r="F632" s="145" t="str">
        <f>IF(D627="","",IF(B614='Mix Design'!B$2,'Mix Design'!B$14,IF(B614='Mix Design'!B$16,'Mix Design'!B$28,IF(B614='Mix Design'!B$30,'Mix Design'!B$42,IF(B614='Mix Design'!B$44,'Mix Design'!B$56,IF(B614='Mix Design'!B$58,'Mix Design'!B$70,IF(B614='Mix Design'!B$72,'Mix Design'!B$84,IF(B614='Mix Design'!B$86,'Mix Design'!B$98,""))))))))</f>
        <v/>
      </c>
      <c r="G632" s="178" t="str">
        <f ca="1">IF(B$615="","",IF(SUM(D$627)=0,0,OFFSET('Mix Design'!R$9,0,ROW(CF!P632)-ROW(CF!P$55))))</f>
        <v/>
      </c>
      <c r="H632" s="147" t="str">
        <f>IF(D$51="","",(SUM(ROUND(E632*B$49/100,1),ROUND(F632*B$45/100,1),ROUND(G632*B$48/100,1))))</f>
        <v/>
      </c>
      <c r="I632" s="281" t="str">
        <f>IF(D$51="","",IF(H632&gt;9.9,ROUND(H632,0),ROUND(H632,1)))</f>
        <v/>
      </c>
      <c r="J632" s="466" t="str">
        <f>E632</f>
        <v/>
      </c>
      <c r="L632" s="110"/>
      <c r="M632" s="110"/>
      <c r="N632" s="95" t="e">
        <f ca="1">F632*(1-B$44/100)</f>
        <v>#VALUE!</v>
      </c>
      <c r="O632" s="465">
        <f>1-(B619+B622)/100</f>
        <v>1</v>
      </c>
      <c r="P632" s="461"/>
      <c r="Q632" s="462"/>
      <c r="R632" s="462"/>
      <c r="S632" s="459"/>
    </row>
    <row r="633" spans="1:40" ht="15" customHeight="1">
      <c r="A633" s="280" t="s">
        <v>97</v>
      </c>
      <c r="B633" s="765"/>
      <c r="C633" s="766"/>
      <c r="D633" s="125" t="str">
        <f>IF(D627="","",IF(P626=100,P614,IF(Q626=100,Q614,IF(R626=100,R614,IF(S626=100,S614,IF(T626=100,T614,IF(U626=100,U614,U614)))))))</f>
        <v/>
      </c>
      <c r="E633" s="127" t="str">
        <f>IF(D$51="","",ROUND(J633,IF(J633&gt;9.9,0,1)))</f>
        <v/>
      </c>
      <c r="F633" s="145" t="str">
        <f>IF(D627="","",IF(B614='Mix Design'!B$2,'Mix Design'!C$14,IF(B614='Mix Design'!B$16,'Mix Design'!C$28,IF(B614='Mix Design'!B$30,'Mix Design'!C$42,IF(B614='Mix Design'!B$44,'Mix Design'!C$56,IF(B614='Mix Design'!B$58,'Mix Design'!C$70,IF(B614='Mix Design'!B$72,'Mix Design'!C$84,IF(B614='Mix Design'!B$86,'Mix Design'!C$98,""))))))))</f>
        <v/>
      </c>
      <c r="G633" s="178" t="str">
        <f ca="1">IF(B$615="","",IF(SUM(D$627)=0,0,OFFSET('Mix Design'!R$9,0,ROW(CF!P633)-ROW(CF!P$55))))</f>
        <v/>
      </c>
      <c r="H633" s="147" t="str">
        <f t="shared" ref="H633:H643" si="63">IF(D$51="","",(SUM(ROUND(E633*B$49/100,1),ROUND(F633*B$45/100,1),ROUND(G633*B$48/100,1))))</f>
        <v/>
      </c>
      <c r="I633" s="281" t="str">
        <f t="shared" ref="I633:I643" si="64">IF(D$51="","",IF(H633&gt;9.9,ROUND(H633,0),ROUND(H633,1)))</f>
        <v/>
      </c>
      <c r="J633" s="467" t="e">
        <f>J632-D633</f>
        <v>#VALUE!</v>
      </c>
      <c r="L633" s="110"/>
      <c r="M633" s="110"/>
    </row>
    <row r="634" spans="1:40" ht="15" customHeight="1">
      <c r="A634" s="280" t="s">
        <v>98</v>
      </c>
      <c r="B634" s="765"/>
      <c r="C634" s="766"/>
      <c r="D634" s="125" t="str">
        <f>IF(D627="","",IF(P626=100,P615,IF(Q626=100,Q615,IF(R626=100,R615,IF(S626=100,S615,IF(T626=100,T615,IF(U626=100,U615,U615)))))))</f>
        <v/>
      </c>
      <c r="E634" s="127" t="str">
        <f t="shared" ref="E634:E643" si="65">IF(D$51="","",ROUND(J634,IF(J634&gt;9.9,0,1)))</f>
        <v/>
      </c>
      <c r="F634" s="145" t="str">
        <f>IF(D627="","",IF(B614='Mix Design'!B$2,'Mix Design'!D$14,IF(B614='Mix Design'!B$16,'Mix Design'!D$28,IF(B614='Mix Design'!B$30,'Mix Design'!D$42,IF(B614='Mix Design'!B$44,'Mix Design'!D$56,IF(B614='Mix Design'!B$58,'Mix Design'!D$70,IF(B614='Mix Design'!B$72,'Mix Design'!D$84,IF(B614='Mix Design'!B$86,'Mix Design'!D$98,""))))))))</f>
        <v/>
      </c>
      <c r="G634" s="178" t="str">
        <f ca="1">IF(B$615="","",IF(SUM(D$627)=0,0,OFFSET('Mix Design'!R$9,0,ROW(CF!P634)-ROW(CF!P$55))))</f>
        <v/>
      </c>
      <c r="H634" s="147" t="str">
        <f t="shared" si="63"/>
        <v/>
      </c>
      <c r="I634" s="281" t="str">
        <f t="shared" si="64"/>
        <v/>
      </c>
      <c r="J634" s="467" t="e">
        <f t="shared" ref="J634:J643" si="66">J633-D634</f>
        <v>#VALUE!</v>
      </c>
      <c r="L634" s="110"/>
      <c r="M634" s="110"/>
    </row>
    <row r="635" spans="1:40" ht="15" customHeight="1">
      <c r="A635" s="280" t="s">
        <v>99</v>
      </c>
      <c r="B635" s="765"/>
      <c r="C635" s="766"/>
      <c r="D635" s="125" t="str">
        <f>IF(D627="","",IF(P626=100,P616,IF(Q626=100,Q616,IF(R626=100,R616,IF(S626=100,S616,IF(T626=100,T616,IF(U626=100,U616,U616)))))))</f>
        <v/>
      </c>
      <c r="E635" s="127" t="str">
        <f t="shared" si="65"/>
        <v/>
      </c>
      <c r="F635" s="145" t="str">
        <f>IF(D627="","",IF(B614='Mix Design'!B$2,'Mix Design'!E$14,IF(B614='Mix Design'!B$16,'Mix Design'!E$28,IF(B614='Mix Design'!B$30,'Mix Design'!E$42,IF(B614='Mix Design'!B$44,'Mix Design'!E$56,IF(B614='Mix Design'!B$58,'Mix Design'!E$70,IF(B614='Mix Design'!B$72,'Mix Design'!E$84,IF(B614='Mix Design'!B$86,'Mix Design'!E$98,""))))))))</f>
        <v/>
      </c>
      <c r="G635" s="178" t="str">
        <f ca="1">IF(B$615="","",IF(SUM(D$627)=0,0,OFFSET('Mix Design'!R$9,0,ROW(CF!P635)-ROW(CF!P$55))))</f>
        <v/>
      </c>
      <c r="H635" s="147" t="str">
        <f t="shared" si="63"/>
        <v/>
      </c>
      <c r="I635" s="281" t="str">
        <f t="shared" si="64"/>
        <v/>
      </c>
      <c r="J635" s="467" t="e">
        <f t="shared" si="66"/>
        <v>#VALUE!</v>
      </c>
      <c r="L635" s="110"/>
      <c r="M635" s="110"/>
      <c r="N635" s="105"/>
      <c r="O635" s="110"/>
      <c r="P635" s="113"/>
      <c r="Q635" s="110"/>
      <c r="R635" s="110"/>
    </row>
    <row r="636" spans="1:40" ht="15" customHeight="1">
      <c r="A636" s="280" t="s">
        <v>100</v>
      </c>
      <c r="B636" s="765"/>
      <c r="C636" s="766"/>
      <c r="D636" s="125" t="str">
        <f>IF(D627="","",IF(P626=100,P617,IF(Q626=100,Q617,IF(R626=100,R617,IF(S626=100,S617,IF(T626=100,T617,IF(U626=100,U617,U617)))))))</f>
        <v/>
      </c>
      <c r="E636" s="127" t="str">
        <f t="shared" si="65"/>
        <v/>
      </c>
      <c r="F636" s="145" t="str">
        <f>IF(D627="","",IF(B614='Mix Design'!B$2,'Mix Design'!F$14,IF(B614='Mix Design'!B$16,'Mix Design'!F$28,IF(B614='Mix Design'!B$30,'Mix Design'!F$42,IF(B614='Mix Design'!B$44,'Mix Design'!F$56,IF(B614='Mix Design'!B$58,'Mix Design'!F$70,IF(B614='Mix Design'!B$72,'Mix Design'!F$84,IF(B614='Mix Design'!B$86,'Mix Design'!F$98,""))))))))</f>
        <v/>
      </c>
      <c r="G636" s="178" t="str">
        <f ca="1">IF(B$615="","",IF(SUM(D$627)=0,0,OFFSET('Mix Design'!R$9,0,ROW(CF!P636)-ROW(CF!P$55))))</f>
        <v/>
      </c>
      <c r="H636" s="147" t="str">
        <f t="shared" si="63"/>
        <v/>
      </c>
      <c r="I636" s="281" t="str">
        <f t="shared" si="64"/>
        <v/>
      </c>
      <c r="J636" s="467" t="e">
        <f t="shared" si="66"/>
        <v>#VALUE!</v>
      </c>
      <c r="L636" s="110"/>
      <c r="M636" s="110"/>
      <c r="N636" s="110"/>
      <c r="O636" s="110"/>
      <c r="P636" s="110"/>
      <c r="Q636" s="110"/>
      <c r="R636" s="110"/>
    </row>
    <row r="637" spans="1:40" ht="15" customHeight="1">
      <c r="A637" s="280" t="s">
        <v>101</v>
      </c>
      <c r="B637" s="765"/>
      <c r="C637" s="766"/>
      <c r="D637" s="125" t="str">
        <f>IF(D627="","",IF(P626=100,P618,IF(Q626=100,Q618,IF(R626=100,R618,IF(S626=100,S618,IF(T626=100,T618,IF(U626=100,U618,U618)))))))</f>
        <v/>
      </c>
      <c r="E637" s="127" t="str">
        <f t="shared" si="65"/>
        <v/>
      </c>
      <c r="F637" s="146" t="str">
        <f>IF(D627="","",IF(B614='Mix Design'!B$2,'Mix Design'!G$14,IF(B614='Mix Design'!B$16,'Mix Design'!G$28,IF(B614='Mix Design'!B$30,'Mix Design'!G$42,IF(B614='Mix Design'!B$44,'Mix Design'!G$56,IF(B614='Mix Design'!B$58,'Mix Design'!G$70,IF(B614='Mix Design'!B$72,'Mix Design'!G$84,IF(B614='Mix Design'!B$86,'Mix Design'!G$98,""))))))))</f>
        <v/>
      </c>
      <c r="G637" s="178" t="str">
        <f ca="1">IF(B$615="","",IF(SUM(D$627)=0,0,OFFSET('Mix Design'!R$9,0,ROW(CF!P637)-ROW(CF!P$55))))</f>
        <v/>
      </c>
      <c r="H637" s="147" t="str">
        <f t="shared" si="63"/>
        <v/>
      </c>
      <c r="I637" s="281" t="str">
        <f t="shared" si="64"/>
        <v/>
      </c>
      <c r="J637" s="467" t="e">
        <f t="shared" si="66"/>
        <v>#VALUE!</v>
      </c>
      <c r="K637" s="123"/>
      <c r="L637" s="114"/>
      <c r="M637" s="114"/>
      <c r="N637" s="114"/>
      <c r="O637" s="114"/>
      <c r="P637" s="114"/>
      <c r="Q637" s="114"/>
      <c r="R637" s="114"/>
    </row>
    <row r="638" spans="1:40" ht="15" customHeight="1">
      <c r="A638" s="280" t="s">
        <v>102</v>
      </c>
      <c r="B638" s="765"/>
      <c r="C638" s="766"/>
      <c r="D638" s="125" t="str">
        <f>IF(D627="","",IF(P626=100,P619,IF(Q626=100,Q619,IF(R626=100,R619,IF(S626=100,S619,IF(T626=100,T619,IF(U626=100,U619,U619)))))))</f>
        <v/>
      </c>
      <c r="E638" s="127" t="str">
        <f t="shared" si="65"/>
        <v/>
      </c>
      <c r="F638" s="146" t="str">
        <f>IF(D627="","",IF(B614='Mix Design'!B$2,'Mix Design'!H$14,IF(B614='Mix Design'!B$16,'Mix Design'!H$28,IF(B614='Mix Design'!B$30,'Mix Design'!H$42,IF(B614='Mix Design'!B$44,'Mix Design'!H$56,IF(B614='Mix Design'!B$58,'Mix Design'!H$70,IF(B614='Mix Design'!B$72,'Mix Design'!H$84,IF(B614='Mix Design'!B$86,'Mix Design'!H$98,""))))))))</f>
        <v/>
      </c>
      <c r="G638" s="178" t="str">
        <f ca="1">IF(B$615="","",IF(SUM(D$627)=0,0,OFFSET('Mix Design'!R$9,0,ROW(CF!P638)-ROW(CF!P$55))))</f>
        <v/>
      </c>
      <c r="H638" s="147" t="str">
        <f t="shared" si="63"/>
        <v/>
      </c>
      <c r="I638" s="281" t="str">
        <f t="shared" si="64"/>
        <v/>
      </c>
      <c r="J638" s="467" t="e">
        <f t="shared" si="66"/>
        <v>#VALUE!</v>
      </c>
      <c r="K638" s="123"/>
      <c r="L638" s="114"/>
      <c r="M638" s="114"/>
      <c r="N638" s="114"/>
      <c r="O638" s="114"/>
      <c r="P638" s="114"/>
      <c r="Q638" s="114"/>
      <c r="R638" s="114"/>
    </row>
    <row r="639" spans="1:40" ht="15" customHeight="1">
      <c r="A639" s="280" t="s">
        <v>103</v>
      </c>
      <c r="B639" s="765"/>
      <c r="C639" s="766"/>
      <c r="D639" s="125" t="str">
        <f>IF(D627="","",IF(P626=100,P620,IF(Q626=100,Q620,IF(R626=100,R620,IF(S626=100,S620,IF(T626=100,T620,IF(U626=100,U620,U620)))))))</f>
        <v/>
      </c>
      <c r="E639" s="127" t="str">
        <f t="shared" si="65"/>
        <v/>
      </c>
      <c r="F639" s="146" t="str">
        <f>IF(D627="","",IF(B614='Mix Design'!B$2,'Mix Design'!I$14,IF(B614='Mix Design'!B$16,'Mix Design'!I$28,IF(B614='Mix Design'!B$30,'Mix Design'!I$42,IF(B614='Mix Design'!B$44,'Mix Design'!I$56,IF(B614='Mix Design'!B$58,'Mix Design'!I$70,IF(B614='Mix Design'!B$72,'Mix Design'!I$84,IF(B614='Mix Design'!B$86,'Mix Design'!I$98,""))))))))</f>
        <v/>
      </c>
      <c r="G639" s="178" t="str">
        <f ca="1">IF(B$615="","",IF(SUM(D$627)=0,0,OFFSET('Mix Design'!R$9,0,ROW(CF!P639)-ROW(CF!P$55))))</f>
        <v/>
      </c>
      <c r="H639" s="147" t="str">
        <f t="shared" si="63"/>
        <v/>
      </c>
      <c r="I639" s="281" t="str">
        <f t="shared" si="64"/>
        <v/>
      </c>
      <c r="J639" s="467" t="e">
        <f t="shared" si="66"/>
        <v>#VALUE!</v>
      </c>
      <c r="K639" s="166"/>
      <c r="L639" s="114"/>
      <c r="M639" s="114"/>
      <c r="N639" s="114"/>
      <c r="O639" s="114"/>
      <c r="P639" s="114"/>
      <c r="Q639" s="114"/>
      <c r="R639" s="114"/>
      <c r="S639" s="114"/>
    </row>
    <row r="640" spans="1:40" ht="15" customHeight="1">
      <c r="A640" s="280" t="s">
        <v>104</v>
      </c>
      <c r="B640" s="765"/>
      <c r="C640" s="766"/>
      <c r="D640" s="125" t="str">
        <f>IF(D627="","",IF(P626=100,P621,IF(Q626=100,Q621,IF(R626=100,R621,IF(S626=100,S621,IF(T626=100,T621,IF(U626=100,U621,U621)))))))</f>
        <v/>
      </c>
      <c r="E640" s="127" t="str">
        <f t="shared" si="65"/>
        <v/>
      </c>
      <c r="F640" s="146" t="str">
        <f>IF(D627="","",IF(B614='Mix Design'!B$2,'Mix Design'!J$14,IF(B614='Mix Design'!B$16,'Mix Design'!J$28,IF(B614='Mix Design'!B$30,'Mix Design'!J$42,IF(B614='Mix Design'!B$44,'Mix Design'!J$56,IF(B614='Mix Design'!B$58,'Mix Design'!J$70,IF(B614='Mix Design'!B$72,'Mix Design'!J$84,IF(B614='Mix Design'!B$86,'Mix Design'!J$98,""))))))))</f>
        <v/>
      </c>
      <c r="G640" s="178" t="str">
        <f ca="1">IF(B$615="","",IF(SUM(D$627)=0,0,OFFSET('Mix Design'!R$9,0,ROW(CF!P640)-ROW(CF!P$55))))</f>
        <v/>
      </c>
      <c r="H640" s="147" t="str">
        <f t="shared" si="63"/>
        <v/>
      </c>
      <c r="I640" s="281" t="str">
        <f t="shared" si="64"/>
        <v/>
      </c>
      <c r="J640" s="467" t="e">
        <f t="shared" si="66"/>
        <v>#VALUE!</v>
      </c>
      <c r="K640" s="166"/>
      <c r="L640" s="114"/>
      <c r="M640" s="114"/>
      <c r="N640" s="114"/>
      <c r="O640" s="114"/>
      <c r="P640" s="114"/>
      <c r="Q640" s="114"/>
      <c r="R640" s="114"/>
      <c r="S640" s="114"/>
    </row>
    <row r="641" spans="1:19" ht="15" customHeight="1">
      <c r="A641" s="280" t="s">
        <v>105</v>
      </c>
      <c r="B641" s="765"/>
      <c r="C641" s="766"/>
      <c r="D641" s="125" t="str">
        <f>IF(D627="","",IF(P626=100,P622,IF(Q626=100,Q622,IF(R626=100,R622,IF(S626=100,S622,IF(T626=100,T622,IF(U626=100,U622,U622)))))))</f>
        <v/>
      </c>
      <c r="E641" s="127" t="str">
        <f t="shared" si="65"/>
        <v/>
      </c>
      <c r="F641" s="146" t="str">
        <f>IF(D627="","",IF(B614='Mix Design'!B$2,'Mix Design'!K$14,IF(B614='Mix Design'!B$16,'Mix Design'!K$28,IF(B614='Mix Design'!B$30,'Mix Design'!K$42,IF(B614='Mix Design'!B$44,'Mix Design'!K$56,IF(B614='Mix Design'!B$58,'Mix Design'!K$70,IF(B614='Mix Design'!B$72,'Mix Design'!K$84,IF(B614='Mix Design'!B$86,'Mix Design'!K$98,""))))))))</f>
        <v/>
      </c>
      <c r="G641" s="178" t="str">
        <f ca="1">IF(B$615="","",IF(SUM(D$627)=0,0,OFFSET('Mix Design'!R$9,0,ROW(CF!P641)-ROW(CF!P$55))))</f>
        <v/>
      </c>
      <c r="H641" s="147" t="str">
        <f t="shared" si="63"/>
        <v/>
      </c>
      <c r="I641" s="281" t="str">
        <f t="shared" si="64"/>
        <v/>
      </c>
      <c r="J641" s="467" t="e">
        <f t="shared" si="66"/>
        <v>#VALUE!</v>
      </c>
      <c r="K641" s="166"/>
      <c r="L641" s="114"/>
      <c r="M641" s="114"/>
      <c r="N641" s="114"/>
      <c r="O641" s="114"/>
      <c r="P641" s="114"/>
      <c r="Q641" s="114"/>
      <c r="R641" s="114"/>
      <c r="S641" s="114"/>
    </row>
    <row r="642" spans="1:19" ht="15" customHeight="1">
      <c r="A642" s="280" t="s">
        <v>106</v>
      </c>
      <c r="B642" s="765"/>
      <c r="C642" s="766"/>
      <c r="D642" s="125" t="str">
        <f>IF(D627="","",IF(P626=100,P623,IF(Q626=100,Q623,IF(R626=100,R623,IF(S626=100,S623,IF(T626=100,T623,IF(U626=100,U623,U623)))))))</f>
        <v/>
      </c>
      <c r="E642" s="127" t="str">
        <f t="shared" si="65"/>
        <v/>
      </c>
      <c r="F642" s="146" t="str">
        <f>IF(D627="","",IF(B614='Mix Design'!B$2,'Mix Design'!L$14,IF(B614='Mix Design'!B$16,'Mix Design'!L$28,IF(B614='Mix Design'!B$30,'Mix Design'!L$42,IF(B614='Mix Design'!B$44,'Mix Design'!L$56,IF(B614='Mix Design'!B$58,'Mix Design'!L$70,IF(B614='Mix Design'!B$72,'Mix Design'!L$84,IF(B614='Mix Design'!B$86,'Mix Design'!L$98,""))))))))</f>
        <v/>
      </c>
      <c r="G642" s="178" t="str">
        <f ca="1">IF(B$615="","",IF(SUM(D$627)=0,0,OFFSET('Mix Design'!R$9,0,ROW(CF!P642)-ROW(CF!P$55))))</f>
        <v/>
      </c>
      <c r="H642" s="147" t="str">
        <f t="shared" si="63"/>
        <v/>
      </c>
      <c r="I642" s="281" t="str">
        <f t="shared" si="64"/>
        <v/>
      </c>
      <c r="J642" s="467" t="e">
        <f t="shared" si="66"/>
        <v>#VALUE!</v>
      </c>
      <c r="K642" s="166"/>
      <c r="L642" s="114"/>
      <c r="M642" s="114"/>
      <c r="N642" s="114"/>
      <c r="O642" s="114"/>
      <c r="P642" s="114"/>
      <c r="Q642" s="114"/>
      <c r="R642" s="114"/>
      <c r="S642" s="114"/>
    </row>
    <row r="643" spans="1:19" ht="15" customHeight="1">
      <c r="A643" s="282" t="s">
        <v>107</v>
      </c>
      <c r="B643" s="765"/>
      <c r="C643" s="766"/>
      <c r="D643" s="125" t="str">
        <f>IF(D627="","",IF(P626=100,P624,IF(Q626=100,Q624,IF(R626=100,R624,IF(S626=100,S624,IF(T626=100,T624,IF(U626=100,U624,U624)))))))</f>
        <v/>
      </c>
      <c r="E643" s="127" t="str">
        <f t="shared" si="65"/>
        <v/>
      </c>
      <c r="F643" s="146" t="str">
        <f>IF(D627="","",IF(B614='Mix Design'!B$2,'Mix Design'!M$14,IF(B614='Mix Design'!B$16,'Mix Design'!M$28,IF(B614='Mix Design'!B$30,'Mix Design'!M$42,IF(B614='Mix Design'!B$44,'Mix Design'!M$56,IF(B614='Mix Design'!B$58,'Mix Design'!M$70,IF(B614='Mix Design'!B$72,'Mix Design'!M$84,IF(B614='Mix Design'!B$86,'Mix Design'!M$98,""))))))))</f>
        <v/>
      </c>
      <c r="G643" s="178" t="str">
        <f ca="1">IF(B$615="","",IF(SUM(D$627)=0,0,OFFSET('Mix Design'!R$9,0,ROW(CF!P643)-ROW(CF!P$55))))</f>
        <v/>
      </c>
      <c r="H643" s="147" t="str">
        <f t="shared" si="63"/>
        <v/>
      </c>
      <c r="I643" s="281" t="str">
        <f t="shared" si="64"/>
        <v/>
      </c>
      <c r="J643" s="467" t="e">
        <f t="shared" si="66"/>
        <v>#VALUE!</v>
      </c>
      <c r="K643" s="166"/>
      <c r="L643" s="114"/>
      <c r="M643" s="114"/>
      <c r="N643" s="114"/>
      <c r="O643" s="114"/>
      <c r="P643" s="114"/>
      <c r="Q643" s="114"/>
      <c r="R643" s="114"/>
      <c r="S643" s="114"/>
    </row>
    <row r="644" spans="1:19" ht="15" customHeight="1" thickBot="1">
      <c r="A644" s="283" t="s">
        <v>108</v>
      </c>
      <c r="B644" s="767"/>
      <c r="C644" s="768"/>
      <c r="D644" s="128" t="str">
        <f>IF(D627="","",IF(P626=100,P625,IF(Q626=100,Q625,IF(R626=100,R625,IF(S626=100,S625,IF(T626=100,T625,IF(U626=100,U625,U625)))))))</f>
        <v/>
      </c>
      <c r="E644" s="148" t="s">
        <v>188</v>
      </c>
      <c r="F644" s="129"/>
      <c r="G644" s="104"/>
      <c r="H644" s="104"/>
      <c r="I644" s="284"/>
      <c r="J644" s="166"/>
      <c r="K644" s="114"/>
      <c r="L644" s="114"/>
      <c r="M644" s="114"/>
      <c r="N644" s="114"/>
      <c r="O644" s="114"/>
      <c r="P644" s="114"/>
      <c r="Q644" s="114"/>
      <c r="R644" s="114"/>
    </row>
    <row r="645" spans="1:19" ht="15" customHeight="1">
      <c r="A645" s="285" t="s">
        <v>109</v>
      </c>
      <c r="B645" s="769" t="str">
        <f>D629</f>
        <v/>
      </c>
      <c r="C645" s="770"/>
      <c r="D645" s="131" t="str">
        <f>IF(D627="","",SUM(D632:D644))</f>
        <v/>
      </c>
      <c r="E645" s="149" t="str">
        <f>IF(D627="","",IF(AND(D645&lt;=100.5,D645&gt;=99.5),"In","Out"))</f>
        <v/>
      </c>
      <c r="F645" s="108"/>
      <c r="G645" s="104"/>
      <c r="H645" s="104"/>
      <c r="I645" s="192"/>
      <c r="J645" s="166"/>
      <c r="K645" s="114"/>
      <c r="L645" s="114"/>
      <c r="M645" s="114"/>
      <c r="N645" s="114"/>
      <c r="O645" s="114"/>
      <c r="P645" s="114"/>
      <c r="Q645" s="114"/>
      <c r="R645" s="114"/>
    </row>
    <row r="646" spans="1:19" ht="15" customHeight="1">
      <c r="A646" s="286" t="s">
        <v>190</v>
      </c>
      <c r="B646" s="758" t="str">
        <f>IF(D627="","",SUM(B633:B645))</f>
        <v/>
      </c>
      <c r="C646" s="759"/>
      <c r="D646" s="108"/>
      <c r="E646" s="108"/>
      <c r="F646" s="130"/>
      <c r="G646" s="104"/>
      <c r="H646" s="104"/>
      <c r="I646" s="192"/>
      <c r="J646" s="166"/>
      <c r="K646" s="114"/>
      <c r="L646" s="114"/>
      <c r="M646" s="114"/>
      <c r="N646" s="114"/>
      <c r="O646" s="114"/>
      <c r="P646" s="114"/>
      <c r="Q646" s="114"/>
      <c r="R646" s="114"/>
    </row>
    <row r="647" spans="1:19" ht="15" customHeight="1" thickBot="1">
      <c r="A647" s="259" t="s">
        <v>189</v>
      </c>
      <c r="B647" s="260" t="str">
        <f>IF(D627="","",ROUND(((B646-B645)/D628)*100,1))</f>
        <v/>
      </c>
      <c r="C647" s="260" t="str">
        <f>IF(D627="","",ROUND((B646/D627)*100,1))</f>
        <v/>
      </c>
      <c r="D647" s="261" t="str">
        <f>IF(D627="","",IF(AND(B647&lt;=100.5,B647&gt;=99.5),"In","Out"))</f>
        <v/>
      </c>
      <c r="E647" s="261" t="str">
        <f>IF(D627="","",IF(AND(C647&lt;=100.5,C647&gt;=99.5),"In","Out"))</f>
        <v/>
      </c>
      <c r="F647" s="262"/>
      <c r="G647" s="287"/>
      <c r="H647" s="287"/>
      <c r="I647" s="195"/>
      <c r="J647" s="166"/>
      <c r="K647" s="114"/>
      <c r="L647" s="114"/>
      <c r="M647" s="114"/>
      <c r="N647" s="114"/>
      <c r="O647" s="114"/>
      <c r="P647" s="114"/>
      <c r="Q647" s="114"/>
      <c r="R647" s="114"/>
    </row>
    <row r="648" spans="1:19" ht="15">
      <c r="A648" s="94"/>
      <c r="B648" s="94"/>
      <c r="C648" s="94"/>
      <c r="J648" s="166"/>
    </row>
    <row r="649" spans="1:19" ht="15.75" thickBot="1">
      <c r="J649" s="166"/>
    </row>
    <row r="650" spans="1:19" ht="18">
      <c r="A650" s="760" t="s">
        <v>237</v>
      </c>
      <c r="B650" s="761"/>
      <c r="C650" s="761"/>
      <c r="D650" s="762"/>
      <c r="E650" s="251"/>
      <c r="F650" s="251"/>
      <c r="G650" s="251"/>
      <c r="H650" s="251"/>
      <c r="I650" s="251"/>
      <c r="J650" s="166"/>
      <c r="K650" s="97"/>
      <c r="L650" s="97"/>
      <c r="M650" s="97"/>
      <c r="N650" s="97"/>
      <c r="O650" s="97"/>
    </row>
    <row r="651" spans="1:19" ht="31.5" customHeight="1">
      <c r="A651" s="288" t="s">
        <v>96</v>
      </c>
      <c r="B651" s="294" t="s">
        <v>239</v>
      </c>
      <c r="C651" s="294" t="s">
        <v>240</v>
      </c>
      <c r="D651" s="295" t="s">
        <v>238</v>
      </c>
    </row>
    <row r="652" spans="1:19" ht="15" customHeight="1">
      <c r="A652" s="280" t="s">
        <v>156</v>
      </c>
      <c r="B652" s="291" t="str">
        <f t="shared" ref="B652:B663" si="67">E595</f>
        <v/>
      </c>
      <c r="C652" s="292" t="str">
        <f>IF(B652="","",H632)</f>
        <v/>
      </c>
      <c r="D652" s="293" t="str">
        <f t="shared" ref="D652:D663" si="68">IF(C652="","",C652-B652)</f>
        <v/>
      </c>
    </row>
    <row r="653" spans="1:19" ht="15" customHeight="1">
      <c r="A653" s="289" t="s">
        <v>97</v>
      </c>
      <c r="B653" s="291" t="str">
        <f t="shared" si="67"/>
        <v/>
      </c>
      <c r="C653" s="292" t="str">
        <f t="shared" ref="C653:C663" si="69">IF(B653="","",H633)</f>
        <v/>
      </c>
      <c r="D653" s="293" t="str">
        <f t="shared" si="68"/>
        <v/>
      </c>
    </row>
    <row r="654" spans="1:19" ht="15" customHeight="1">
      <c r="A654" s="289" t="s">
        <v>98</v>
      </c>
      <c r="B654" s="291" t="str">
        <f t="shared" si="67"/>
        <v/>
      </c>
      <c r="C654" s="292" t="str">
        <f t="shared" si="69"/>
        <v/>
      </c>
      <c r="D654" s="293" t="str">
        <f t="shared" si="68"/>
        <v/>
      </c>
    </row>
    <row r="655" spans="1:19" ht="15" customHeight="1">
      <c r="A655" s="289" t="s">
        <v>99</v>
      </c>
      <c r="B655" s="291" t="str">
        <f t="shared" si="67"/>
        <v/>
      </c>
      <c r="C655" s="292" t="str">
        <f t="shared" si="69"/>
        <v/>
      </c>
      <c r="D655" s="293" t="str">
        <f t="shared" si="68"/>
        <v/>
      </c>
    </row>
    <row r="656" spans="1:19" ht="15" customHeight="1">
      <c r="A656" s="289" t="s">
        <v>100</v>
      </c>
      <c r="B656" s="291" t="str">
        <f t="shared" si="67"/>
        <v/>
      </c>
      <c r="C656" s="292" t="str">
        <f t="shared" si="69"/>
        <v/>
      </c>
      <c r="D656" s="293" t="str">
        <f t="shared" si="68"/>
        <v/>
      </c>
    </row>
    <row r="657" spans="1:10" ht="15" customHeight="1">
      <c r="A657" s="289" t="s">
        <v>101</v>
      </c>
      <c r="B657" s="291" t="str">
        <f t="shared" si="67"/>
        <v/>
      </c>
      <c r="C657" s="292" t="str">
        <f t="shared" si="69"/>
        <v/>
      </c>
      <c r="D657" s="293" t="str">
        <f t="shared" si="68"/>
        <v/>
      </c>
    </row>
    <row r="658" spans="1:10" ht="15" customHeight="1">
      <c r="A658" s="289" t="s">
        <v>102</v>
      </c>
      <c r="B658" s="291" t="str">
        <f t="shared" si="67"/>
        <v/>
      </c>
      <c r="C658" s="292" t="str">
        <f t="shared" si="69"/>
        <v/>
      </c>
      <c r="D658" s="293" t="str">
        <f t="shared" si="68"/>
        <v/>
      </c>
    </row>
    <row r="659" spans="1:10" ht="15" customHeight="1">
      <c r="A659" s="289" t="s">
        <v>103</v>
      </c>
      <c r="B659" s="291" t="str">
        <f t="shared" si="67"/>
        <v/>
      </c>
      <c r="C659" s="292" t="str">
        <f t="shared" si="69"/>
        <v/>
      </c>
      <c r="D659" s="293" t="str">
        <f t="shared" si="68"/>
        <v/>
      </c>
    </row>
    <row r="660" spans="1:10" ht="15" customHeight="1">
      <c r="A660" s="289" t="s">
        <v>104</v>
      </c>
      <c r="B660" s="291" t="str">
        <f t="shared" si="67"/>
        <v/>
      </c>
      <c r="C660" s="292" t="str">
        <f t="shared" si="69"/>
        <v/>
      </c>
      <c r="D660" s="293" t="str">
        <f t="shared" si="68"/>
        <v/>
      </c>
    </row>
    <row r="661" spans="1:10" ht="15" customHeight="1">
      <c r="A661" s="289" t="s">
        <v>105</v>
      </c>
      <c r="B661" s="291" t="str">
        <f t="shared" si="67"/>
        <v/>
      </c>
      <c r="C661" s="292" t="str">
        <f t="shared" si="69"/>
        <v/>
      </c>
      <c r="D661" s="293" t="str">
        <f t="shared" si="68"/>
        <v/>
      </c>
    </row>
    <row r="662" spans="1:10" ht="15" customHeight="1">
      <c r="A662" s="289" t="s">
        <v>106</v>
      </c>
      <c r="B662" s="291" t="str">
        <f t="shared" si="67"/>
        <v/>
      </c>
      <c r="C662" s="292" t="str">
        <f t="shared" si="69"/>
        <v/>
      </c>
      <c r="D662" s="293" t="str">
        <f t="shared" si="68"/>
        <v/>
      </c>
    </row>
    <row r="663" spans="1:10" ht="15" customHeight="1" thickBot="1">
      <c r="A663" s="297" t="s">
        <v>107</v>
      </c>
      <c r="B663" s="298" t="str">
        <f t="shared" si="67"/>
        <v/>
      </c>
      <c r="C663" s="292" t="str">
        <f t="shared" si="69"/>
        <v/>
      </c>
      <c r="D663" s="299" t="str">
        <f t="shared" si="68"/>
        <v/>
      </c>
    </row>
    <row r="664" spans="1:10" ht="15.75" thickTop="1">
      <c r="A664" s="300"/>
      <c r="B664" s="302"/>
      <c r="C664" s="301"/>
      <c r="D664" s="301"/>
    </row>
    <row r="665" spans="1:10" ht="15">
      <c r="A665" s="344" t="s">
        <v>9</v>
      </c>
      <c r="B665" s="763"/>
      <c r="C665" s="764"/>
      <c r="D665" s="764"/>
      <c r="E665" s="764"/>
      <c r="F665" s="764"/>
      <c r="G665" s="764"/>
      <c r="H665" s="764"/>
      <c r="I665" s="764"/>
      <c r="J665" s="764"/>
    </row>
    <row r="666" spans="1:10" s="108" customFormat="1">
      <c r="B666" s="764"/>
      <c r="C666" s="764"/>
      <c r="D666" s="764"/>
      <c r="E666" s="764"/>
      <c r="F666" s="764"/>
      <c r="G666" s="764"/>
      <c r="H666" s="764"/>
      <c r="I666" s="764"/>
      <c r="J666" s="764"/>
    </row>
    <row r="667" spans="1:10">
      <c r="B667" s="764"/>
      <c r="C667" s="764"/>
      <c r="D667" s="764"/>
      <c r="E667" s="764"/>
      <c r="F667" s="764"/>
      <c r="G667" s="764"/>
      <c r="H667" s="764"/>
      <c r="I667" s="764"/>
      <c r="J667" s="764"/>
    </row>
    <row r="668" spans="1:10">
      <c r="B668" s="764"/>
      <c r="C668" s="764"/>
      <c r="D668" s="764"/>
      <c r="E668" s="764"/>
      <c r="F668" s="764"/>
      <c r="G668" s="764"/>
      <c r="H668" s="764"/>
      <c r="I668" s="764"/>
      <c r="J668" s="764"/>
    </row>
    <row r="669" spans="1:10">
      <c r="B669" s="764"/>
      <c r="C669" s="764"/>
      <c r="D669" s="764"/>
      <c r="E669" s="764"/>
      <c r="F669" s="764"/>
      <c r="G669" s="764"/>
      <c r="H669" s="764"/>
      <c r="I669" s="764"/>
      <c r="J669" s="764"/>
    </row>
    <row r="671" spans="1:10" s="194" customFormat="1" ht="13.5" thickBot="1"/>
  </sheetData>
  <sheetProtection sheet="1" objects="1" scenarios="1"/>
  <mergeCells count="587">
    <mergeCell ref="B67:C67"/>
    <mergeCell ref="B68:C68"/>
    <mergeCell ref="B69:C69"/>
    <mergeCell ref="B70:C70"/>
    <mergeCell ref="B38:D38"/>
    <mergeCell ref="B39:D39"/>
    <mergeCell ref="B40:D40"/>
    <mergeCell ref="B41:D41"/>
    <mergeCell ref="B66:C66"/>
    <mergeCell ref="B60:C60"/>
    <mergeCell ref="B54:C55"/>
    <mergeCell ref="D54:D55"/>
    <mergeCell ref="E54:E55"/>
    <mergeCell ref="A51:C51"/>
    <mergeCell ref="D51:E51"/>
    <mergeCell ref="B49:D49"/>
    <mergeCell ref="A37:I37"/>
    <mergeCell ref="A74:D74"/>
    <mergeCell ref="F54:F55"/>
    <mergeCell ref="H54:H55"/>
    <mergeCell ref="I54:I55"/>
    <mergeCell ref="A52:C52"/>
    <mergeCell ref="D52:E52"/>
    <mergeCell ref="A53:C53"/>
    <mergeCell ref="D53:E53"/>
    <mergeCell ref="A54:A55"/>
    <mergeCell ref="G54:G55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28:C28"/>
    <mergeCell ref="B29:C29"/>
    <mergeCell ref="B30:C30"/>
    <mergeCell ref="B31:C31"/>
    <mergeCell ref="B32:C32"/>
    <mergeCell ref="B46:D46"/>
    <mergeCell ref="B47:D47"/>
    <mergeCell ref="B48:D48"/>
    <mergeCell ref="B42:D42"/>
    <mergeCell ref="B43:D43"/>
    <mergeCell ref="B44:D44"/>
    <mergeCell ref="B45:D45"/>
    <mergeCell ref="A2:G2"/>
    <mergeCell ref="A13:B13"/>
    <mergeCell ref="A14:C14"/>
    <mergeCell ref="D14:E14"/>
    <mergeCell ref="A15:C15"/>
    <mergeCell ref="D15:E15"/>
    <mergeCell ref="B6:D6"/>
    <mergeCell ref="B7:D7"/>
    <mergeCell ref="B9:D9"/>
    <mergeCell ref="B10:D10"/>
    <mergeCell ref="B89:J93"/>
    <mergeCell ref="B12:D12"/>
    <mergeCell ref="B8:D8"/>
    <mergeCell ref="B4:D4"/>
    <mergeCell ref="B5:D5"/>
    <mergeCell ref="B3:D3"/>
    <mergeCell ref="B11:D11"/>
    <mergeCell ref="B19:C19"/>
    <mergeCell ref="B20:C20"/>
    <mergeCell ref="F17:F18"/>
    <mergeCell ref="A16:C16"/>
    <mergeCell ref="D16:E16"/>
    <mergeCell ref="A17:A18"/>
    <mergeCell ref="B17:C18"/>
    <mergeCell ref="D17:D18"/>
    <mergeCell ref="E17:E18"/>
    <mergeCell ref="B21:C21"/>
    <mergeCell ref="B22:C22"/>
    <mergeCell ref="B23:C23"/>
    <mergeCell ref="B24:C24"/>
    <mergeCell ref="B25:C25"/>
    <mergeCell ref="B26:C26"/>
    <mergeCell ref="B33:C33"/>
    <mergeCell ref="B27:C27"/>
    <mergeCell ref="B104:D104"/>
    <mergeCell ref="B105:D105"/>
    <mergeCell ref="B106:D106"/>
    <mergeCell ref="B107:D107"/>
    <mergeCell ref="B108:D108"/>
    <mergeCell ref="A109:B109"/>
    <mergeCell ref="A98:G98"/>
    <mergeCell ref="B99:D99"/>
    <mergeCell ref="B100:D100"/>
    <mergeCell ref="B101:D101"/>
    <mergeCell ref="B102:D102"/>
    <mergeCell ref="B103:D103"/>
    <mergeCell ref="E113:E114"/>
    <mergeCell ref="F113:F114"/>
    <mergeCell ref="B115:C115"/>
    <mergeCell ref="A110:C110"/>
    <mergeCell ref="D110:E110"/>
    <mergeCell ref="A111:C111"/>
    <mergeCell ref="D111:E111"/>
    <mergeCell ref="A112:C112"/>
    <mergeCell ref="D112:E112"/>
    <mergeCell ref="B116:C116"/>
    <mergeCell ref="B117:C117"/>
    <mergeCell ref="B118:C118"/>
    <mergeCell ref="B119:C119"/>
    <mergeCell ref="B120:C120"/>
    <mergeCell ref="B121:C121"/>
    <mergeCell ref="A113:A114"/>
    <mergeCell ref="B113:C114"/>
    <mergeCell ref="D113:D114"/>
    <mergeCell ref="B128:C128"/>
    <mergeCell ref="B129:C129"/>
    <mergeCell ref="A133:I133"/>
    <mergeCell ref="B134:D134"/>
    <mergeCell ref="B135:D135"/>
    <mergeCell ref="B136:D136"/>
    <mergeCell ref="B122:C122"/>
    <mergeCell ref="B123:C123"/>
    <mergeCell ref="B124:C124"/>
    <mergeCell ref="B125:C125"/>
    <mergeCell ref="B126:C126"/>
    <mergeCell ref="B127:C127"/>
    <mergeCell ref="B143:D143"/>
    <mergeCell ref="B144:D144"/>
    <mergeCell ref="B145:D145"/>
    <mergeCell ref="A147:C147"/>
    <mergeCell ref="D147:E147"/>
    <mergeCell ref="A148:C148"/>
    <mergeCell ref="D148:E148"/>
    <mergeCell ref="B137:D137"/>
    <mergeCell ref="B138:D138"/>
    <mergeCell ref="B139:D139"/>
    <mergeCell ref="B140:D140"/>
    <mergeCell ref="B141:D141"/>
    <mergeCell ref="B142:D142"/>
    <mergeCell ref="I150:I151"/>
    <mergeCell ref="B152:C152"/>
    <mergeCell ref="B153:C153"/>
    <mergeCell ref="A149:C149"/>
    <mergeCell ref="D149:E149"/>
    <mergeCell ref="A150:A151"/>
    <mergeCell ref="B150:C151"/>
    <mergeCell ref="D150:D151"/>
    <mergeCell ref="E150:E151"/>
    <mergeCell ref="B154:C154"/>
    <mergeCell ref="B155:C155"/>
    <mergeCell ref="B156:C156"/>
    <mergeCell ref="B157:C157"/>
    <mergeCell ref="B158:C158"/>
    <mergeCell ref="B159:C159"/>
    <mergeCell ref="F150:F151"/>
    <mergeCell ref="G150:G151"/>
    <mergeCell ref="H150:H151"/>
    <mergeCell ref="B166:C166"/>
    <mergeCell ref="A170:D170"/>
    <mergeCell ref="B185:J189"/>
    <mergeCell ref="A194:G194"/>
    <mergeCell ref="B195:D195"/>
    <mergeCell ref="B196:D196"/>
    <mergeCell ref="B160:C160"/>
    <mergeCell ref="B161:C161"/>
    <mergeCell ref="B162:C162"/>
    <mergeCell ref="B163:C163"/>
    <mergeCell ref="B164:C164"/>
    <mergeCell ref="B165:C165"/>
    <mergeCell ref="B203:D203"/>
    <mergeCell ref="B204:D204"/>
    <mergeCell ref="A205:B205"/>
    <mergeCell ref="A206:C206"/>
    <mergeCell ref="D206:E206"/>
    <mergeCell ref="A207:C207"/>
    <mergeCell ref="D207:E207"/>
    <mergeCell ref="B197:D197"/>
    <mergeCell ref="B198:D198"/>
    <mergeCell ref="B199:D199"/>
    <mergeCell ref="B200:D200"/>
    <mergeCell ref="B201:D201"/>
    <mergeCell ref="B202:D202"/>
    <mergeCell ref="F209:F210"/>
    <mergeCell ref="B211:C211"/>
    <mergeCell ref="B212:C212"/>
    <mergeCell ref="B213:C213"/>
    <mergeCell ref="B214:C214"/>
    <mergeCell ref="B215:C215"/>
    <mergeCell ref="A208:C208"/>
    <mergeCell ref="D208:E208"/>
    <mergeCell ref="A209:A210"/>
    <mergeCell ref="B209:C210"/>
    <mergeCell ref="D209:D210"/>
    <mergeCell ref="E209:E210"/>
    <mergeCell ref="B222:C222"/>
    <mergeCell ref="B223:C223"/>
    <mergeCell ref="B224:C224"/>
    <mergeCell ref="B225:C225"/>
    <mergeCell ref="A229:I229"/>
    <mergeCell ref="B230:D230"/>
    <mergeCell ref="B216:C216"/>
    <mergeCell ref="B217:C217"/>
    <mergeCell ref="B218:C218"/>
    <mergeCell ref="B219:C219"/>
    <mergeCell ref="B220:C220"/>
    <mergeCell ref="B221:C221"/>
    <mergeCell ref="B237:D237"/>
    <mergeCell ref="B238:D238"/>
    <mergeCell ref="B239:D239"/>
    <mergeCell ref="B240:D240"/>
    <mergeCell ref="B241:D241"/>
    <mergeCell ref="A243:C243"/>
    <mergeCell ref="D243:E243"/>
    <mergeCell ref="B231:D231"/>
    <mergeCell ref="B232:D232"/>
    <mergeCell ref="B233:D233"/>
    <mergeCell ref="B234:D234"/>
    <mergeCell ref="B235:D235"/>
    <mergeCell ref="B236:D236"/>
    <mergeCell ref="I246:I247"/>
    <mergeCell ref="B248:C248"/>
    <mergeCell ref="B249:C249"/>
    <mergeCell ref="A244:C244"/>
    <mergeCell ref="D244:E244"/>
    <mergeCell ref="A245:C245"/>
    <mergeCell ref="D245:E245"/>
    <mergeCell ref="A246:A247"/>
    <mergeCell ref="B246:C247"/>
    <mergeCell ref="D246:D247"/>
    <mergeCell ref="E246:E247"/>
    <mergeCell ref="B250:C250"/>
    <mergeCell ref="B251:C251"/>
    <mergeCell ref="B252:C252"/>
    <mergeCell ref="B253:C253"/>
    <mergeCell ref="B254:C254"/>
    <mergeCell ref="B255:C255"/>
    <mergeCell ref="F246:F247"/>
    <mergeCell ref="G246:G247"/>
    <mergeCell ref="H246:H247"/>
    <mergeCell ref="B262:C262"/>
    <mergeCell ref="A266:D266"/>
    <mergeCell ref="B281:J285"/>
    <mergeCell ref="A290:G290"/>
    <mergeCell ref="B291:D291"/>
    <mergeCell ref="B292:D292"/>
    <mergeCell ref="B256:C256"/>
    <mergeCell ref="B257:C257"/>
    <mergeCell ref="B258:C258"/>
    <mergeCell ref="B259:C259"/>
    <mergeCell ref="B260:C260"/>
    <mergeCell ref="B261:C261"/>
    <mergeCell ref="B299:D299"/>
    <mergeCell ref="B300:D300"/>
    <mergeCell ref="A301:B301"/>
    <mergeCell ref="A302:C302"/>
    <mergeCell ref="D302:E302"/>
    <mergeCell ref="A303:C303"/>
    <mergeCell ref="D303:E303"/>
    <mergeCell ref="B293:D293"/>
    <mergeCell ref="B294:D294"/>
    <mergeCell ref="B295:D295"/>
    <mergeCell ref="B296:D296"/>
    <mergeCell ref="B297:D297"/>
    <mergeCell ref="B298:D298"/>
    <mergeCell ref="F305:F306"/>
    <mergeCell ref="B307:C307"/>
    <mergeCell ref="B308:C308"/>
    <mergeCell ref="B309:C309"/>
    <mergeCell ref="B310:C310"/>
    <mergeCell ref="B311:C311"/>
    <mergeCell ref="A304:C304"/>
    <mergeCell ref="D304:E304"/>
    <mergeCell ref="A305:A306"/>
    <mergeCell ref="B305:C306"/>
    <mergeCell ref="D305:D306"/>
    <mergeCell ref="E305:E306"/>
    <mergeCell ref="B318:C318"/>
    <mergeCell ref="B319:C319"/>
    <mergeCell ref="B320:C320"/>
    <mergeCell ref="B321:C321"/>
    <mergeCell ref="A325:I325"/>
    <mergeCell ref="B326:D326"/>
    <mergeCell ref="B312:C312"/>
    <mergeCell ref="B313:C313"/>
    <mergeCell ref="B314:C314"/>
    <mergeCell ref="B315:C315"/>
    <mergeCell ref="B316:C316"/>
    <mergeCell ref="B317:C317"/>
    <mergeCell ref="B333:D333"/>
    <mergeCell ref="B334:D334"/>
    <mergeCell ref="B335:D335"/>
    <mergeCell ref="B336:D336"/>
    <mergeCell ref="B337:D337"/>
    <mergeCell ref="A339:C339"/>
    <mergeCell ref="D339:E339"/>
    <mergeCell ref="B327:D327"/>
    <mergeCell ref="B328:D328"/>
    <mergeCell ref="B329:D329"/>
    <mergeCell ref="B330:D330"/>
    <mergeCell ref="B331:D331"/>
    <mergeCell ref="B332:D332"/>
    <mergeCell ref="I342:I343"/>
    <mergeCell ref="B344:C344"/>
    <mergeCell ref="B345:C345"/>
    <mergeCell ref="A340:C340"/>
    <mergeCell ref="D340:E340"/>
    <mergeCell ref="A341:C341"/>
    <mergeCell ref="D341:E341"/>
    <mergeCell ref="A342:A343"/>
    <mergeCell ref="B342:C343"/>
    <mergeCell ref="D342:D343"/>
    <mergeCell ref="E342:E343"/>
    <mergeCell ref="B346:C346"/>
    <mergeCell ref="B347:C347"/>
    <mergeCell ref="B348:C348"/>
    <mergeCell ref="B349:C349"/>
    <mergeCell ref="B350:C350"/>
    <mergeCell ref="B351:C351"/>
    <mergeCell ref="F342:F343"/>
    <mergeCell ref="G342:G343"/>
    <mergeCell ref="H342:H343"/>
    <mergeCell ref="B358:C358"/>
    <mergeCell ref="A362:D362"/>
    <mergeCell ref="B377:J381"/>
    <mergeCell ref="A386:G386"/>
    <mergeCell ref="B387:D387"/>
    <mergeCell ref="B388:D388"/>
    <mergeCell ref="B352:C352"/>
    <mergeCell ref="B353:C353"/>
    <mergeCell ref="B354:C354"/>
    <mergeCell ref="B355:C355"/>
    <mergeCell ref="B356:C356"/>
    <mergeCell ref="B357:C357"/>
    <mergeCell ref="B395:D395"/>
    <mergeCell ref="B396:D396"/>
    <mergeCell ref="A397:B397"/>
    <mergeCell ref="A398:C398"/>
    <mergeCell ref="D398:E398"/>
    <mergeCell ref="A399:C399"/>
    <mergeCell ref="D399:E399"/>
    <mergeCell ref="B389:D389"/>
    <mergeCell ref="B390:D390"/>
    <mergeCell ref="B391:D391"/>
    <mergeCell ref="B392:D392"/>
    <mergeCell ref="B393:D393"/>
    <mergeCell ref="B394:D394"/>
    <mergeCell ref="F401:F402"/>
    <mergeCell ref="B403:C403"/>
    <mergeCell ref="B404:C404"/>
    <mergeCell ref="B405:C405"/>
    <mergeCell ref="B406:C406"/>
    <mergeCell ref="B407:C407"/>
    <mergeCell ref="A400:C400"/>
    <mergeCell ref="D400:E400"/>
    <mergeCell ref="A401:A402"/>
    <mergeCell ref="B401:C402"/>
    <mergeCell ref="D401:D402"/>
    <mergeCell ref="E401:E402"/>
    <mergeCell ref="B414:C414"/>
    <mergeCell ref="B415:C415"/>
    <mergeCell ref="B416:C416"/>
    <mergeCell ref="B417:C417"/>
    <mergeCell ref="A421:I421"/>
    <mergeCell ref="B422:D422"/>
    <mergeCell ref="B408:C408"/>
    <mergeCell ref="B409:C409"/>
    <mergeCell ref="B410:C410"/>
    <mergeCell ref="B411:C411"/>
    <mergeCell ref="B412:C412"/>
    <mergeCell ref="B413:C413"/>
    <mergeCell ref="B429:D429"/>
    <mergeCell ref="B430:D430"/>
    <mergeCell ref="B431:D431"/>
    <mergeCell ref="B432:D432"/>
    <mergeCell ref="B433:D433"/>
    <mergeCell ref="A435:C435"/>
    <mergeCell ref="D435:E435"/>
    <mergeCell ref="B423:D423"/>
    <mergeCell ref="B424:D424"/>
    <mergeCell ref="B425:D425"/>
    <mergeCell ref="B426:D426"/>
    <mergeCell ref="B427:D427"/>
    <mergeCell ref="B428:D428"/>
    <mergeCell ref="I438:I439"/>
    <mergeCell ref="B440:C440"/>
    <mergeCell ref="B441:C441"/>
    <mergeCell ref="A436:C436"/>
    <mergeCell ref="D436:E436"/>
    <mergeCell ref="A437:C437"/>
    <mergeCell ref="D437:E437"/>
    <mergeCell ref="A438:A439"/>
    <mergeCell ref="B438:C439"/>
    <mergeCell ref="D438:D439"/>
    <mergeCell ref="E438:E439"/>
    <mergeCell ref="B442:C442"/>
    <mergeCell ref="B443:C443"/>
    <mergeCell ref="B444:C444"/>
    <mergeCell ref="B445:C445"/>
    <mergeCell ref="B446:C446"/>
    <mergeCell ref="B447:C447"/>
    <mergeCell ref="F438:F439"/>
    <mergeCell ref="G438:G439"/>
    <mergeCell ref="H438:H439"/>
    <mergeCell ref="B454:C454"/>
    <mergeCell ref="A458:D458"/>
    <mergeCell ref="B473:J477"/>
    <mergeCell ref="A482:G482"/>
    <mergeCell ref="B483:D483"/>
    <mergeCell ref="B484:D484"/>
    <mergeCell ref="B448:C448"/>
    <mergeCell ref="B449:C449"/>
    <mergeCell ref="B450:C450"/>
    <mergeCell ref="B451:C451"/>
    <mergeCell ref="B452:C452"/>
    <mergeCell ref="B453:C453"/>
    <mergeCell ref="B491:D491"/>
    <mergeCell ref="B492:D492"/>
    <mergeCell ref="A493:B493"/>
    <mergeCell ref="A494:C494"/>
    <mergeCell ref="D494:E494"/>
    <mergeCell ref="A495:C495"/>
    <mergeCell ref="D495:E495"/>
    <mergeCell ref="B485:D485"/>
    <mergeCell ref="B486:D486"/>
    <mergeCell ref="B487:D487"/>
    <mergeCell ref="B488:D488"/>
    <mergeCell ref="B489:D489"/>
    <mergeCell ref="B490:D490"/>
    <mergeCell ref="F497:F498"/>
    <mergeCell ref="B499:C499"/>
    <mergeCell ref="B500:C500"/>
    <mergeCell ref="B501:C501"/>
    <mergeCell ref="B502:C502"/>
    <mergeCell ref="B503:C503"/>
    <mergeCell ref="A496:C496"/>
    <mergeCell ref="D496:E496"/>
    <mergeCell ref="A497:A498"/>
    <mergeCell ref="B497:C498"/>
    <mergeCell ref="D497:D498"/>
    <mergeCell ref="E497:E498"/>
    <mergeCell ref="B510:C510"/>
    <mergeCell ref="B511:C511"/>
    <mergeCell ref="B512:C512"/>
    <mergeCell ref="B513:C513"/>
    <mergeCell ref="A517:I517"/>
    <mergeCell ref="B518:D518"/>
    <mergeCell ref="B504:C504"/>
    <mergeCell ref="B505:C505"/>
    <mergeCell ref="B506:C506"/>
    <mergeCell ref="B507:C507"/>
    <mergeCell ref="B508:C508"/>
    <mergeCell ref="B509:C509"/>
    <mergeCell ref="B525:D525"/>
    <mergeCell ref="B526:D526"/>
    <mergeCell ref="B527:D527"/>
    <mergeCell ref="B528:D528"/>
    <mergeCell ref="B529:D529"/>
    <mergeCell ref="A531:C531"/>
    <mergeCell ref="D531:E531"/>
    <mergeCell ref="B519:D519"/>
    <mergeCell ref="B520:D520"/>
    <mergeCell ref="B521:D521"/>
    <mergeCell ref="B522:D522"/>
    <mergeCell ref="B523:D523"/>
    <mergeCell ref="B524:D524"/>
    <mergeCell ref="I534:I535"/>
    <mergeCell ref="B536:C536"/>
    <mergeCell ref="B537:C537"/>
    <mergeCell ref="A532:C532"/>
    <mergeCell ref="D532:E532"/>
    <mergeCell ref="A533:C533"/>
    <mergeCell ref="D533:E533"/>
    <mergeCell ref="A534:A535"/>
    <mergeCell ref="B534:C535"/>
    <mergeCell ref="D534:D535"/>
    <mergeCell ref="E534:E535"/>
    <mergeCell ref="B538:C538"/>
    <mergeCell ref="B539:C539"/>
    <mergeCell ref="B540:C540"/>
    <mergeCell ref="B541:C541"/>
    <mergeCell ref="B542:C542"/>
    <mergeCell ref="B543:C543"/>
    <mergeCell ref="F534:F535"/>
    <mergeCell ref="G534:G535"/>
    <mergeCell ref="H534:H535"/>
    <mergeCell ref="B550:C550"/>
    <mergeCell ref="A554:D554"/>
    <mergeCell ref="B569:J573"/>
    <mergeCell ref="A578:G578"/>
    <mergeCell ref="B579:D579"/>
    <mergeCell ref="B580:D580"/>
    <mergeCell ref="B544:C544"/>
    <mergeCell ref="B545:C545"/>
    <mergeCell ref="B546:C546"/>
    <mergeCell ref="B547:C547"/>
    <mergeCell ref="B548:C548"/>
    <mergeCell ref="B549:C549"/>
    <mergeCell ref="B587:D587"/>
    <mergeCell ref="B588:D588"/>
    <mergeCell ref="A589:B589"/>
    <mergeCell ref="A590:C590"/>
    <mergeCell ref="D590:E590"/>
    <mergeCell ref="A591:C591"/>
    <mergeCell ref="D591:E591"/>
    <mergeCell ref="B581:D581"/>
    <mergeCell ref="B582:D582"/>
    <mergeCell ref="B583:D583"/>
    <mergeCell ref="B584:D584"/>
    <mergeCell ref="B585:D585"/>
    <mergeCell ref="B586:D586"/>
    <mergeCell ref="F593:F594"/>
    <mergeCell ref="B595:C595"/>
    <mergeCell ref="B596:C596"/>
    <mergeCell ref="B597:C597"/>
    <mergeCell ref="B598:C598"/>
    <mergeCell ref="B599:C599"/>
    <mergeCell ref="A592:C592"/>
    <mergeCell ref="D592:E592"/>
    <mergeCell ref="A593:A594"/>
    <mergeCell ref="B593:C594"/>
    <mergeCell ref="D593:D594"/>
    <mergeCell ref="E593:E594"/>
    <mergeCell ref="B606:C606"/>
    <mergeCell ref="B607:C607"/>
    <mergeCell ref="B608:C608"/>
    <mergeCell ref="B609:C609"/>
    <mergeCell ref="A613:I613"/>
    <mergeCell ref="B614:D614"/>
    <mergeCell ref="B600:C600"/>
    <mergeCell ref="B601:C601"/>
    <mergeCell ref="B602:C602"/>
    <mergeCell ref="B603:C603"/>
    <mergeCell ref="B604:C604"/>
    <mergeCell ref="B605:C605"/>
    <mergeCell ref="B621:D621"/>
    <mergeCell ref="B622:D622"/>
    <mergeCell ref="B623:D623"/>
    <mergeCell ref="B624:D624"/>
    <mergeCell ref="B625:D625"/>
    <mergeCell ref="A627:C627"/>
    <mergeCell ref="D627:E627"/>
    <mergeCell ref="B615:D615"/>
    <mergeCell ref="B616:D616"/>
    <mergeCell ref="B617:D617"/>
    <mergeCell ref="B618:D618"/>
    <mergeCell ref="B619:D619"/>
    <mergeCell ref="B620:D620"/>
    <mergeCell ref="I630:I631"/>
    <mergeCell ref="B632:C632"/>
    <mergeCell ref="B633:C633"/>
    <mergeCell ref="A628:C628"/>
    <mergeCell ref="D628:E628"/>
    <mergeCell ref="A629:C629"/>
    <mergeCell ref="D629:E629"/>
    <mergeCell ref="A630:A631"/>
    <mergeCell ref="B630:C631"/>
    <mergeCell ref="D630:D631"/>
    <mergeCell ref="E630:E631"/>
    <mergeCell ref="B634:C634"/>
    <mergeCell ref="B635:C635"/>
    <mergeCell ref="B636:C636"/>
    <mergeCell ref="B637:C637"/>
    <mergeCell ref="B638:C638"/>
    <mergeCell ref="B639:C639"/>
    <mergeCell ref="F630:F631"/>
    <mergeCell ref="G630:G631"/>
    <mergeCell ref="H630:H631"/>
    <mergeCell ref="B646:C646"/>
    <mergeCell ref="A650:D650"/>
    <mergeCell ref="B665:J669"/>
    <mergeCell ref="B640:C640"/>
    <mergeCell ref="B641:C641"/>
    <mergeCell ref="B642:C642"/>
    <mergeCell ref="B643:C643"/>
    <mergeCell ref="B644:C644"/>
    <mergeCell ref="B645:C645"/>
    <mergeCell ref="N499:N500"/>
    <mergeCell ref="N534:N535"/>
    <mergeCell ref="N595:N596"/>
    <mergeCell ref="N630:N631"/>
    <mergeCell ref="N54:N55"/>
    <mergeCell ref="N115:N116"/>
    <mergeCell ref="N150:N151"/>
    <mergeCell ref="N211:N212"/>
    <mergeCell ref="N246:N247"/>
    <mergeCell ref="N307:N308"/>
    <mergeCell ref="N342:N343"/>
    <mergeCell ref="N403:N404"/>
    <mergeCell ref="N438:N439"/>
  </mergeCells>
  <dataValidations count="2">
    <dataValidation type="list" allowBlank="1" showInputMessage="1" showErrorMessage="1" sqref="B3:E3 B99:E99 B195:E195 B291:E291 B387:E387 B483:E483 B579:E579">
      <formula1>Mixes</formula1>
    </dataValidation>
    <dataValidation type="list" allowBlank="1" showInputMessage="1" showErrorMessage="1" sqref="I2">
      <formula1>$AA$1:$AA$6</formula1>
    </dataValidation>
  </dataValidations>
  <pageMargins left="0.25" right="0.25" top="0.75" bottom="0.75" header="0.3" footer="0.3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4" name="Button 2">
              <controlPr defaultSize="0" print="0" autoFill="0" autoPict="0" macro="[0]!clear_all1">
                <anchor moveWithCells="1" sizeWithCells="1">
                  <from>
                    <xdr:col>1</xdr:col>
                    <xdr:colOff>542925</xdr:colOff>
                    <xdr:row>0</xdr:row>
                    <xdr:rowOff>38100</xdr:rowOff>
                  </from>
                  <to>
                    <xdr:col>3</xdr:col>
                    <xdr:colOff>438150</xdr:colOff>
                    <xdr:row>0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Design'!R$1,MATCH(B$45,Mixes,0),ROW('21'!P61)-ROW('21'!P$60))</f>
        <v>0</v>
      </c>
      <c r="R61" s="178">
        <f ca="1">IF(B$45="","",IF(SUM(H$52)=0,0,OFFSET('Mix Design'!R$9,0,ROW('21'!P61)-ROW('21'!P$60))))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Design'!R$1,MATCH(B$45,Mixes,0),ROW('21'!P62)-ROW('21'!P$60))</f>
        <v>0</v>
      </c>
      <c r="R62" s="178">
        <f ca="1">IF(B$45="","",IF(SUM(H$52)=0,0,OFFSET('Mix Design'!R$9,0,ROW('21'!P62)-ROW('21'!P$60))))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Design'!R$1,MATCH(B$45,Mixes,0),ROW('21'!P63)-ROW('21'!P$60))</f>
        <v>0</v>
      </c>
      <c r="R63" s="178">
        <f ca="1">IF(B$45="","",IF(SUM(H$52)=0,0,OFFSET('Mix Design'!R$9,0,ROW('21'!P63)-ROW('21'!P$60))))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Design'!R$1,MATCH(B$45,Mixes,0),ROW('21'!P64)-ROW('21'!P$60))</f>
        <v>0</v>
      </c>
      <c r="R64" s="178">
        <f ca="1">IF(B$45="","",IF(SUM(H$52)=0,0,OFFSET('Mix Design'!R$9,0,ROW('21'!P64)-ROW('21'!P$60))))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Design'!R$1,MATCH(B$45,Mixes,0),ROW('21'!P65)-ROW('21'!P$60))</f>
        <v>0</v>
      </c>
      <c r="R65" s="178">
        <f ca="1">IF(B$45="","",IF(SUM(H$52)=0,0,OFFSET('Mix Design'!R$9,0,ROW('21'!P65)-ROW('21'!P$60))))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Design'!R$1,MATCH(B$45,Mixes,0),ROW('21'!P66)-ROW('21'!P$60))</f>
        <v>0</v>
      </c>
      <c r="R66" s="178">
        <f ca="1">IF(B$45="","",IF(SUM(H$52)=0,0,OFFSET('Mix Design'!R$9,0,ROW('21'!P66)-ROW('21'!P$60))))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Design'!R$1,MATCH(B$45,Mixes,0),ROW('21'!P67)-ROW('21'!P$60))</f>
        <v>0</v>
      </c>
      <c r="R67" s="178">
        <f ca="1">IF(B$45="","",IF(SUM(H$52)=0,0,OFFSET('Mix Design'!R$9,0,ROW('21'!P67)-ROW('21'!P$60))))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Design'!R$1,MATCH(B$45,Mixes,0),ROW('21'!P68)-ROW('21'!P$60))</f>
        <v>0</v>
      </c>
      <c r="R68" s="178">
        <f ca="1">IF(B$45="","",IF(SUM(H$52)=0,0,OFFSET('Mix Design'!R$9,0,ROW('21'!P68)-ROW('21'!P$60))))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Design'!R$1,MATCH(B$45,Mixes,0),ROW('21'!P69)-ROW('21'!P$60))</f>
        <v>0</v>
      </c>
      <c r="R69" s="178">
        <f ca="1">IF(B$45="","",IF(SUM(H$52)=0,0,OFFSET('Mix Design'!R$9,0,ROW('21'!P69)-ROW('21'!P$60))))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Design'!R$1,MATCH(B$45,Mixes,0),ROW('21'!P70)-ROW('21'!P$60))</f>
        <v>0</v>
      </c>
      <c r="R70" s="178">
        <f ca="1">IF(B$45="","",IF(SUM(H$52)=0,0,OFFSET('Mix Design'!R$9,0,ROW('21'!P70)-ROW('21'!P$60))))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Design'!R$1,MATCH(B$45,Mixes,0),ROW('21'!P71)-ROW('21'!P$60))</f>
        <v>0</v>
      </c>
      <c r="R71" s="178">
        <f ca="1">IF(B$45="","",IF(SUM(H$52)=0,0,OFFSET('Mix Design'!R$9,0,ROW('21'!P71)-ROW('21'!P$60))))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Design'!R$1,MATCH(B$45,Mixes,0),ROW('21'!P72)-ROW('21'!P$60))</f>
        <v>0</v>
      </c>
      <c r="R72" s="178">
        <f ca="1">IF(B$45="","",IF(SUM(H$52)=0,0,OFFSET('Mix Design'!R$9,0,ROW('21'!P72)-ROW('21'!P$60))))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88" priority="3" stopIfTrue="1" operator="equal">
      <formula>"Emulsion"</formula>
    </cfRule>
  </conditionalFormatting>
  <conditionalFormatting sqref="BI206:BQ206">
    <cfRule type="cellIs" dxfId="187" priority="2" stopIfTrue="1" operator="equal">
      <formula>"Core Density"</formula>
    </cfRule>
  </conditionalFormatting>
  <conditionalFormatting sqref="H46">
    <cfRule type="expression" dxfId="186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4689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0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1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2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Design'!R$1,MATCH(B$45,Mixes,0),ROW('22'!P61)-ROW('22'!P$60))</f>
        <v>0</v>
      </c>
      <c r="R61" s="178">
        <f ca="1">IF(B$45="","",IF(SUM(H$52)=0,0,OFFSET('Mix Design'!R$9,0,ROW('22'!P61)-ROW('22'!P$60))))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Design'!R$1,MATCH(B$45,Mixes,0),ROW('22'!P62)-ROW('22'!P$60))</f>
        <v>0</v>
      </c>
      <c r="R62" s="178">
        <f ca="1">IF(B$45="","",IF(SUM(H$52)=0,0,OFFSET('Mix Design'!R$9,0,ROW('22'!P62)-ROW('22'!P$60))))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Design'!R$1,MATCH(B$45,Mixes,0),ROW('22'!P63)-ROW('22'!P$60))</f>
        <v>0</v>
      </c>
      <c r="R63" s="178">
        <f ca="1">IF(B$45="","",IF(SUM(H$52)=0,0,OFFSET('Mix Design'!R$9,0,ROW('22'!P63)-ROW('22'!P$60))))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Design'!R$1,MATCH(B$45,Mixes,0),ROW('22'!P64)-ROW('22'!P$60))</f>
        <v>0</v>
      </c>
      <c r="R64" s="178">
        <f ca="1">IF(B$45="","",IF(SUM(H$52)=0,0,OFFSET('Mix Design'!R$9,0,ROW('22'!P64)-ROW('22'!P$60))))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Design'!R$1,MATCH(B$45,Mixes,0),ROW('22'!P65)-ROW('22'!P$60))</f>
        <v>0</v>
      </c>
      <c r="R65" s="178">
        <f ca="1">IF(B$45="","",IF(SUM(H$52)=0,0,OFFSET('Mix Design'!R$9,0,ROW('22'!P65)-ROW('22'!P$60))))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Design'!R$1,MATCH(B$45,Mixes,0),ROW('22'!P66)-ROW('22'!P$60))</f>
        <v>0</v>
      </c>
      <c r="R66" s="178">
        <f ca="1">IF(B$45="","",IF(SUM(H$52)=0,0,OFFSET('Mix Design'!R$9,0,ROW('22'!P66)-ROW('22'!P$60))))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Design'!R$1,MATCH(B$45,Mixes,0),ROW('22'!P67)-ROW('22'!P$60))</f>
        <v>0</v>
      </c>
      <c r="R67" s="178">
        <f ca="1">IF(B$45="","",IF(SUM(H$52)=0,0,OFFSET('Mix Design'!R$9,0,ROW('22'!P67)-ROW('22'!P$60))))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Design'!R$1,MATCH(B$45,Mixes,0),ROW('22'!P68)-ROW('22'!P$60))</f>
        <v>0</v>
      </c>
      <c r="R68" s="178">
        <f ca="1">IF(B$45="","",IF(SUM(H$52)=0,0,OFFSET('Mix Design'!R$9,0,ROW('22'!P68)-ROW('22'!P$60))))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Design'!R$1,MATCH(B$45,Mixes,0),ROW('22'!P69)-ROW('22'!P$60))</f>
        <v>0</v>
      </c>
      <c r="R69" s="178">
        <f ca="1">IF(B$45="","",IF(SUM(H$52)=0,0,OFFSET('Mix Design'!R$9,0,ROW('22'!P69)-ROW('22'!P$60))))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Design'!R$1,MATCH(B$45,Mixes,0),ROW('22'!P70)-ROW('22'!P$60))</f>
        <v>0</v>
      </c>
      <c r="R70" s="178">
        <f ca="1">IF(B$45="","",IF(SUM(H$52)=0,0,OFFSET('Mix Design'!R$9,0,ROW('22'!P70)-ROW('22'!P$60))))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Design'!R$1,MATCH(B$45,Mixes,0),ROW('22'!P71)-ROW('22'!P$60))</f>
        <v>0</v>
      </c>
      <c r="R71" s="178">
        <f ca="1">IF(B$45="","",IF(SUM(H$52)=0,0,OFFSET('Mix Design'!R$9,0,ROW('22'!P71)-ROW('22'!P$60))))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Design'!R$1,MATCH(B$45,Mixes,0),ROW('22'!P72)-ROW('22'!P$60))</f>
        <v>0</v>
      </c>
      <c r="R72" s="178">
        <f ca="1">IF(B$45="","",IF(SUM(H$52)=0,0,OFFSET('Mix Design'!R$9,0,ROW('22'!P72)-ROW('22'!P$60))))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85" priority="3" stopIfTrue="1" operator="equal">
      <formula>"Emulsion"</formula>
    </cfRule>
  </conditionalFormatting>
  <conditionalFormatting sqref="BI206:BQ206">
    <cfRule type="cellIs" dxfId="184" priority="2" stopIfTrue="1" operator="equal">
      <formula>"Core Density"</formula>
    </cfRule>
  </conditionalFormatting>
  <conditionalFormatting sqref="H46">
    <cfRule type="expression" dxfId="183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5713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4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5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6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Design'!R$1,MATCH(B$45,Mixes,0),ROW('23'!P61)-ROW('23'!P$60))</f>
        <v>0</v>
      </c>
      <c r="R61" s="178">
        <f ca="1">IF(B$45="","",IF(SUM(H$52)=0,0,OFFSET('Mix Design'!R$9,0,ROW('23'!P61)-ROW('23'!P$60))))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Design'!R$1,MATCH(B$45,Mixes,0),ROW('23'!P62)-ROW('23'!P$60))</f>
        <v>0</v>
      </c>
      <c r="R62" s="178">
        <f ca="1">IF(B$45="","",IF(SUM(H$52)=0,0,OFFSET('Mix Design'!R$9,0,ROW('23'!P62)-ROW('23'!P$60))))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Design'!R$1,MATCH(B$45,Mixes,0),ROW('23'!P63)-ROW('23'!P$60))</f>
        <v>0</v>
      </c>
      <c r="R63" s="178">
        <f ca="1">IF(B$45="","",IF(SUM(H$52)=0,0,OFFSET('Mix Design'!R$9,0,ROW('23'!P63)-ROW('23'!P$60))))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Design'!R$1,MATCH(B$45,Mixes,0),ROW('23'!P64)-ROW('23'!P$60))</f>
        <v>0</v>
      </c>
      <c r="R64" s="178">
        <f ca="1">IF(B$45="","",IF(SUM(H$52)=0,0,OFFSET('Mix Design'!R$9,0,ROW('23'!P64)-ROW('23'!P$60))))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Design'!R$1,MATCH(B$45,Mixes,0),ROW('23'!P65)-ROW('23'!P$60))</f>
        <v>0</v>
      </c>
      <c r="R65" s="178">
        <f ca="1">IF(B$45="","",IF(SUM(H$52)=0,0,OFFSET('Mix Design'!R$9,0,ROW('23'!P65)-ROW('23'!P$60))))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Design'!R$1,MATCH(B$45,Mixes,0),ROW('23'!P66)-ROW('23'!P$60))</f>
        <v>0</v>
      </c>
      <c r="R66" s="178">
        <f ca="1">IF(B$45="","",IF(SUM(H$52)=0,0,OFFSET('Mix Design'!R$9,0,ROW('23'!P66)-ROW('23'!P$60))))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Design'!R$1,MATCH(B$45,Mixes,0),ROW('23'!P67)-ROW('23'!P$60))</f>
        <v>0</v>
      </c>
      <c r="R67" s="178">
        <f ca="1">IF(B$45="","",IF(SUM(H$52)=0,0,OFFSET('Mix Design'!R$9,0,ROW('23'!P67)-ROW('23'!P$60))))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Design'!R$1,MATCH(B$45,Mixes,0),ROW('23'!P68)-ROW('23'!P$60))</f>
        <v>0</v>
      </c>
      <c r="R68" s="178">
        <f ca="1">IF(B$45="","",IF(SUM(H$52)=0,0,OFFSET('Mix Design'!R$9,0,ROW('23'!P68)-ROW('23'!P$60))))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Design'!R$1,MATCH(B$45,Mixes,0),ROW('23'!P69)-ROW('23'!P$60))</f>
        <v>0</v>
      </c>
      <c r="R69" s="178">
        <f ca="1">IF(B$45="","",IF(SUM(H$52)=0,0,OFFSET('Mix Design'!R$9,0,ROW('23'!P69)-ROW('23'!P$60))))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Design'!R$1,MATCH(B$45,Mixes,0),ROW('23'!P70)-ROW('23'!P$60))</f>
        <v>0</v>
      </c>
      <c r="R70" s="178">
        <f ca="1">IF(B$45="","",IF(SUM(H$52)=0,0,OFFSET('Mix Design'!R$9,0,ROW('23'!P70)-ROW('23'!P$60))))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Design'!R$1,MATCH(B$45,Mixes,0),ROW('23'!P71)-ROW('23'!P$60))</f>
        <v>0</v>
      </c>
      <c r="R71" s="178">
        <f ca="1">IF(B$45="","",IF(SUM(H$52)=0,0,OFFSET('Mix Design'!R$9,0,ROW('23'!P71)-ROW('23'!P$60))))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Design'!R$1,MATCH(B$45,Mixes,0),ROW('23'!P72)-ROW('23'!P$60))</f>
        <v>0</v>
      </c>
      <c r="R72" s="178">
        <f ca="1">IF(B$45="","",IF(SUM(H$52)=0,0,OFFSET('Mix Design'!R$9,0,ROW('23'!P72)-ROW('23'!P$60))))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82" priority="3" stopIfTrue="1" operator="equal">
      <formula>"Emulsion"</formula>
    </cfRule>
  </conditionalFormatting>
  <conditionalFormatting sqref="BI206:BQ206">
    <cfRule type="cellIs" dxfId="181" priority="2" stopIfTrue="1" operator="equal">
      <formula>"Core Density"</formula>
    </cfRule>
  </conditionalFormatting>
  <conditionalFormatting sqref="H46">
    <cfRule type="expression" dxfId="180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6737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38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39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0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pageSetUpPr fitToPage="1"/>
  </sheetPr>
  <dimension ref="A1:BS851"/>
  <sheetViews>
    <sheetView showRowColHeaders="0" topLeftCell="A26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Design'!R$1,MATCH(B$45,Mixes,0),ROW('24'!P61)-ROW('24'!P$60))</f>
        <v>0</v>
      </c>
      <c r="R61" s="178">
        <f ca="1">IF(B$45="","",IF(SUM(H$52)=0,0,OFFSET('Mix Design'!R$9,0,ROW('24'!P61)-ROW('24'!P$60))))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Design'!R$1,MATCH(B$45,Mixes,0),ROW('24'!P62)-ROW('24'!P$60))</f>
        <v>0</v>
      </c>
      <c r="R62" s="178">
        <f ca="1">IF(B$45="","",IF(SUM(H$52)=0,0,OFFSET('Mix Design'!R$9,0,ROW('24'!P62)-ROW('24'!P$60))))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Design'!R$1,MATCH(B$45,Mixes,0),ROW('24'!P63)-ROW('24'!P$60))</f>
        <v>0</v>
      </c>
      <c r="R63" s="178">
        <f ca="1">IF(B$45="","",IF(SUM(H$52)=0,0,OFFSET('Mix Design'!R$9,0,ROW('24'!P63)-ROW('24'!P$60))))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Design'!R$1,MATCH(B$45,Mixes,0),ROW('24'!P64)-ROW('24'!P$60))</f>
        <v>0</v>
      </c>
      <c r="R64" s="178">
        <f ca="1">IF(B$45="","",IF(SUM(H$52)=0,0,OFFSET('Mix Design'!R$9,0,ROW('24'!P64)-ROW('24'!P$60))))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Design'!R$1,MATCH(B$45,Mixes,0),ROW('24'!P65)-ROW('24'!P$60))</f>
        <v>0</v>
      </c>
      <c r="R65" s="178">
        <f ca="1">IF(B$45="","",IF(SUM(H$52)=0,0,OFFSET('Mix Design'!R$9,0,ROW('24'!P65)-ROW('24'!P$60))))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Design'!R$1,MATCH(B$45,Mixes,0),ROW('24'!P66)-ROW('24'!P$60))</f>
        <v>0</v>
      </c>
      <c r="R66" s="178">
        <f ca="1">IF(B$45="","",IF(SUM(H$52)=0,0,OFFSET('Mix Design'!R$9,0,ROW('24'!P66)-ROW('24'!P$60))))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Design'!R$1,MATCH(B$45,Mixes,0),ROW('24'!P67)-ROW('24'!P$60))</f>
        <v>0</v>
      </c>
      <c r="R67" s="178">
        <f ca="1">IF(B$45="","",IF(SUM(H$52)=0,0,OFFSET('Mix Design'!R$9,0,ROW('24'!P67)-ROW('24'!P$60))))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Design'!R$1,MATCH(B$45,Mixes,0),ROW('24'!P68)-ROW('24'!P$60))</f>
        <v>0</v>
      </c>
      <c r="R68" s="178">
        <f ca="1">IF(B$45="","",IF(SUM(H$52)=0,0,OFFSET('Mix Design'!R$9,0,ROW('24'!P68)-ROW('24'!P$60))))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Design'!R$1,MATCH(B$45,Mixes,0),ROW('24'!P69)-ROW('24'!P$60))</f>
        <v>0</v>
      </c>
      <c r="R69" s="178">
        <f ca="1">IF(B$45="","",IF(SUM(H$52)=0,0,OFFSET('Mix Design'!R$9,0,ROW('24'!P69)-ROW('24'!P$60))))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Design'!R$1,MATCH(B$45,Mixes,0),ROW('24'!P70)-ROW('24'!P$60))</f>
        <v>0</v>
      </c>
      <c r="R70" s="178">
        <f ca="1">IF(B$45="","",IF(SUM(H$52)=0,0,OFFSET('Mix Design'!R$9,0,ROW('24'!P70)-ROW('24'!P$60))))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Design'!R$1,MATCH(B$45,Mixes,0),ROW('24'!P71)-ROW('24'!P$60))</f>
        <v>0</v>
      </c>
      <c r="R71" s="178">
        <f ca="1">IF(B$45="","",IF(SUM(H$52)=0,0,OFFSET('Mix Design'!R$9,0,ROW('24'!P71)-ROW('24'!P$60))))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Design'!R$1,MATCH(B$45,Mixes,0),ROW('24'!P72)-ROW('24'!P$60))</f>
        <v>0</v>
      </c>
      <c r="R72" s="178">
        <f ca="1">IF(B$45="","",IF(SUM(H$52)=0,0,OFFSET('Mix Design'!R$9,0,ROW('24'!P72)-ROW('24'!P$60))))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79" priority="3" stopIfTrue="1" operator="equal">
      <formula>"Emulsion"</formula>
    </cfRule>
  </conditionalFormatting>
  <conditionalFormatting sqref="BI206:BQ206">
    <cfRule type="cellIs" dxfId="178" priority="2" stopIfTrue="1" operator="equal">
      <formula>"Core Density"</formula>
    </cfRule>
  </conditionalFormatting>
  <conditionalFormatting sqref="H46">
    <cfRule type="expression" dxfId="177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7761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2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3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4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Design'!R$1,MATCH(B$45,Mixes,0),ROW('25'!P61)-ROW('25'!P$60))</f>
        <v>0</v>
      </c>
      <c r="R61" s="178">
        <f ca="1">IF(B$45="","",IF(SUM(H$52)=0,0,OFFSET('Mix Design'!R$9,0,ROW('25'!P61)-ROW('25'!P$60))))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Design'!R$1,MATCH(B$45,Mixes,0),ROW('25'!P62)-ROW('25'!P$60))</f>
        <v>0</v>
      </c>
      <c r="R62" s="178">
        <f ca="1">IF(B$45="","",IF(SUM(H$52)=0,0,OFFSET('Mix Design'!R$9,0,ROW('25'!P62)-ROW('25'!P$60))))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Design'!R$1,MATCH(B$45,Mixes,0),ROW('25'!P63)-ROW('25'!P$60))</f>
        <v>0</v>
      </c>
      <c r="R63" s="178">
        <f ca="1">IF(B$45="","",IF(SUM(H$52)=0,0,OFFSET('Mix Design'!R$9,0,ROW('25'!P63)-ROW('25'!P$60))))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Design'!R$1,MATCH(B$45,Mixes,0),ROW('25'!P64)-ROW('25'!P$60))</f>
        <v>0</v>
      </c>
      <c r="R64" s="178">
        <f ca="1">IF(B$45="","",IF(SUM(H$52)=0,0,OFFSET('Mix Design'!R$9,0,ROW('25'!P64)-ROW('25'!P$60))))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Design'!R$1,MATCH(B$45,Mixes,0),ROW('25'!P65)-ROW('25'!P$60))</f>
        <v>0</v>
      </c>
      <c r="R65" s="178">
        <f ca="1">IF(B$45="","",IF(SUM(H$52)=0,0,OFFSET('Mix Design'!R$9,0,ROW('25'!P65)-ROW('25'!P$60))))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Design'!R$1,MATCH(B$45,Mixes,0),ROW('25'!P66)-ROW('25'!P$60))</f>
        <v>0</v>
      </c>
      <c r="R66" s="178">
        <f ca="1">IF(B$45="","",IF(SUM(H$52)=0,0,OFFSET('Mix Design'!R$9,0,ROW('25'!P66)-ROW('25'!P$60))))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Design'!R$1,MATCH(B$45,Mixes,0),ROW('25'!P67)-ROW('25'!P$60))</f>
        <v>0</v>
      </c>
      <c r="R67" s="178">
        <f ca="1">IF(B$45="","",IF(SUM(H$52)=0,0,OFFSET('Mix Design'!R$9,0,ROW('25'!P67)-ROW('25'!P$60))))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Design'!R$1,MATCH(B$45,Mixes,0),ROW('25'!P68)-ROW('25'!P$60))</f>
        <v>0</v>
      </c>
      <c r="R68" s="178">
        <f ca="1">IF(B$45="","",IF(SUM(H$52)=0,0,OFFSET('Mix Design'!R$9,0,ROW('25'!P68)-ROW('25'!P$60))))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Design'!R$1,MATCH(B$45,Mixes,0),ROW('25'!P69)-ROW('25'!P$60))</f>
        <v>0</v>
      </c>
      <c r="R69" s="178">
        <f ca="1">IF(B$45="","",IF(SUM(H$52)=0,0,OFFSET('Mix Design'!R$9,0,ROW('25'!P69)-ROW('25'!P$60))))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Design'!R$1,MATCH(B$45,Mixes,0),ROW('25'!P70)-ROW('25'!P$60))</f>
        <v>0</v>
      </c>
      <c r="R70" s="178">
        <f ca="1">IF(B$45="","",IF(SUM(H$52)=0,0,OFFSET('Mix Design'!R$9,0,ROW('25'!P70)-ROW('25'!P$60))))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Design'!R$1,MATCH(B$45,Mixes,0),ROW('25'!P71)-ROW('25'!P$60))</f>
        <v>0</v>
      </c>
      <c r="R71" s="178">
        <f ca="1">IF(B$45="","",IF(SUM(H$52)=0,0,OFFSET('Mix Design'!R$9,0,ROW('25'!P71)-ROW('25'!P$60))))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Design'!R$1,MATCH(B$45,Mixes,0),ROW('25'!P72)-ROW('25'!P$60))</f>
        <v>0</v>
      </c>
      <c r="R72" s="178">
        <f ca="1">IF(B$45="","",IF(SUM(H$52)=0,0,OFFSET('Mix Design'!R$9,0,ROW('25'!P72)-ROW('25'!P$60))))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76" priority="3" stopIfTrue="1" operator="equal">
      <formula>"Emulsion"</formula>
    </cfRule>
  </conditionalFormatting>
  <conditionalFormatting sqref="BI206:BQ206">
    <cfRule type="cellIs" dxfId="175" priority="2" stopIfTrue="1" operator="equal">
      <formula>"Core Density"</formula>
    </cfRule>
  </conditionalFormatting>
  <conditionalFormatting sqref="H46">
    <cfRule type="expression" dxfId="174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785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6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7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8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Design'!R$1,MATCH(B$45,Mixes,0),ROW('26'!P61)-ROW('26'!P$60))</f>
        <v>0</v>
      </c>
      <c r="R61" s="178">
        <f ca="1">IF(B$45="","",IF(SUM(H$52)=0,0,OFFSET('Mix Design'!R$9,0,ROW('26'!P61)-ROW('26'!P$60))))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Design'!R$1,MATCH(B$45,Mixes,0),ROW('26'!P62)-ROW('26'!P$60))</f>
        <v>0</v>
      </c>
      <c r="R62" s="178">
        <f ca="1">IF(B$45="","",IF(SUM(H$52)=0,0,OFFSET('Mix Design'!R$9,0,ROW('26'!P62)-ROW('26'!P$60))))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Design'!R$1,MATCH(B$45,Mixes,0),ROW('26'!P63)-ROW('26'!P$60))</f>
        <v>0</v>
      </c>
      <c r="R63" s="178">
        <f ca="1">IF(B$45="","",IF(SUM(H$52)=0,0,OFFSET('Mix Design'!R$9,0,ROW('26'!P63)-ROW('26'!P$60))))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Design'!R$1,MATCH(B$45,Mixes,0),ROW('26'!P64)-ROW('26'!P$60))</f>
        <v>0</v>
      </c>
      <c r="R64" s="178">
        <f ca="1">IF(B$45="","",IF(SUM(H$52)=0,0,OFFSET('Mix Design'!R$9,0,ROW('26'!P64)-ROW('26'!P$60))))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Design'!R$1,MATCH(B$45,Mixes,0),ROW('26'!P65)-ROW('26'!P$60))</f>
        <v>0</v>
      </c>
      <c r="R65" s="178">
        <f ca="1">IF(B$45="","",IF(SUM(H$52)=0,0,OFFSET('Mix Design'!R$9,0,ROW('26'!P65)-ROW('26'!P$60))))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Design'!R$1,MATCH(B$45,Mixes,0),ROW('26'!P66)-ROW('26'!P$60))</f>
        <v>0</v>
      </c>
      <c r="R66" s="178">
        <f ca="1">IF(B$45="","",IF(SUM(H$52)=0,0,OFFSET('Mix Design'!R$9,0,ROW('26'!P66)-ROW('26'!P$60))))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Design'!R$1,MATCH(B$45,Mixes,0),ROW('26'!P67)-ROW('26'!P$60))</f>
        <v>0</v>
      </c>
      <c r="R67" s="178">
        <f ca="1">IF(B$45="","",IF(SUM(H$52)=0,0,OFFSET('Mix Design'!R$9,0,ROW('26'!P67)-ROW('26'!P$60))))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Design'!R$1,MATCH(B$45,Mixes,0),ROW('26'!P68)-ROW('26'!P$60))</f>
        <v>0</v>
      </c>
      <c r="R68" s="178">
        <f ca="1">IF(B$45="","",IF(SUM(H$52)=0,0,OFFSET('Mix Design'!R$9,0,ROW('26'!P68)-ROW('26'!P$60))))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Design'!R$1,MATCH(B$45,Mixes,0),ROW('26'!P69)-ROW('26'!P$60))</f>
        <v>0</v>
      </c>
      <c r="R69" s="178">
        <f ca="1">IF(B$45="","",IF(SUM(H$52)=0,0,OFFSET('Mix Design'!R$9,0,ROW('26'!P69)-ROW('26'!P$60))))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Design'!R$1,MATCH(B$45,Mixes,0),ROW('26'!P70)-ROW('26'!P$60))</f>
        <v>0</v>
      </c>
      <c r="R70" s="178">
        <f ca="1">IF(B$45="","",IF(SUM(H$52)=0,0,OFFSET('Mix Design'!R$9,0,ROW('26'!P70)-ROW('26'!P$60))))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Design'!R$1,MATCH(B$45,Mixes,0),ROW('26'!P71)-ROW('26'!P$60))</f>
        <v>0</v>
      </c>
      <c r="R71" s="178">
        <f ca="1">IF(B$45="","",IF(SUM(H$52)=0,0,OFFSET('Mix Design'!R$9,0,ROW('26'!P71)-ROW('26'!P$60))))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Design'!R$1,MATCH(B$45,Mixes,0),ROW('26'!P72)-ROW('26'!P$60))</f>
        <v>0</v>
      </c>
      <c r="R72" s="178">
        <f ca="1">IF(B$45="","",IF(SUM(H$52)=0,0,OFFSET('Mix Design'!R$9,0,ROW('26'!P72)-ROW('26'!P$60))))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73" priority="3" stopIfTrue="1" operator="equal">
      <formula>"Emulsion"</formula>
    </cfRule>
  </conditionalFormatting>
  <conditionalFormatting sqref="BI206:BQ206">
    <cfRule type="cellIs" dxfId="172" priority="2" stopIfTrue="1" operator="equal">
      <formula>"Core Density"</formula>
    </cfRule>
  </conditionalFormatting>
  <conditionalFormatting sqref="H46">
    <cfRule type="expression" dxfId="171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9809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0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1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2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Design'!R$1,MATCH(B$45,Mixes,0),ROW('27'!P61)-ROW('27'!P$60))</f>
        <v>0</v>
      </c>
      <c r="R61" s="178">
        <f ca="1">IF(B$45="","",IF(SUM(H$52)=0,0,OFFSET('Mix Design'!R$9,0,ROW('27'!P61)-ROW('27'!P$60))))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Design'!R$1,MATCH(B$45,Mixes,0),ROW('27'!P62)-ROW('27'!P$60))</f>
        <v>0</v>
      </c>
      <c r="R62" s="178">
        <f ca="1">IF(B$45="","",IF(SUM(H$52)=0,0,OFFSET('Mix Design'!R$9,0,ROW('27'!P62)-ROW('27'!P$60))))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Design'!R$1,MATCH(B$45,Mixes,0),ROW('27'!P63)-ROW('27'!P$60))</f>
        <v>0</v>
      </c>
      <c r="R63" s="178">
        <f ca="1">IF(B$45="","",IF(SUM(H$52)=0,0,OFFSET('Mix Design'!R$9,0,ROW('27'!P63)-ROW('27'!P$60))))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Design'!R$1,MATCH(B$45,Mixes,0),ROW('27'!P64)-ROW('27'!P$60))</f>
        <v>0</v>
      </c>
      <c r="R64" s="178">
        <f ca="1">IF(B$45="","",IF(SUM(H$52)=0,0,OFFSET('Mix Design'!R$9,0,ROW('27'!P64)-ROW('27'!P$60))))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Design'!R$1,MATCH(B$45,Mixes,0),ROW('27'!P65)-ROW('27'!P$60))</f>
        <v>0</v>
      </c>
      <c r="R65" s="178">
        <f ca="1">IF(B$45="","",IF(SUM(H$52)=0,0,OFFSET('Mix Design'!R$9,0,ROW('27'!P65)-ROW('27'!P$60))))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Design'!R$1,MATCH(B$45,Mixes,0),ROW('27'!P66)-ROW('27'!P$60))</f>
        <v>0</v>
      </c>
      <c r="R66" s="178">
        <f ca="1">IF(B$45="","",IF(SUM(H$52)=0,0,OFFSET('Mix Design'!R$9,0,ROW('27'!P66)-ROW('27'!P$60))))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Design'!R$1,MATCH(B$45,Mixes,0),ROW('27'!P67)-ROW('27'!P$60))</f>
        <v>0</v>
      </c>
      <c r="R67" s="178">
        <f ca="1">IF(B$45="","",IF(SUM(H$52)=0,0,OFFSET('Mix Design'!R$9,0,ROW('27'!P67)-ROW('27'!P$60))))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Design'!R$1,MATCH(B$45,Mixes,0),ROW('27'!P68)-ROW('27'!P$60))</f>
        <v>0</v>
      </c>
      <c r="R68" s="178">
        <f ca="1">IF(B$45="","",IF(SUM(H$52)=0,0,OFFSET('Mix Design'!R$9,0,ROW('27'!P68)-ROW('27'!P$60))))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Design'!R$1,MATCH(B$45,Mixes,0),ROW('27'!P69)-ROW('27'!P$60))</f>
        <v>0</v>
      </c>
      <c r="R69" s="178">
        <f ca="1">IF(B$45="","",IF(SUM(H$52)=0,0,OFFSET('Mix Design'!R$9,0,ROW('27'!P69)-ROW('27'!P$60))))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Design'!R$1,MATCH(B$45,Mixes,0),ROW('27'!P70)-ROW('27'!P$60))</f>
        <v>0</v>
      </c>
      <c r="R70" s="178">
        <f ca="1">IF(B$45="","",IF(SUM(H$52)=0,0,OFFSET('Mix Design'!R$9,0,ROW('27'!P70)-ROW('27'!P$60))))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Design'!R$1,MATCH(B$45,Mixes,0),ROW('27'!P71)-ROW('27'!P$60))</f>
        <v>0</v>
      </c>
      <c r="R71" s="178">
        <f ca="1">IF(B$45="","",IF(SUM(H$52)=0,0,OFFSET('Mix Design'!R$9,0,ROW('27'!P71)-ROW('27'!P$60))))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Design'!R$1,MATCH(B$45,Mixes,0),ROW('27'!P72)-ROW('27'!P$60))</f>
        <v>0</v>
      </c>
      <c r="R72" s="178">
        <f ca="1">IF(B$45="","",IF(SUM(H$52)=0,0,OFFSET('Mix Design'!R$9,0,ROW('27'!P72)-ROW('27'!P$60))))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70" priority="3" stopIfTrue="1" operator="equal">
      <formula>"Emulsion"</formula>
    </cfRule>
  </conditionalFormatting>
  <conditionalFormatting sqref="BI206:BQ206">
    <cfRule type="cellIs" dxfId="169" priority="2" stopIfTrue="1" operator="equal">
      <formula>"Core Density"</formula>
    </cfRule>
  </conditionalFormatting>
  <conditionalFormatting sqref="H46">
    <cfRule type="expression" dxfId="168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0833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4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5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6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Design'!R$1,MATCH(B$45,Mixes,0),ROW('28'!P61)-ROW('28'!P$60))</f>
        <v>0</v>
      </c>
      <c r="R61" s="178">
        <f ca="1">IF(B$45="","",IF(SUM(H$52)=0,0,OFFSET('Mix Design'!R$9,0,ROW('28'!P61)-ROW('28'!P$60))))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Design'!R$1,MATCH(B$45,Mixes,0),ROW('28'!P62)-ROW('28'!P$60))</f>
        <v>0</v>
      </c>
      <c r="R62" s="178">
        <f ca="1">IF(B$45="","",IF(SUM(H$52)=0,0,OFFSET('Mix Design'!R$9,0,ROW('28'!P62)-ROW('28'!P$60))))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Design'!R$1,MATCH(B$45,Mixes,0),ROW('28'!P63)-ROW('28'!P$60))</f>
        <v>0</v>
      </c>
      <c r="R63" s="178">
        <f ca="1">IF(B$45="","",IF(SUM(H$52)=0,0,OFFSET('Mix Design'!R$9,0,ROW('28'!P63)-ROW('28'!P$60))))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Design'!R$1,MATCH(B$45,Mixes,0),ROW('28'!P64)-ROW('28'!P$60))</f>
        <v>0</v>
      </c>
      <c r="R64" s="178">
        <f ca="1">IF(B$45="","",IF(SUM(H$52)=0,0,OFFSET('Mix Design'!R$9,0,ROW('28'!P64)-ROW('28'!P$60))))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Design'!R$1,MATCH(B$45,Mixes,0),ROW('28'!P65)-ROW('28'!P$60))</f>
        <v>0</v>
      </c>
      <c r="R65" s="178">
        <f ca="1">IF(B$45="","",IF(SUM(H$52)=0,0,OFFSET('Mix Design'!R$9,0,ROW('28'!P65)-ROW('28'!P$60))))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Design'!R$1,MATCH(B$45,Mixes,0),ROW('28'!P66)-ROW('28'!P$60))</f>
        <v>0</v>
      </c>
      <c r="R66" s="178">
        <f ca="1">IF(B$45="","",IF(SUM(H$52)=0,0,OFFSET('Mix Design'!R$9,0,ROW('28'!P66)-ROW('28'!P$60))))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Design'!R$1,MATCH(B$45,Mixes,0),ROW('28'!P67)-ROW('28'!P$60))</f>
        <v>0</v>
      </c>
      <c r="R67" s="178">
        <f ca="1">IF(B$45="","",IF(SUM(H$52)=0,0,OFFSET('Mix Design'!R$9,0,ROW('28'!P67)-ROW('28'!P$60))))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Design'!R$1,MATCH(B$45,Mixes,0),ROW('28'!P68)-ROW('28'!P$60))</f>
        <v>0</v>
      </c>
      <c r="R68" s="178">
        <f ca="1">IF(B$45="","",IF(SUM(H$52)=0,0,OFFSET('Mix Design'!R$9,0,ROW('28'!P68)-ROW('28'!P$60))))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Design'!R$1,MATCH(B$45,Mixes,0),ROW('28'!P69)-ROW('28'!P$60))</f>
        <v>0</v>
      </c>
      <c r="R69" s="178">
        <f ca="1">IF(B$45="","",IF(SUM(H$52)=0,0,OFFSET('Mix Design'!R$9,0,ROW('28'!P69)-ROW('28'!P$60))))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Design'!R$1,MATCH(B$45,Mixes,0),ROW('28'!P70)-ROW('28'!P$60))</f>
        <v>0</v>
      </c>
      <c r="R70" s="178">
        <f ca="1">IF(B$45="","",IF(SUM(H$52)=0,0,OFFSET('Mix Design'!R$9,0,ROW('28'!P70)-ROW('28'!P$60))))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Design'!R$1,MATCH(B$45,Mixes,0),ROW('28'!P71)-ROW('28'!P$60))</f>
        <v>0</v>
      </c>
      <c r="R71" s="178">
        <f ca="1">IF(B$45="","",IF(SUM(H$52)=0,0,OFFSET('Mix Design'!R$9,0,ROW('28'!P71)-ROW('28'!P$60))))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Design'!R$1,MATCH(B$45,Mixes,0),ROW('28'!P72)-ROW('28'!P$60))</f>
        <v>0</v>
      </c>
      <c r="R72" s="178">
        <f ca="1">IF(B$45="","",IF(SUM(H$52)=0,0,OFFSET('Mix Design'!R$9,0,ROW('28'!P72)-ROW('28'!P$60))))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67" priority="3" stopIfTrue="1" operator="equal">
      <formula>"Emulsion"</formula>
    </cfRule>
  </conditionalFormatting>
  <conditionalFormatting sqref="BI206:BQ206">
    <cfRule type="cellIs" dxfId="166" priority="2" stopIfTrue="1" operator="equal">
      <formula>"Core Density"</formula>
    </cfRule>
  </conditionalFormatting>
  <conditionalFormatting sqref="H46">
    <cfRule type="expression" dxfId="165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Design'!R$1,MATCH(B$45,Mixes,0),ROW('29'!P61)-ROW('29'!P$60))</f>
        <v>0</v>
      </c>
      <c r="R61" s="178">
        <f ca="1">IF(B$45="","",IF(SUM(H$52)=0,0,OFFSET('Mix Design'!R$9,0,ROW('29'!P61)-ROW('29'!P$60))))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Design'!R$1,MATCH(B$45,Mixes,0),ROW('29'!P62)-ROW('29'!P$60))</f>
        <v>0</v>
      </c>
      <c r="R62" s="178">
        <f ca="1">IF(B$45="","",IF(SUM(H$52)=0,0,OFFSET('Mix Design'!R$9,0,ROW('29'!P62)-ROW('29'!P$60))))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Design'!R$1,MATCH(B$45,Mixes,0),ROW('29'!P63)-ROW('29'!P$60))</f>
        <v>0</v>
      </c>
      <c r="R63" s="178">
        <f ca="1">IF(B$45="","",IF(SUM(H$52)=0,0,OFFSET('Mix Design'!R$9,0,ROW('29'!P63)-ROW('29'!P$60))))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Design'!R$1,MATCH(B$45,Mixes,0),ROW('29'!P64)-ROW('29'!P$60))</f>
        <v>0</v>
      </c>
      <c r="R64" s="178">
        <f ca="1">IF(B$45="","",IF(SUM(H$52)=0,0,OFFSET('Mix Design'!R$9,0,ROW('29'!P64)-ROW('29'!P$60))))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Design'!R$1,MATCH(B$45,Mixes,0),ROW('29'!P65)-ROW('29'!P$60))</f>
        <v>0</v>
      </c>
      <c r="R65" s="178">
        <f ca="1">IF(B$45="","",IF(SUM(H$52)=0,0,OFFSET('Mix Design'!R$9,0,ROW('29'!P65)-ROW('29'!P$60))))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Design'!R$1,MATCH(B$45,Mixes,0),ROW('29'!P66)-ROW('29'!P$60))</f>
        <v>0</v>
      </c>
      <c r="R66" s="178">
        <f ca="1">IF(B$45="","",IF(SUM(H$52)=0,0,OFFSET('Mix Design'!R$9,0,ROW('29'!P66)-ROW('29'!P$60))))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Design'!R$1,MATCH(B$45,Mixes,0),ROW('29'!P67)-ROW('29'!P$60))</f>
        <v>0</v>
      </c>
      <c r="R67" s="178">
        <f ca="1">IF(B$45="","",IF(SUM(H$52)=0,0,OFFSET('Mix Design'!R$9,0,ROW('29'!P67)-ROW('29'!P$60))))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Design'!R$1,MATCH(B$45,Mixes,0),ROW('29'!P68)-ROW('29'!P$60))</f>
        <v>0</v>
      </c>
      <c r="R68" s="178">
        <f ca="1">IF(B$45="","",IF(SUM(H$52)=0,0,OFFSET('Mix Design'!R$9,0,ROW('29'!P68)-ROW('29'!P$60))))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Design'!R$1,MATCH(B$45,Mixes,0),ROW('29'!P69)-ROW('29'!P$60))</f>
        <v>0</v>
      </c>
      <c r="R69" s="178">
        <f ca="1">IF(B$45="","",IF(SUM(H$52)=0,0,OFFSET('Mix Design'!R$9,0,ROW('29'!P69)-ROW('29'!P$60))))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Design'!R$1,MATCH(B$45,Mixes,0),ROW('29'!P70)-ROW('29'!P$60))</f>
        <v>0</v>
      </c>
      <c r="R70" s="178">
        <f ca="1">IF(B$45="","",IF(SUM(H$52)=0,0,OFFSET('Mix Design'!R$9,0,ROW('29'!P70)-ROW('29'!P$60))))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Design'!R$1,MATCH(B$45,Mixes,0),ROW('29'!P71)-ROW('29'!P$60))</f>
        <v>0</v>
      </c>
      <c r="R71" s="178">
        <f ca="1">IF(B$45="","",IF(SUM(H$52)=0,0,OFFSET('Mix Design'!R$9,0,ROW('29'!P71)-ROW('29'!P$60))))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Design'!R$1,MATCH(B$45,Mixes,0),ROW('29'!P72)-ROW('29'!P$60))</f>
        <v>0</v>
      </c>
      <c r="R72" s="178">
        <f ca="1">IF(B$45="","",IF(SUM(H$52)=0,0,OFFSET('Mix Design'!R$9,0,ROW('29'!P72)-ROW('29'!P$60))))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64" priority="3" stopIfTrue="1" operator="equal">
      <formula>"Emulsion"</formula>
    </cfRule>
  </conditionalFormatting>
  <conditionalFormatting sqref="BI206:BQ206">
    <cfRule type="cellIs" dxfId="163" priority="2" stopIfTrue="1" operator="equal">
      <formula>"Core Density"</formula>
    </cfRule>
  </conditionalFormatting>
  <conditionalFormatting sqref="H46">
    <cfRule type="expression" dxfId="162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81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82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83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84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Design'!R$1,MATCH(B$45,Mixes,0),ROW('30'!P61)-ROW('30'!P$60))</f>
        <v>0</v>
      </c>
      <c r="R61" s="178">
        <f ca="1">IF(B$45="","",IF(SUM(H$52)=0,0,OFFSET('Mix Design'!R$9,0,ROW('30'!P61)-ROW('30'!P$60))))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Design'!R$1,MATCH(B$45,Mixes,0),ROW('30'!P62)-ROW('30'!P$60))</f>
        <v>0</v>
      </c>
      <c r="R62" s="178">
        <f ca="1">IF(B$45="","",IF(SUM(H$52)=0,0,OFFSET('Mix Design'!R$9,0,ROW('30'!P62)-ROW('30'!P$60))))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Design'!R$1,MATCH(B$45,Mixes,0),ROW('30'!P63)-ROW('30'!P$60))</f>
        <v>0</v>
      </c>
      <c r="R63" s="178">
        <f ca="1">IF(B$45="","",IF(SUM(H$52)=0,0,OFFSET('Mix Design'!R$9,0,ROW('30'!P63)-ROW('30'!P$60))))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Design'!R$1,MATCH(B$45,Mixes,0),ROW('30'!P64)-ROW('30'!P$60))</f>
        <v>0</v>
      </c>
      <c r="R64" s="178">
        <f ca="1">IF(B$45="","",IF(SUM(H$52)=0,0,OFFSET('Mix Design'!R$9,0,ROW('30'!P64)-ROW('30'!P$60))))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Design'!R$1,MATCH(B$45,Mixes,0),ROW('30'!P65)-ROW('30'!P$60))</f>
        <v>0</v>
      </c>
      <c r="R65" s="178">
        <f ca="1">IF(B$45="","",IF(SUM(H$52)=0,0,OFFSET('Mix Design'!R$9,0,ROW('30'!P65)-ROW('30'!P$60))))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Design'!R$1,MATCH(B$45,Mixes,0),ROW('30'!P66)-ROW('30'!P$60))</f>
        <v>0</v>
      </c>
      <c r="R66" s="178">
        <f ca="1">IF(B$45="","",IF(SUM(H$52)=0,0,OFFSET('Mix Design'!R$9,0,ROW('30'!P66)-ROW('30'!P$60))))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Design'!R$1,MATCH(B$45,Mixes,0),ROW('30'!P67)-ROW('30'!P$60))</f>
        <v>0</v>
      </c>
      <c r="R67" s="178">
        <f ca="1">IF(B$45="","",IF(SUM(H$52)=0,0,OFFSET('Mix Design'!R$9,0,ROW('30'!P67)-ROW('30'!P$60))))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Design'!R$1,MATCH(B$45,Mixes,0),ROW('30'!P68)-ROW('30'!P$60))</f>
        <v>0</v>
      </c>
      <c r="R68" s="178">
        <f ca="1">IF(B$45="","",IF(SUM(H$52)=0,0,OFFSET('Mix Design'!R$9,0,ROW('30'!P68)-ROW('30'!P$60))))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Design'!R$1,MATCH(B$45,Mixes,0),ROW('30'!P69)-ROW('30'!P$60))</f>
        <v>0</v>
      </c>
      <c r="R69" s="178">
        <f ca="1">IF(B$45="","",IF(SUM(H$52)=0,0,OFFSET('Mix Design'!R$9,0,ROW('30'!P69)-ROW('30'!P$60))))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Design'!R$1,MATCH(B$45,Mixes,0),ROW('30'!P70)-ROW('30'!P$60))</f>
        <v>0</v>
      </c>
      <c r="R70" s="178">
        <f ca="1">IF(B$45="","",IF(SUM(H$52)=0,0,OFFSET('Mix Design'!R$9,0,ROW('30'!P70)-ROW('30'!P$60))))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Design'!R$1,MATCH(B$45,Mixes,0),ROW('30'!P71)-ROW('30'!P$60))</f>
        <v>0</v>
      </c>
      <c r="R71" s="178">
        <f ca="1">IF(B$45="","",IF(SUM(H$52)=0,0,OFFSET('Mix Design'!R$9,0,ROW('30'!P71)-ROW('30'!P$60))))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Design'!R$1,MATCH(B$45,Mixes,0),ROW('30'!P72)-ROW('30'!P$60))</f>
        <v>0</v>
      </c>
      <c r="R72" s="178">
        <f ca="1">IF(B$45="","",IF(SUM(H$52)=0,0,OFFSET('Mix Design'!R$9,0,ROW('30'!P72)-ROW('30'!P$60))))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61" priority="3" stopIfTrue="1" operator="equal">
      <formula>"Emulsion"</formula>
    </cfRule>
  </conditionalFormatting>
  <conditionalFormatting sqref="BI206:BQ206">
    <cfRule type="cellIs" dxfId="160" priority="2" stopIfTrue="1" operator="equal">
      <formula>"Core Density"</formula>
    </cfRule>
  </conditionalFormatting>
  <conditionalFormatting sqref="H46">
    <cfRule type="expression" dxfId="159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905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6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7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8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C101"/>
  <sheetViews>
    <sheetView showRowColHeaders="0" zoomScaleNormal="100" workbookViewId="0">
      <selection activeCell="B3" sqref="B3"/>
    </sheetView>
  </sheetViews>
  <sheetFormatPr defaultRowHeight="12.75"/>
  <cols>
    <col min="1" max="1" width="4" style="529" bestFit="1" customWidth="1"/>
    <col min="2" max="2" width="56.42578125" style="440" customWidth="1"/>
    <col min="3" max="3" width="10" style="529" customWidth="1"/>
    <col min="4" max="16384" width="9.140625" style="95"/>
  </cols>
  <sheetData>
    <row r="1" spans="1:3" s="527" customFormat="1" ht="33.75" customHeight="1">
      <c r="A1" s="524"/>
      <c r="B1" s="525" t="s">
        <v>330</v>
      </c>
      <c r="C1" s="526" t="s">
        <v>331</v>
      </c>
    </row>
    <row r="2" spans="1:3">
      <c r="A2" s="528">
        <v>1</v>
      </c>
      <c r="B2" s="520"/>
      <c r="C2" s="521"/>
    </row>
    <row r="3" spans="1:3">
      <c r="A3" s="529">
        <v>2</v>
      </c>
      <c r="B3" s="520"/>
      <c r="C3" s="521"/>
    </row>
    <row r="4" spans="1:3">
      <c r="A4" s="529">
        <v>3</v>
      </c>
      <c r="B4" s="520"/>
      <c r="C4" s="521"/>
    </row>
    <row r="5" spans="1:3">
      <c r="A5" s="529">
        <v>4</v>
      </c>
      <c r="B5" s="520"/>
      <c r="C5" s="521"/>
    </row>
    <row r="6" spans="1:3">
      <c r="A6" s="529">
        <v>5</v>
      </c>
      <c r="B6" s="520"/>
      <c r="C6" s="521"/>
    </row>
    <row r="7" spans="1:3">
      <c r="A7" s="529">
        <v>6</v>
      </c>
      <c r="B7" s="522"/>
      <c r="C7" s="521"/>
    </row>
    <row r="8" spans="1:3">
      <c r="A8" s="529">
        <v>7</v>
      </c>
      <c r="B8" s="522"/>
      <c r="C8" s="521"/>
    </row>
    <row r="9" spans="1:3">
      <c r="A9" s="529">
        <v>8</v>
      </c>
      <c r="B9" s="522"/>
      <c r="C9" s="521"/>
    </row>
    <row r="10" spans="1:3">
      <c r="A10" s="529">
        <v>9</v>
      </c>
      <c r="B10" s="522"/>
      <c r="C10" s="521"/>
    </row>
    <row r="11" spans="1:3">
      <c r="A11" s="529">
        <v>10</v>
      </c>
      <c r="B11" s="522"/>
      <c r="C11" s="521"/>
    </row>
    <row r="12" spans="1:3">
      <c r="A12" s="529">
        <v>11</v>
      </c>
      <c r="B12" s="522"/>
      <c r="C12" s="521"/>
    </row>
    <row r="13" spans="1:3">
      <c r="A13" s="529">
        <v>12</v>
      </c>
      <c r="B13" s="522"/>
      <c r="C13" s="521"/>
    </row>
    <row r="14" spans="1:3">
      <c r="A14" s="529">
        <v>13</v>
      </c>
      <c r="B14" s="522"/>
      <c r="C14" s="521"/>
    </row>
    <row r="15" spans="1:3">
      <c r="A15" s="529">
        <v>14</v>
      </c>
      <c r="B15" s="522"/>
      <c r="C15" s="521"/>
    </row>
    <row r="16" spans="1:3">
      <c r="A16" s="529">
        <v>15</v>
      </c>
      <c r="B16" s="522"/>
      <c r="C16" s="521"/>
    </row>
    <row r="17" spans="1:3">
      <c r="A17" s="529">
        <v>16</v>
      </c>
      <c r="B17" s="523"/>
      <c r="C17" s="521"/>
    </row>
    <row r="18" spans="1:3">
      <c r="A18" s="529">
        <v>17</v>
      </c>
      <c r="B18" s="523"/>
      <c r="C18" s="521"/>
    </row>
    <row r="19" spans="1:3">
      <c r="A19" s="529">
        <v>18</v>
      </c>
      <c r="B19" s="523"/>
      <c r="C19" s="521"/>
    </row>
    <row r="20" spans="1:3">
      <c r="A20" s="529">
        <v>19</v>
      </c>
      <c r="B20" s="523"/>
      <c r="C20" s="521"/>
    </row>
    <row r="21" spans="1:3">
      <c r="A21" s="529">
        <v>20</v>
      </c>
      <c r="B21" s="523"/>
      <c r="C21" s="521"/>
    </row>
    <row r="22" spans="1:3">
      <c r="A22" s="529">
        <v>21</v>
      </c>
      <c r="B22" s="523"/>
      <c r="C22" s="521"/>
    </row>
    <row r="23" spans="1:3">
      <c r="A23" s="529">
        <v>22</v>
      </c>
      <c r="B23" s="523"/>
      <c r="C23" s="521"/>
    </row>
    <row r="24" spans="1:3">
      <c r="A24" s="529">
        <v>23</v>
      </c>
      <c r="B24" s="523"/>
      <c r="C24" s="521"/>
    </row>
    <row r="25" spans="1:3">
      <c r="A25" s="529">
        <v>24</v>
      </c>
      <c r="B25" s="523"/>
      <c r="C25" s="521"/>
    </row>
    <row r="26" spans="1:3">
      <c r="A26" s="529">
        <v>25</v>
      </c>
      <c r="B26" s="523"/>
      <c r="C26" s="521"/>
    </row>
    <row r="27" spans="1:3">
      <c r="A27" s="529">
        <v>26</v>
      </c>
      <c r="B27" s="523"/>
      <c r="C27" s="521"/>
    </row>
    <row r="28" spans="1:3">
      <c r="A28" s="529">
        <v>27</v>
      </c>
      <c r="B28" s="523"/>
      <c r="C28" s="521"/>
    </row>
    <row r="29" spans="1:3">
      <c r="A29" s="529">
        <v>28</v>
      </c>
      <c r="B29" s="523"/>
      <c r="C29" s="521"/>
    </row>
    <row r="30" spans="1:3">
      <c r="A30" s="529">
        <v>29</v>
      </c>
      <c r="B30" s="523"/>
      <c r="C30" s="521"/>
    </row>
    <row r="31" spans="1:3">
      <c r="A31" s="529">
        <v>30</v>
      </c>
      <c r="B31" s="523"/>
      <c r="C31" s="521"/>
    </row>
    <row r="32" spans="1:3">
      <c r="A32" s="529">
        <v>31</v>
      </c>
      <c r="B32" s="523"/>
      <c r="C32" s="521"/>
    </row>
    <row r="33" spans="1:3">
      <c r="A33" s="529">
        <v>32</v>
      </c>
      <c r="B33" s="523"/>
      <c r="C33" s="521"/>
    </row>
    <row r="34" spans="1:3">
      <c r="A34" s="529">
        <v>33</v>
      </c>
      <c r="B34" s="523"/>
      <c r="C34" s="521"/>
    </row>
    <row r="35" spans="1:3">
      <c r="A35" s="529">
        <v>34</v>
      </c>
      <c r="B35" s="523"/>
      <c r="C35" s="521"/>
    </row>
    <row r="36" spans="1:3">
      <c r="A36" s="529">
        <v>35</v>
      </c>
      <c r="B36" s="523"/>
      <c r="C36" s="521"/>
    </row>
    <row r="37" spans="1:3">
      <c r="A37" s="529">
        <v>36</v>
      </c>
      <c r="B37" s="523"/>
      <c r="C37" s="521"/>
    </row>
    <row r="38" spans="1:3">
      <c r="A38" s="529">
        <v>37</v>
      </c>
      <c r="B38" s="523"/>
      <c r="C38" s="521"/>
    </row>
    <row r="39" spans="1:3">
      <c r="A39" s="529">
        <v>38</v>
      </c>
      <c r="B39" s="523"/>
      <c r="C39" s="521"/>
    </row>
    <row r="40" spans="1:3">
      <c r="A40" s="529">
        <v>39</v>
      </c>
      <c r="B40" s="523"/>
      <c r="C40" s="521"/>
    </row>
    <row r="41" spans="1:3">
      <c r="A41" s="529">
        <v>40</v>
      </c>
      <c r="B41" s="523"/>
      <c r="C41" s="521"/>
    </row>
    <row r="42" spans="1:3">
      <c r="A42" s="529">
        <v>41</v>
      </c>
      <c r="B42" s="523"/>
      <c r="C42" s="521"/>
    </row>
    <row r="43" spans="1:3">
      <c r="A43" s="529">
        <v>42</v>
      </c>
      <c r="B43" s="523"/>
      <c r="C43" s="521"/>
    </row>
    <row r="44" spans="1:3">
      <c r="A44" s="529">
        <v>43</v>
      </c>
      <c r="B44" s="523"/>
      <c r="C44" s="521"/>
    </row>
    <row r="45" spans="1:3">
      <c r="A45" s="529">
        <v>44</v>
      </c>
      <c r="B45" s="523"/>
      <c r="C45" s="521"/>
    </row>
    <row r="46" spans="1:3">
      <c r="A46" s="529">
        <v>45</v>
      </c>
      <c r="B46" s="523"/>
      <c r="C46" s="521"/>
    </row>
    <row r="47" spans="1:3">
      <c r="A47" s="529">
        <v>46</v>
      </c>
      <c r="B47" s="523"/>
      <c r="C47" s="521"/>
    </row>
    <row r="48" spans="1:3">
      <c r="A48" s="529">
        <v>47</v>
      </c>
      <c r="B48" s="523"/>
      <c r="C48" s="521"/>
    </row>
    <row r="49" spans="1:3">
      <c r="A49" s="529">
        <v>48</v>
      </c>
      <c r="B49" s="523"/>
      <c r="C49" s="521"/>
    </row>
    <row r="50" spans="1:3">
      <c r="A50" s="529">
        <v>49</v>
      </c>
      <c r="B50" s="523"/>
      <c r="C50" s="521"/>
    </row>
    <row r="51" spans="1:3">
      <c r="A51" s="529">
        <v>50</v>
      </c>
      <c r="B51" s="523"/>
      <c r="C51" s="521"/>
    </row>
    <row r="52" spans="1:3">
      <c r="A52" s="529">
        <v>51</v>
      </c>
      <c r="B52" s="523"/>
      <c r="C52" s="521"/>
    </row>
    <row r="53" spans="1:3">
      <c r="A53" s="529">
        <v>52</v>
      </c>
      <c r="B53" s="523"/>
      <c r="C53" s="521"/>
    </row>
    <row r="54" spans="1:3">
      <c r="A54" s="529">
        <v>53</v>
      </c>
      <c r="B54" s="523"/>
      <c r="C54" s="521"/>
    </row>
    <row r="55" spans="1:3">
      <c r="A55" s="529">
        <v>54</v>
      </c>
      <c r="B55" s="523"/>
      <c r="C55" s="521"/>
    </row>
    <row r="56" spans="1:3">
      <c r="A56" s="529">
        <v>55</v>
      </c>
      <c r="B56" s="523"/>
      <c r="C56" s="521"/>
    </row>
    <row r="57" spans="1:3">
      <c r="A57" s="529">
        <v>56</v>
      </c>
      <c r="B57" s="523"/>
      <c r="C57" s="521"/>
    </row>
    <row r="58" spans="1:3">
      <c r="A58" s="529">
        <v>57</v>
      </c>
      <c r="B58" s="523"/>
      <c r="C58" s="521"/>
    </row>
    <row r="59" spans="1:3">
      <c r="A59" s="529">
        <v>58</v>
      </c>
      <c r="B59" s="523"/>
      <c r="C59" s="521"/>
    </row>
    <row r="60" spans="1:3">
      <c r="A60" s="529">
        <v>59</v>
      </c>
      <c r="B60" s="523"/>
      <c r="C60" s="521"/>
    </row>
    <row r="61" spans="1:3">
      <c r="A61" s="529">
        <v>60</v>
      </c>
      <c r="B61" s="523"/>
      <c r="C61" s="521"/>
    </row>
    <row r="62" spans="1:3">
      <c r="A62" s="529">
        <v>61</v>
      </c>
      <c r="B62" s="523"/>
      <c r="C62" s="521"/>
    </row>
    <row r="63" spans="1:3">
      <c r="A63" s="529">
        <v>62</v>
      </c>
      <c r="B63" s="523"/>
      <c r="C63" s="521"/>
    </row>
    <row r="64" spans="1:3">
      <c r="A64" s="529">
        <v>63</v>
      </c>
      <c r="B64" s="523"/>
      <c r="C64" s="521"/>
    </row>
    <row r="65" spans="1:3">
      <c r="A65" s="529">
        <v>64</v>
      </c>
      <c r="B65" s="523"/>
      <c r="C65" s="521"/>
    </row>
    <row r="66" spans="1:3">
      <c r="A66" s="529">
        <v>65</v>
      </c>
      <c r="B66" s="523"/>
      <c r="C66" s="521"/>
    </row>
    <row r="67" spans="1:3">
      <c r="A67" s="529">
        <v>66</v>
      </c>
      <c r="B67" s="523"/>
      <c r="C67" s="521"/>
    </row>
    <row r="68" spans="1:3">
      <c r="A68" s="529">
        <v>67</v>
      </c>
      <c r="B68" s="523"/>
      <c r="C68" s="521"/>
    </row>
    <row r="69" spans="1:3">
      <c r="A69" s="529">
        <v>68</v>
      </c>
      <c r="B69" s="523"/>
      <c r="C69" s="521"/>
    </row>
    <row r="70" spans="1:3">
      <c r="A70" s="529">
        <v>69</v>
      </c>
      <c r="B70" s="523"/>
      <c r="C70" s="521"/>
    </row>
    <row r="71" spans="1:3">
      <c r="A71" s="529">
        <v>70</v>
      </c>
      <c r="B71" s="523"/>
      <c r="C71" s="521"/>
    </row>
    <row r="72" spans="1:3">
      <c r="A72" s="529">
        <v>71</v>
      </c>
      <c r="B72" s="523"/>
      <c r="C72" s="521"/>
    </row>
    <row r="73" spans="1:3">
      <c r="A73" s="529">
        <v>72</v>
      </c>
      <c r="B73" s="523"/>
      <c r="C73" s="521"/>
    </row>
    <row r="74" spans="1:3">
      <c r="A74" s="529">
        <v>73</v>
      </c>
      <c r="B74" s="523"/>
      <c r="C74" s="521"/>
    </row>
    <row r="75" spans="1:3">
      <c r="A75" s="529">
        <v>74</v>
      </c>
      <c r="B75" s="523"/>
      <c r="C75" s="521"/>
    </row>
    <row r="76" spans="1:3">
      <c r="A76" s="529">
        <v>75</v>
      </c>
      <c r="B76" s="523"/>
      <c r="C76" s="521"/>
    </row>
    <row r="77" spans="1:3">
      <c r="A77" s="529">
        <v>76</v>
      </c>
      <c r="B77" s="523"/>
      <c r="C77" s="521"/>
    </row>
    <row r="78" spans="1:3">
      <c r="A78" s="529">
        <v>77</v>
      </c>
      <c r="B78" s="523"/>
      <c r="C78" s="521"/>
    </row>
    <row r="79" spans="1:3">
      <c r="A79" s="529">
        <v>78</v>
      </c>
      <c r="B79" s="523"/>
      <c r="C79" s="521"/>
    </row>
    <row r="80" spans="1:3">
      <c r="A80" s="529">
        <v>79</v>
      </c>
      <c r="B80" s="523"/>
      <c r="C80" s="521"/>
    </row>
    <row r="81" spans="1:3">
      <c r="A81" s="529">
        <v>80</v>
      </c>
      <c r="B81" s="523"/>
      <c r="C81" s="521"/>
    </row>
    <row r="82" spans="1:3">
      <c r="A82" s="529">
        <v>81</v>
      </c>
      <c r="B82" s="523"/>
      <c r="C82" s="521"/>
    </row>
    <row r="83" spans="1:3">
      <c r="A83" s="529">
        <v>82</v>
      </c>
      <c r="B83" s="523"/>
      <c r="C83" s="521"/>
    </row>
    <row r="84" spans="1:3">
      <c r="A84" s="529">
        <v>83</v>
      </c>
      <c r="B84" s="523"/>
      <c r="C84" s="521"/>
    </row>
    <row r="85" spans="1:3">
      <c r="A85" s="529">
        <v>84</v>
      </c>
      <c r="B85" s="523"/>
      <c r="C85" s="521"/>
    </row>
    <row r="86" spans="1:3">
      <c r="A86" s="529">
        <v>85</v>
      </c>
      <c r="B86" s="523"/>
      <c r="C86" s="521"/>
    </row>
    <row r="87" spans="1:3">
      <c r="A87" s="529">
        <v>86</v>
      </c>
      <c r="B87" s="523"/>
      <c r="C87" s="521"/>
    </row>
    <row r="88" spans="1:3">
      <c r="A88" s="529">
        <v>87</v>
      </c>
      <c r="B88" s="523"/>
      <c r="C88" s="521"/>
    </row>
    <row r="89" spans="1:3">
      <c r="A89" s="529">
        <v>88</v>
      </c>
      <c r="B89" s="523"/>
      <c r="C89" s="521"/>
    </row>
    <row r="90" spans="1:3">
      <c r="A90" s="529">
        <v>89</v>
      </c>
      <c r="B90" s="523"/>
      <c r="C90" s="521"/>
    </row>
    <row r="91" spans="1:3">
      <c r="A91" s="529">
        <v>90</v>
      </c>
      <c r="B91" s="523"/>
      <c r="C91" s="521"/>
    </row>
    <row r="92" spans="1:3">
      <c r="A92" s="529">
        <v>91</v>
      </c>
      <c r="B92" s="523"/>
      <c r="C92" s="521"/>
    </row>
    <row r="93" spans="1:3">
      <c r="A93" s="529">
        <v>92</v>
      </c>
      <c r="B93" s="523"/>
      <c r="C93" s="521"/>
    </row>
    <row r="94" spans="1:3">
      <c r="A94" s="529">
        <v>93</v>
      </c>
      <c r="B94" s="523"/>
      <c r="C94" s="521"/>
    </row>
    <row r="95" spans="1:3">
      <c r="A95" s="529">
        <v>94</v>
      </c>
      <c r="B95" s="523"/>
      <c r="C95" s="521"/>
    </row>
    <row r="96" spans="1:3">
      <c r="A96" s="529">
        <v>95</v>
      </c>
      <c r="B96" s="523"/>
      <c r="C96" s="521"/>
    </row>
    <row r="97" spans="1:3">
      <c r="A97" s="529">
        <v>96</v>
      </c>
      <c r="B97" s="523"/>
      <c r="C97" s="521"/>
    </row>
    <row r="98" spans="1:3">
      <c r="A98" s="529">
        <v>97</v>
      </c>
      <c r="B98" s="523"/>
      <c r="C98" s="521"/>
    </row>
    <row r="99" spans="1:3">
      <c r="A99" s="529">
        <v>98</v>
      </c>
      <c r="B99" s="523"/>
      <c r="C99" s="521"/>
    </row>
    <row r="100" spans="1:3">
      <c r="A100" s="529">
        <v>99</v>
      </c>
      <c r="B100" s="523"/>
      <c r="C100" s="521"/>
    </row>
    <row r="101" spans="1:3">
      <c r="A101" s="529">
        <v>100</v>
      </c>
      <c r="B101" s="523"/>
      <c r="C101" s="521"/>
    </row>
  </sheetData>
  <sheetProtection sheet="1" objects="1" scenarios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Design'!R$1,MATCH(B$45,Mixes,0),ROW('31'!P61)-ROW('31'!P$60))</f>
        <v>0</v>
      </c>
      <c r="R61" s="178">
        <f ca="1">IF(B$45="","",IF(SUM(H$52)=0,0,OFFSET('Mix Design'!R$9,0,ROW('31'!P61)-ROW('31'!P$60))))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Design'!R$1,MATCH(B$45,Mixes,0),ROW('31'!P62)-ROW('31'!P$60))</f>
        <v>0</v>
      </c>
      <c r="R62" s="178">
        <f ca="1">IF(B$45="","",IF(SUM(H$52)=0,0,OFFSET('Mix Design'!R$9,0,ROW('31'!P62)-ROW('31'!P$60))))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Design'!R$1,MATCH(B$45,Mixes,0),ROW('31'!P63)-ROW('31'!P$60))</f>
        <v>0</v>
      </c>
      <c r="R63" s="178">
        <f ca="1">IF(B$45="","",IF(SUM(H$52)=0,0,OFFSET('Mix Design'!R$9,0,ROW('31'!P63)-ROW('31'!P$60))))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Design'!R$1,MATCH(B$45,Mixes,0),ROW('31'!P64)-ROW('31'!P$60))</f>
        <v>0</v>
      </c>
      <c r="R64" s="178">
        <f ca="1">IF(B$45="","",IF(SUM(H$52)=0,0,OFFSET('Mix Design'!R$9,0,ROW('31'!P64)-ROW('31'!P$60))))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Design'!R$1,MATCH(B$45,Mixes,0),ROW('31'!P65)-ROW('31'!P$60))</f>
        <v>0</v>
      </c>
      <c r="R65" s="178">
        <f ca="1">IF(B$45="","",IF(SUM(H$52)=0,0,OFFSET('Mix Design'!R$9,0,ROW('31'!P65)-ROW('31'!P$60))))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Design'!R$1,MATCH(B$45,Mixes,0),ROW('31'!P66)-ROW('31'!P$60))</f>
        <v>0</v>
      </c>
      <c r="R66" s="178">
        <f ca="1">IF(B$45="","",IF(SUM(H$52)=0,0,OFFSET('Mix Design'!R$9,0,ROW('31'!P66)-ROW('31'!P$60))))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Design'!R$1,MATCH(B$45,Mixes,0),ROW('31'!P67)-ROW('31'!P$60))</f>
        <v>0</v>
      </c>
      <c r="R67" s="178">
        <f ca="1">IF(B$45="","",IF(SUM(H$52)=0,0,OFFSET('Mix Design'!R$9,0,ROW('31'!P67)-ROW('31'!P$60))))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Design'!R$1,MATCH(B$45,Mixes,0),ROW('31'!P68)-ROW('31'!P$60))</f>
        <v>0</v>
      </c>
      <c r="R68" s="178">
        <f ca="1">IF(B$45="","",IF(SUM(H$52)=0,0,OFFSET('Mix Design'!R$9,0,ROW('31'!P68)-ROW('31'!P$60))))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Design'!R$1,MATCH(B$45,Mixes,0),ROW('31'!P69)-ROW('31'!P$60))</f>
        <v>0</v>
      </c>
      <c r="R69" s="178">
        <f ca="1">IF(B$45="","",IF(SUM(H$52)=0,0,OFFSET('Mix Design'!R$9,0,ROW('31'!P69)-ROW('31'!P$60))))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Design'!R$1,MATCH(B$45,Mixes,0),ROW('31'!P70)-ROW('31'!P$60))</f>
        <v>0</v>
      </c>
      <c r="R70" s="178">
        <f ca="1">IF(B$45="","",IF(SUM(H$52)=0,0,OFFSET('Mix Design'!R$9,0,ROW('31'!P70)-ROW('31'!P$60))))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Design'!R$1,MATCH(B$45,Mixes,0),ROW('31'!P71)-ROW('31'!P$60))</f>
        <v>0</v>
      </c>
      <c r="R71" s="178">
        <f ca="1">IF(B$45="","",IF(SUM(H$52)=0,0,OFFSET('Mix Design'!R$9,0,ROW('31'!P71)-ROW('31'!P$60))))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Design'!R$1,MATCH(B$45,Mixes,0),ROW('31'!P72)-ROW('31'!P$60))</f>
        <v>0</v>
      </c>
      <c r="R72" s="178">
        <f ca="1">IF(B$45="","",IF(SUM(H$52)=0,0,OFFSET('Mix Design'!R$9,0,ROW('31'!P72)-ROW('31'!P$60))))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58" priority="3" stopIfTrue="1" operator="equal">
      <formula>"Emulsion"</formula>
    </cfRule>
  </conditionalFormatting>
  <conditionalFormatting sqref="BI206:BQ206">
    <cfRule type="cellIs" dxfId="157" priority="2" stopIfTrue="1" operator="equal">
      <formula>"Core Density"</formula>
    </cfRule>
  </conditionalFormatting>
  <conditionalFormatting sqref="H46">
    <cfRule type="expression" dxfId="156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4929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0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1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2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pageSetUpPr fitToPage="1"/>
  </sheetPr>
  <dimension ref="A1:BS851"/>
  <sheetViews>
    <sheetView showRowColHeaders="0" topLeftCell="A26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Design'!R$1,MATCH(B$45,Mixes,0),ROW('32'!P61)-ROW('32'!P$60))</f>
        <v>0</v>
      </c>
      <c r="R61" s="178">
        <f ca="1">IF(B$45="","",IF(SUM(H$52)=0,0,OFFSET('Mix Design'!R$9,0,ROW('32'!P61)-ROW('32'!P$60))))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Design'!R$1,MATCH(B$45,Mixes,0),ROW('32'!P62)-ROW('32'!P$60))</f>
        <v>0</v>
      </c>
      <c r="R62" s="178">
        <f ca="1">IF(B$45="","",IF(SUM(H$52)=0,0,OFFSET('Mix Design'!R$9,0,ROW('32'!P62)-ROW('32'!P$60))))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Design'!R$1,MATCH(B$45,Mixes,0),ROW('32'!P63)-ROW('32'!P$60))</f>
        <v>0</v>
      </c>
      <c r="R63" s="178">
        <f ca="1">IF(B$45="","",IF(SUM(H$52)=0,0,OFFSET('Mix Design'!R$9,0,ROW('32'!P63)-ROW('32'!P$60))))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Design'!R$1,MATCH(B$45,Mixes,0),ROW('32'!P64)-ROW('32'!P$60))</f>
        <v>0</v>
      </c>
      <c r="R64" s="178">
        <f ca="1">IF(B$45="","",IF(SUM(H$52)=0,0,OFFSET('Mix Design'!R$9,0,ROW('32'!P64)-ROW('32'!P$60))))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Design'!R$1,MATCH(B$45,Mixes,0),ROW('32'!P65)-ROW('32'!P$60))</f>
        <v>0</v>
      </c>
      <c r="R65" s="178">
        <f ca="1">IF(B$45="","",IF(SUM(H$52)=0,0,OFFSET('Mix Design'!R$9,0,ROW('32'!P65)-ROW('32'!P$60))))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Design'!R$1,MATCH(B$45,Mixes,0),ROW('32'!P66)-ROW('32'!P$60))</f>
        <v>0</v>
      </c>
      <c r="R66" s="178">
        <f ca="1">IF(B$45="","",IF(SUM(H$52)=0,0,OFFSET('Mix Design'!R$9,0,ROW('32'!P66)-ROW('32'!P$60))))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Design'!R$1,MATCH(B$45,Mixes,0),ROW('32'!P67)-ROW('32'!P$60))</f>
        <v>0</v>
      </c>
      <c r="R67" s="178">
        <f ca="1">IF(B$45="","",IF(SUM(H$52)=0,0,OFFSET('Mix Design'!R$9,0,ROW('32'!P67)-ROW('32'!P$60))))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Design'!R$1,MATCH(B$45,Mixes,0),ROW('32'!P68)-ROW('32'!P$60))</f>
        <v>0</v>
      </c>
      <c r="R68" s="178">
        <f ca="1">IF(B$45="","",IF(SUM(H$52)=0,0,OFFSET('Mix Design'!R$9,0,ROW('32'!P68)-ROW('32'!P$60))))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Design'!R$1,MATCH(B$45,Mixes,0),ROW('32'!P69)-ROW('32'!P$60))</f>
        <v>0</v>
      </c>
      <c r="R69" s="178">
        <f ca="1">IF(B$45="","",IF(SUM(H$52)=0,0,OFFSET('Mix Design'!R$9,0,ROW('32'!P69)-ROW('32'!P$60))))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Design'!R$1,MATCH(B$45,Mixes,0),ROW('32'!P70)-ROW('32'!P$60))</f>
        <v>0</v>
      </c>
      <c r="R70" s="178">
        <f ca="1">IF(B$45="","",IF(SUM(H$52)=0,0,OFFSET('Mix Design'!R$9,0,ROW('32'!P70)-ROW('32'!P$60))))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Design'!R$1,MATCH(B$45,Mixes,0),ROW('32'!P71)-ROW('32'!P$60))</f>
        <v>0</v>
      </c>
      <c r="R71" s="178">
        <f ca="1">IF(B$45="","",IF(SUM(H$52)=0,0,OFFSET('Mix Design'!R$9,0,ROW('32'!P71)-ROW('32'!P$60))))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Design'!R$1,MATCH(B$45,Mixes,0),ROW('32'!P72)-ROW('32'!P$60))</f>
        <v>0</v>
      </c>
      <c r="R72" s="178">
        <f ca="1">IF(B$45="","",IF(SUM(H$52)=0,0,OFFSET('Mix Design'!R$9,0,ROW('32'!P72)-ROW('32'!P$60))))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55" priority="3" stopIfTrue="1" operator="equal">
      <formula>"Emulsion"</formula>
    </cfRule>
  </conditionalFormatting>
  <conditionalFormatting sqref="BI206:BQ206">
    <cfRule type="cellIs" dxfId="154" priority="2" stopIfTrue="1" operator="equal">
      <formula>"Core Density"</formula>
    </cfRule>
  </conditionalFormatting>
  <conditionalFormatting sqref="H46">
    <cfRule type="expression" dxfId="153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5953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4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5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6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Design'!R$1,MATCH(B$45,Mixes,0),ROW('33'!P61)-ROW('33'!P$60))</f>
        <v>0</v>
      </c>
      <c r="R61" s="178">
        <f ca="1">IF(B$45="","",IF(SUM(H$52)=0,0,OFFSET('Mix Design'!R$9,0,ROW('33'!P61)-ROW('33'!P$60))))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Design'!R$1,MATCH(B$45,Mixes,0),ROW('33'!P62)-ROW('33'!P$60))</f>
        <v>0</v>
      </c>
      <c r="R62" s="178">
        <f ca="1">IF(B$45="","",IF(SUM(H$52)=0,0,OFFSET('Mix Design'!R$9,0,ROW('33'!P62)-ROW('33'!P$60))))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Design'!R$1,MATCH(B$45,Mixes,0),ROW('33'!P63)-ROW('33'!P$60))</f>
        <v>0</v>
      </c>
      <c r="R63" s="178">
        <f ca="1">IF(B$45="","",IF(SUM(H$52)=0,0,OFFSET('Mix Design'!R$9,0,ROW('33'!P63)-ROW('33'!P$60))))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Design'!R$1,MATCH(B$45,Mixes,0),ROW('33'!P64)-ROW('33'!P$60))</f>
        <v>0</v>
      </c>
      <c r="R64" s="178">
        <f ca="1">IF(B$45="","",IF(SUM(H$52)=0,0,OFFSET('Mix Design'!R$9,0,ROW('33'!P64)-ROW('33'!P$60))))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Design'!R$1,MATCH(B$45,Mixes,0),ROW('33'!P65)-ROW('33'!P$60))</f>
        <v>0</v>
      </c>
      <c r="R65" s="178">
        <f ca="1">IF(B$45="","",IF(SUM(H$52)=0,0,OFFSET('Mix Design'!R$9,0,ROW('33'!P65)-ROW('33'!P$60))))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Design'!R$1,MATCH(B$45,Mixes,0),ROW('33'!P66)-ROW('33'!P$60))</f>
        <v>0</v>
      </c>
      <c r="R66" s="178">
        <f ca="1">IF(B$45="","",IF(SUM(H$52)=0,0,OFFSET('Mix Design'!R$9,0,ROW('33'!P66)-ROW('33'!P$60))))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Design'!R$1,MATCH(B$45,Mixes,0),ROW('33'!P67)-ROW('33'!P$60))</f>
        <v>0</v>
      </c>
      <c r="R67" s="178">
        <f ca="1">IF(B$45="","",IF(SUM(H$52)=0,0,OFFSET('Mix Design'!R$9,0,ROW('33'!P67)-ROW('33'!P$60))))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Design'!R$1,MATCH(B$45,Mixes,0),ROW('33'!P68)-ROW('33'!P$60))</f>
        <v>0</v>
      </c>
      <c r="R68" s="178">
        <f ca="1">IF(B$45="","",IF(SUM(H$52)=0,0,OFFSET('Mix Design'!R$9,0,ROW('33'!P68)-ROW('33'!P$60))))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Design'!R$1,MATCH(B$45,Mixes,0),ROW('33'!P69)-ROW('33'!P$60))</f>
        <v>0</v>
      </c>
      <c r="R69" s="178">
        <f ca="1">IF(B$45="","",IF(SUM(H$52)=0,0,OFFSET('Mix Design'!R$9,0,ROW('33'!P69)-ROW('33'!P$60))))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Design'!R$1,MATCH(B$45,Mixes,0),ROW('33'!P70)-ROW('33'!P$60))</f>
        <v>0</v>
      </c>
      <c r="R70" s="178">
        <f ca="1">IF(B$45="","",IF(SUM(H$52)=0,0,OFFSET('Mix Design'!R$9,0,ROW('33'!P70)-ROW('33'!P$60))))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Design'!R$1,MATCH(B$45,Mixes,0),ROW('33'!P71)-ROW('33'!P$60))</f>
        <v>0</v>
      </c>
      <c r="R71" s="178">
        <f ca="1">IF(B$45="","",IF(SUM(H$52)=0,0,OFFSET('Mix Design'!R$9,0,ROW('33'!P71)-ROW('33'!P$60))))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Design'!R$1,MATCH(B$45,Mixes,0),ROW('33'!P72)-ROW('33'!P$60))</f>
        <v>0</v>
      </c>
      <c r="R72" s="178">
        <f ca="1">IF(B$45="","",IF(SUM(H$52)=0,0,OFFSET('Mix Design'!R$9,0,ROW('33'!P72)-ROW('33'!P$60))))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52" priority="3" stopIfTrue="1" operator="equal">
      <formula>"Emulsion"</formula>
    </cfRule>
  </conditionalFormatting>
  <conditionalFormatting sqref="BI206:BQ206">
    <cfRule type="cellIs" dxfId="151" priority="2" stopIfTrue="1" operator="equal">
      <formula>"Core Density"</formula>
    </cfRule>
  </conditionalFormatting>
  <conditionalFormatting sqref="H46">
    <cfRule type="expression" dxfId="150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6977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8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9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0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Design'!R$1,MATCH(B$45,Mixes,0),ROW('34'!P61)-ROW('34'!P$60))</f>
        <v>0</v>
      </c>
      <c r="R61" s="178">
        <f ca="1">IF(B$45="","",IF(SUM(H$52)=0,0,OFFSET('Mix Design'!R$9,0,ROW('34'!P61)-ROW('34'!P$60))))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Design'!R$1,MATCH(B$45,Mixes,0),ROW('34'!P62)-ROW('34'!P$60))</f>
        <v>0</v>
      </c>
      <c r="R62" s="178">
        <f ca="1">IF(B$45="","",IF(SUM(H$52)=0,0,OFFSET('Mix Design'!R$9,0,ROW('34'!P62)-ROW('34'!P$60))))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Design'!R$1,MATCH(B$45,Mixes,0),ROW('34'!P63)-ROW('34'!P$60))</f>
        <v>0</v>
      </c>
      <c r="R63" s="178">
        <f ca="1">IF(B$45="","",IF(SUM(H$52)=0,0,OFFSET('Mix Design'!R$9,0,ROW('34'!P63)-ROW('34'!P$60))))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Design'!R$1,MATCH(B$45,Mixes,0),ROW('34'!P64)-ROW('34'!P$60))</f>
        <v>0</v>
      </c>
      <c r="R64" s="178">
        <f ca="1">IF(B$45="","",IF(SUM(H$52)=0,0,OFFSET('Mix Design'!R$9,0,ROW('34'!P64)-ROW('34'!P$60))))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Design'!R$1,MATCH(B$45,Mixes,0),ROW('34'!P65)-ROW('34'!P$60))</f>
        <v>0</v>
      </c>
      <c r="R65" s="178">
        <f ca="1">IF(B$45="","",IF(SUM(H$52)=0,0,OFFSET('Mix Design'!R$9,0,ROW('34'!P65)-ROW('34'!P$60))))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Design'!R$1,MATCH(B$45,Mixes,0),ROW('34'!P66)-ROW('34'!P$60))</f>
        <v>0</v>
      </c>
      <c r="R66" s="178">
        <f ca="1">IF(B$45="","",IF(SUM(H$52)=0,0,OFFSET('Mix Design'!R$9,0,ROW('34'!P66)-ROW('34'!P$60))))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Design'!R$1,MATCH(B$45,Mixes,0),ROW('34'!P67)-ROW('34'!P$60))</f>
        <v>0</v>
      </c>
      <c r="R67" s="178">
        <f ca="1">IF(B$45="","",IF(SUM(H$52)=0,0,OFFSET('Mix Design'!R$9,0,ROW('34'!P67)-ROW('34'!P$60))))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Design'!R$1,MATCH(B$45,Mixes,0),ROW('34'!P68)-ROW('34'!P$60))</f>
        <v>0</v>
      </c>
      <c r="R68" s="178">
        <f ca="1">IF(B$45="","",IF(SUM(H$52)=0,0,OFFSET('Mix Design'!R$9,0,ROW('34'!P68)-ROW('34'!P$60))))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Design'!R$1,MATCH(B$45,Mixes,0),ROW('34'!P69)-ROW('34'!P$60))</f>
        <v>0</v>
      </c>
      <c r="R69" s="178">
        <f ca="1">IF(B$45="","",IF(SUM(H$52)=0,0,OFFSET('Mix Design'!R$9,0,ROW('34'!P69)-ROW('34'!P$60))))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Design'!R$1,MATCH(B$45,Mixes,0),ROW('34'!P70)-ROW('34'!P$60))</f>
        <v>0</v>
      </c>
      <c r="R70" s="178">
        <f ca="1">IF(B$45="","",IF(SUM(H$52)=0,0,OFFSET('Mix Design'!R$9,0,ROW('34'!P70)-ROW('34'!P$60))))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Design'!R$1,MATCH(B$45,Mixes,0),ROW('34'!P71)-ROW('34'!P$60))</f>
        <v>0</v>
      </c>
      <c r="R71" s="178">
        <f ca="1">IF(B$45="","",IF(SUM(H$52)=0,0,OFFSET('Mix Design'!R$9,0,ROW('34'!P71)-ROW('34'!P$60))))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Design'!R$1,MATCH(B$45,Mixes,0),ROW('34'!P72)-ROW('34'!P$60))</f>
        <v>0</v>
      </c>
      <c r="R72" s="178">
        <f ca="1">IF(B$45="","",IF(SUM(H$52)=0,0,OFFSET('Mix Design'!R$9,0,ROW('34'!P72)-ROW('34'!P$60))))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49" priority="3" stopIfTrue="1" operator="equal">
      <formula>"Emulsion"</formula>
    </cfRule>
  </conditionalFormatting>
  <conditionalFormatting sqref="BI206:BQ206">
    <cfRule type="cellIs" dxfId="148" priority="2" stopIfTrue="1" operator="equal">
      <formula>"Core Density"</formula>
    </cfRule>
  </conditionalFormatting>
  <conditionalFormatting sqref="H46">
    <cfRule type="expression" dxfId="147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001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2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3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4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Design'!R$1,MATCH(B$45,Mixes,0),ROW('35'!P61)-ROW('35'!P$60))</f>
        <v>0</v>
      </c>
      <c r="R61" s="178">
        <f ca="1">IF(B$45="","",IF(SUM(H$52)=0,0,OFFSET('Mix Design'!R$9,0,ROW('35'!P61)-ROW('35'!P$60))))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Design'!R$1,MATCH(B$45,Mixes,0),ROW('35'!P62)-ROW('35'!P$60))</f>
        <v>0</v>
      </c>
      <c r="R62" s="178">
        <f ca="1">IF(B$45="","",IF(SUM(H$52)=0,0,OFFSET('Mix Design'!R$9,0,ROW('35'!P62)-ROW('35'!P$60))))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Design'!R$1,MATCH(B$45,Mixes,0),ROW('35'!P63)-ROW('35'!P$60))</f>
        <v>0</v>
      </c>
      <c r="R63" s="178">
        <f ca="1">IF(B$45="","",IF(SUM(H$52)=0,0,OFFSET('Mix Design'!R$9,0,ROW('35'!P63)-ROW('35'!P$60))))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Design'!R$1,MATCH(B$45,Mixes,0),ROW('35'!P64)-ROW('35'!P$60))</f>
        <v>0</v>
      </c>
      <c r="R64" s="178">
        <f ca="1">IF(B$45="","",IF(SUM(H$52)=0,0,OFFSET('Mix Design'!R$9,0,ROW('35'!P64)-ROW('35'!P$60))))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Design'!R$1,MATCH(B$45,Mixes,0),ROW('35'!P65)-ROW('35'!P$60))</f>
        <v>0</v>
      </c>
      <c r="R65" s="178">
        <f ca="1">IF(B$45="","",IF(SUM(H$52)=0,0,OFFSET('Mix Design'!R$9,0,ROW('35'!P65)-ROW('35'!P$60))))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Design'!R$1,MATCH(B$45,Mixes,0),ROW('35'!P66)-ROW('35'!P$60))</f>
        <v>0</v>
      </c>
      <c r="R66" s="178">
        <f ca="1">IF(B$45="","",IF(SUM(H$52)=0,0,OFFSET('Mix Design'!R$9,0,ROW('35'!P66)-ROW('35'!P$60))))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Design'!R$1,MATCH(B$45,Mixes,0),ROW('35'!P67)-ROW('35'!P$60))</f>
        <v>0</v>
      </c>
      <c r="R67" s="178">
        <f ca="1">IF(B$45="","",IF(SUM(H$52)=0,0,OFFSET('Mix Design'!R$9,0,ROW('35'!P67)-ROW('35'!P$60))))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Design'!R$1,MATCH(B$45,Mixes,0),ROW('35'!P68)-ROW('35'!P$60))</f>
        <v>0</v>
      </c>
      <c r="R68" s="178">
        <f ca="1">IF(B$45="","",IF(SUM(H$52)=0,0,OFFSET('Mix Design'!R$9,0,ROW('35'!P68)-ROW('35'!P$60))))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Design'!R$1,MATCH(B$45,Mixes,0),ROW('35'!P69)-ROW('35'!P$60))</f>
        <v>0</v>
      </c>
      <c r="R69" s="178">
        <f ca="1">IF(B$45="","",IF(SUM(H$52)=0,0,OFFSET('Mix Design'!R$9,0,ROW('35'!P69)-ROW('35'!P$60))))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Design'!R$1,MATCH(B$45,Mixes,0),ROW('35'!P70)-ROW('35'!P$60))</f>
        <v>0</v>
      </c>
      <c r="R70" s="178">
        <f ca="1">IF(B$45="","",IF(SUM(H$52)=0,0,OFFSET('Mix Design'!R$9,0,ROW('35'!P70)-ROW('35'!P$60))))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Design'!R$1,MATCH(B$45,Mixes,0),ROW('35'!P71)-ROW('35'!P$60))</f>
        <v>0</v>
      </c>
      <c r="R71" s="178">
        <f ca="1">IF(B$45="","",IF(SUM(H$52)=0,0,OFFSET('Mix Design'!R$9,0,ROW('35'!P71)-ROW('35'!P$60))))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Design'!R$1,MATCH(B$45,Mixes,0),ROW('35'!P72)-ROW('35'!P$60))</f>
        <v>0</v>
      </c>
      <c r="R72" s="178">
        <f ca="1">IF(B$45="","",IF(SUM(H$52)=0,0,OFFSET('Mix Design'!R$9,0,ROW('35'!P72)-ROW('35'!P$60))))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46" priority="3" stopIfTrue="1" operator="equal">
      <formula>"Emulsion"</formula>
    </cfRule>
  </conditionalFormatting>
  <conditionalFormatting sqref="BI206:BQ206">
    <cfRule type="cellIs" dxfId="145" priority="2" stopIfTrue="1" operator="equal">
      <formula>"Core Density"</formula>
    </cfRule>
  </conditionalFormatting>
  <conditionalFormatting sqref="H46">
    <cfRule type="expression" dxfId="144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9025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6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7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8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Design'!R$1,MATCH(B$45,Mixes,0),ROW('36'!P61)-ROW('36'!P$60))</f>
        <v>0</v>
      </c>
      <c r="R61" s="178">
        <f ca="1">IF(B$45="","",IF(SUM(H$52)=0,0,OFFSET('Mix Design'!R$9,0,ROW('36'!P61)-ROW('36'!P$60))))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Design'!R$1,MATCH(B$45,Mixes,0),ROW('36'!P62)-ROW('36'!P$60))</f>
        <v>0</v>
      </c>
      <c r="R62" s="178">
        <f ca="1">IF(B$45="","",IF(SUM(H$52)=0,0,OFFSET('Mix Design'!R$9,0,ROW('36'!P62)-ROW('36'!P$60))))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Design'!R$1,MATCH(B$45,Mixes,0),ROW('36'!P63)-ROW('36'!P$60))</f>
        <v>0</v>
      </c>
      <c r="R63" s="178">
        <f ca="1">IF(B$45="","",IF(SUM(H$52)=0,0,OFFSET('Mix Design'!R$9,0,ROW('36'!P63)-ROW('36'!P$60))))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Design'!R$1,MATCH(B$45,Mixes,0),ROW('36'!P64)-ROW('36'!P$60))</f>
        <v>0</v>
      </c>
      <c r="R64" s="178">
        <f ca="1">IF(B$45="","",IF(SUM(H$52)=0,0,OFFSET('Mix Design'!R$9,0,ROW('36'!P64)-ROW('36'!P$60))))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Design'!R$1,MATCH(B$45,Mixes,0),ROW('36'!P65)-ROW('36'!P$60))</f>
        <v>0</v>
      </c>
      <c r="R65" s="178">
        <f ca="1">IF(B$45="","",IF(SUM(H$52)=0,0,OFFSET('Mix Design'!R$9,0,ROW('36'!P65)-ROW('36'!P$60))))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Design'!R$1,MATCH(B$45,Mixes,0),ROW('36'!P66)-ROW('36'!P$60))</f>
        <v>0</v>
      </c>
      <c r="R66" s="178">
        <f ca="1">IF(B$45="","",IF(SUM(H$52)=0,0,OFFSET('Mix Design'!R$9,0,ROW('36'!P66)-ROW('36'!P$60))))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Design'!R$1,MATCH(B$45,Mixes,0),ROW('36'!P67)-ROW('36'!P$60))</f>
        <v>0</v>
      </c>
      <c r="R67" s="178">
        <f ca="1">IF(B$45="","",IF(SUM(H$52)=0,0,OFFSET('Mix Design'!R$9,0,ROW('36'!P67)-ROW('36'!P$60))))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Design'!R$1,MATCH(B$45,Mixes,0),ROW('36'!P68)-ROW('36'!P$60))</f>
        <v>0</v>
      </c>
      <c r="R68" s="178">
        <f ca="1">IF(B$45="","",IF(SUM(H$52)=0,0,OFFSET('Mix Design'!R$9,0,ROW('36'!P68)-ROW('36'!P$60))))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Design'!R$1,MATCH(B$45,Mixes,0),ROW('36'!P69)-ROW('36'!P$60))</f>
        <v>0</v>
      </c>
      <c r="R69" s="178">
        <f ca="1">IF(B$45="","",IF(SUM(H$52)=0,0,OFFSET('Mix Design'!R$9,0,ROW('36'!P69)-ROW('36'!P$60))))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Design'!R$1,MATCH(B$45,Mixes,0),ROW('36'!P70)-ROW('36'!P$60))</f>
        <v>0</v>
      </c>
      <c r="R70" s="178">
        <f ca="1">IF(B$45="","",IF(SUM(H$52)=0,0,OFFSET('Mix Design'!R$9,0,ROW('36'!P70)-ROW('36'!P$60))))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Design'!R$1,MATCH(B$45,Mixes,0),ROW('36'!P71)-ROW('36'!P$60))</f>
        <v>0</v>
      </c>
      <c r="R71" s="178">
        <f ca="1">IF(B$45="","",IF(SUM(H$52)=0,0,OFFSET('Mix Design'!R$9,0,ROW('36'!P71)-ROW('36'!P$60))))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Design'!R$1,MATCH(B$45,Mixes,0),ROW('36'!P72)-ROW('36'!P$60))</f>
        <v>0</v>
      </c>
      <c r="R72" s="178">
        <f ca="1">IF(B$45="","",IF(SUM(H$52)=0,0,OFFSET('Mix Design'!R$9,0,ROW('36'!P72)-ROW('36'!P$60))))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43" priority="3" stopIfTrue="1" operator="equal">
      <formula>"Emulsion"</formula>
    </cfRule>
  </conditionalFormatting>
  <conditionalFormatting sqref="BI206:BQ206">
    <cfRule type="cellIs" dxfId="142" priority="2" stopIfTrue="1" operator="equal">
      <formula>"Core Density"</formula>
    </cfRule>
  </conditionalFormatting>
  <conditionalFormatting sqref="H46">
    <cfRule type="expression" dxfId="141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0049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0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1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2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Design'!R$1,MATCH(B$45,Mixes,0),ROW('37'!P61)-ROW('37'!P$60))</f>
        <v>0</v>
      </c>
      <c r="R61" s="178">
        <f ca="1">IF(B$45="","",IF(SUM(H$52)=0,0,OFFSET('Mix Design'!R$9,0,ROW('37'!P61)-ROW('37'!P$60))))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Design'!R$1,MATCH(B$45,Mixes,0),ROW('37'!P62)-ROW('37'!P$60))</f>
        <v>0</v>
      </c>
      <c r="R62" s="178">
        <f ca="1">IF(B$45="","",IF(SUM(H$52)=0,0,OFFSET('Mix Design'!R$9,0,ROW('37'!P62)-ROW('37'!P$60))))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Design'!R$1,MATCH(B$45,Mixes,0),ROW('37'!P63)-ROW('37'!P$60))</f>
        <v>0</v>
      </c>
      <c r="R63" s="178">
        <f ca="1">IF(B$45="","",IF(SUM(H$52)=0,0,OFFSET('Mix Design'!R$9,0,ROW('37'!P63)-ROW('37'!P$60))))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Design'!R$1,MATCH(B$45,Mixes,0),ROW('37'!P64)-ROW('37'!P$60))</f>
        <v>0</v>
      </c>
      <c r="R64" s="178">
        <f ca="1">IF(B$45="","",IF(SUM(H$52)=0,0,OFFSET('Mix Design'!R$9,0,ROW('37'!P64)-ROW('37'!P$60))))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Design'!R$1,MATCH(B$45,Mixes,0),ROW('37'!P65)-ROW('37'!P$60))</f>
        <v>0</v>
      </c>
      <c r="R65" s="178">
        <f ca="1">IF(B$45="","",IF(SUM(H$52)=0,0,OFFSET('Mix Design'!R$9,0,ROW('37'!P65)-ROW('37'!P$60))))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Design'!R$1,MATCH(B$45,Mixes,0),ROW('37'!P66)-ROW('37'!P$60))</f>
        <v>0</v>
      </c>
      <c r="R66" s="178">
        <f ca="1">IF(B$45="","",IF(SUM(H$52)=0,0,OFFSET('Mix Design'!R$9,0,ROW('37'!P66)-ROW('37'!P$60))))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Design'!R$1,MATCH(B$45,Mixes,0),ROW('37'!P67)-ROW('37'!P$60))</f>
        <v>0</v>
      </c>
      <c r="R67" s="178">
        <f ca="1">IF(B$45="","",IF(SUM(H$52)=0,0,OFFSET('Mix Design'!R$9,0,ROW('37'!P67)-ROW('37'!P$60))))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Design'!R$1,MATCH(B$45,Mixes,0),ROW('37'!P68)-ROW('37'!P$60))</f>
        <v>0</v>
      </c>
      <c r="R68" s="178">
        <f ca="1">IF(B$45="","",IF(SUM(H$52)=0,0,OFFSET('Mix Design'!R$9,0,ROW('37'!P68)-ROW('37'!P$60))))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Design'!R$1,MATCH(B$45,Mixes,0),ROW('37'!P69)-ROW('37'!P$60))</f>
        <v>0</v>
      </c>
      <c r="R69" s="178">
        <f ca="1">IF(B$45="","",IF(SUM(H$52)=0,0,OFFSET('Mix Design'!R$9,0,ROW('37'!P69)-ROW('37'!P$60))))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Design'!R$1,MATCH(B$45,Mixes,0),ROW('37'!P70)-ROW('37'!P$60))</f>
        <v>0</v>
      </c>
      <c r="R70" s="178">
        <f ca="1">IF(B$45="","",IF(SUM(H$52)=0,0,OFFSET('Mix Design'!R$9,0,ROW('37'!P70)-ROW('37'!P$60))))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Design'!R$1,MATCH(B$45,Mixes,0),ROW('37'!P71)-ROW('37'!P$60))</f>
        <v>0</v>
      </c>
      <c r="R71" s="178">
        <f ca="1">IF(B$45="","",IF(SUM(H$52)=0,0,OFFSET('Mix Design'!R$9,0,ROW('37'!P71)-ROW('37'!P$60))))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Design'!R$1,MATCH(B$45,Mixes,0),ROW('37'!P72)-ROW('37'!P$60))</f>
        <v>0</v>
      </c>
      <c r="R72" s="178">
        <f ca="1">IF(B$45="","",IF(SUM(H$52)=0,0,OFFSET('Mix Design'!R$9,0,ROW('37'!P72)-ROW('37'!P$60))))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40" priority="3" stopIfTrue="1" operator="equal">
      <formula>"Emulsion"</formula>
    </cfRule>
  </conditionalFormatting>
  <conditionalFormatting sqref="BI206:BQ206">
    <cfRule type="cellIs" dxfId="139" priority="2" stopIfTrue="1" operator="equal">
      <formula>"Core Density"</formula>
    </cfRule>
  </conditionalFormatting>
  <conditionalFormatting sqref="H46">
    <cfRule type="expression" dxfId="138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1073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4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5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6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Design'!R$1,MATCH(B$45,Mixes,0),ROW('38'!P61)-ROW('38'!P$60))</f>
        <v>0</v>
      </c>
      <c r="R61" s="178">
        <f ca="1">IF(B$45="","",IF(SUM(H$52)=0,0,OFFSET('Mix Design'!R$9,0,ROW('38'!P61)-ROW('38'!P$60))))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Design'!R$1,MATCH(B$45,Mixes,0),ROW('38'!P62)-ROW('38'!P$60))</f>
        <v>0</v>
      </c>
      <c r="R62" s="178">
        <f ca="1">IF(B$45="","",IF(SUM(H$52)=0,0,OFFSET('Mix Design'!R$9,0,ROW('38'!P62)-ROW('38'!P$60))))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Design'!R$1,MATCH(B$45,Mixes,0),ROW('38'!P63)-ROW('38'!P$60))</f>
        <v>0</v>
      </c>
      <c r="R63" s="178">
        <f ca="1">IF(B$45="","",IF(SUM(H$52)=0,0,OFFSET('Mix Design'!R$9,0,ROW('38'!P63)-ROW('38'!P$60))))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Design'!R$1,MATCH(B$45,Mixes,0),ROW('38'!P64)-ROW('38'!P$60))</f>
        <v>0</v>
      </c>
      <c r="R64" s="178">
        <f ca="1">IF(B$45="","",IF(SUM(H$52)=0,0,OFFSET('Mix Design'!R$9,0,ROW('38'!P64)-ROW('38'!P$60))))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Design'!R$1,MATCH(B$45,Mixes,0),ROW('38'!P65)-ROW('38'!P$60))</f>
        <v>0</v>
      </c>
      <c r="R65" s="178">
        <f ca="1">IF(B$45="","",IF(SUM(H$52)=0,0,OFFSET('Mix Design'!R$9,0,ROW('38'!P65)-ROW('38'!P$60))))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Design'!R$1,MATCH(B$45,Mixes,0),ROW('38'!P66)-ROW('38'!P$60))</f>
        <v>0</v>
      </c>
      <c r="R66" s="178">
        <f ca="1">IF(B$45="","",IF(SUM(H$52)=0,0,OFFSET('Mix Design'!R$9,0,ROW('38'!P66)-ROW('38'!P$60))))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Design'!R$1,MATCH(B$45,Mixes,0),ROW('38'!P67)-ROW('38'!P$60))</f>
        <v>0</v>
      </c>
      <c r="R67" s="178">
        <f ca="1">IF(B$45="","",IF(SUM(H$52)=0,0,OFFSET('Mix Design'!R$9,0,ROW('38'!P67)-ROW('38'!P$60))))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Design'!R$1,MATCH(B$45,Mixes,0),ROW('38'!P68)-ROW('38'!P$60))</f>
        <v>0</v>
      </c>
      <c r="R68" s="178">
        <f ca="1">IF(B$45="","",IF(SUM(H$52)=0,0,OFFSET('Mix Design'!R$9,0,ROW('38'!P68)-ROW('38'!P$60))))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Design'!R$1,MATCH(B$45,Mixes,0),ROW('38'!P69)-ROW('38'!P$60))</f>
        <v>0</v>
      </c>
      <c r="R69" s="178">
        <f ca="1">IF(B$45="","",IF(SUM(H$52)=0,0,OFFSET('Mix Design'!R$9,0,ROW('38'!P69)-ROW('38'!P$60))))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Design'!R$1,MATCH(B$45,Mixes,0),ROW('38'!P70)-ROW('38'!P$60))</f>
        <v>0</v>
      </c>
      <c r="R70" s="178">
        <f ca="1">IF(B$45="","",IF(SUM(H$52)=0,0,OFFSET('Mix Design'!R$9,0,ROW('38'!P70)-ROW('38'!P$60))))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Design'!R$1,MATCH(B$45,Mixes,0),ROW('38'!P71)-ROW('38'!P$60))</f>
        <v>0</v>
      </c>
      <c r="R71" s="178">
        <f ca="1">IF(B$45="","",IF(SUM(H$52)=0,0,OFFSET('Mix Design'!R$9,0,ROW('38'!P71)-ROW('38'!P$60))))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Design'!R$1,MATCH(B$45,Mixes,0),ROW('38'!P72)-ROW('38'!P$60))</f>
        <v>0</v>
      </c>
      <c r="R72" s="178">
        <f ca="1">IF(B$45="","",IF(SUM(H$52)=0,0,OFFSET('Mix Design'!R$9,0,ROW('38'!P72)-ROW('38'!P$60))))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37" priority="3" stopIfTrue="1" operator="equal">
      <formula>"Emulsion"</formula>
    </cfRule>
  </conditionalFormatting>
  <conditionalFormatting sqref="BI206:BQ206">
    <cfRule type="cellIs" dxfId="136" priority="2" stopIfTrue="1" operator="equal">
      <formula>"Core Density"</formula>
    </cfRule>
  </conditionalFormatting>
  <conditionalFormatting sqref="H46">
    <cfRule type="expression" dxfId="135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2097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8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9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0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pageSetUpPr fitToPage="1"/>
  </sheetPr>
  <dimension ref="A1:BS851"/>
  <sheetViews>
    <sheetView showRowColHeaders="0" topLeftCell="A26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Design'!R$1,MATCH(B$45,Mixes,0),ROW('39'!P61)-ROW('39'!P$60))</f>
        <v>0</v>
      </c>
      <c r="R61" s="178">
        <f ca="1">IF(B$45="","",IF(SUM(H$52)=0,0,OFFSET('Mix Design'!R$9,0,ROW('39'!P61)-ROW('39'!P$60))))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Design'!R$1,MATCH(B$45,Mixes,0),ROW('39'!P62)-ROW('39'!P$60))</f>
        <v>0</v>
      </c>
      <c r="R62" s="178">
        <f ca="1">IF(B$45="","",IF(SUM(H$52)=0,0,OFFSET('Mix Design'!R$9,0,ROW('39'!P62)-ROW('39'!P$60))))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Design'!R$1,MATCH(B$45,Mixes,0),ROW('39'!P63)-ROW('39'!P$60))</f>
        <v>0</v>
      </c>
      <c r="R63" s="178">
        <f ca="1">IF(B$45="","",IF(SUM(H$52)=0,0,OFFSET('Mix Design'!R$9,0,ROW('39'!P63)-ROW('39'!P$60))))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Design'!R$1,MATCH(B$45,Mixes,0),ROW('39'!P64)-ROW('39'!P$60))</f>
        <v>0</v>
      </c>
      <c r="R64" s="178">
        <f ca="1">IF(B$45="","",IF(SUM(H$52)=0,0,OFFSET('Mix Design'!R$9,0,ROW('39'!P64)-ROW('39'!P$60))))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Design'!R$1,MATCH(B$45,Mixes,0),ROW('39'!P65)-ROW('39'!P$60))</f>
        <v>0</v>
      </c>
      <c r="R65" s="178">
        <f ca="1">IF(B$45="","",IF(SUM(H$52)=0,0,OFFSET('Mix Design'!R$9,0,ROW('39'!P65)-ROW('39'!P$60))))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Design'!R$1,MATCH(B$45,Mixes,0),ROW('39'!P66)-ROW('39'!P$60))</f>
        <v>0</v>
      </c>
      <c r="R66" s="178">
        <f ca="1">IF(B$45="","",IF(SUM(H$52)=0,0,OFFSET('Mix Design'!R$9,0,ROW('39'!P66)-ROW('39'!P$60))))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Design'!R$1,MATCH(B$45,Mixes,0),ROW('39'!P67)-ROW('39'!P$60))</f>
        <v>0</v>
      </c>
      <c r="R67" s="178">
        <f ca="1">IF(B$45="","",IF(SUM(H$52)=0,0,OFFSET('Mix Design'!R$9,0,ROW('39'!P67)-ROW('39'!P$60))))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Design'!R$1,MATCH(B$45,Mixes,0),ROW('39'!P68)-ROW('39'!P$60))</f>
        <v>0</v>
      </c>
      <c r="R68" s="178">
        <f ca="1">IF(B$45="","",IF(SUM(H$52)=0,0,OFFSET('Mix Design'!R$9,0,ROW('39'!P68)-ROW('39'!P$60))))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Design'!R$1,MATCH(B$45,Mixes,0),ROW('39'!P69)-ROW('39'!P$60))</f>
        <v>0</v>
      </c>
      <c r="R69" s="178">
        <f ca="1">IF(B$45="","",IF(SUM(H$52)=0,0,OFFSET('Mix Design'!R$9,0,ROW('39'!P69)-ROW('39'!P$60))))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Design'!R$1,MATCH(B$45,Mixes,0),ROW('39'!P70)-ROW('39'!P$60))</f>
        <v>0</v>
      </c>
      <c r="R70" s="178">
        <f ca="1">IF(B$45="","",IF(SUM(H$52)=0,0,OFFSET('Mix Design'!R$9,0,ROW('39'!P70)-ROW('39'!P$60))))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Design'!R$1,MATCH(B$45,Mixes,0),ROW('39'!P71)-ROW('39'!P$60))</f>
        <v>0</v>
      </c>
      <c r="R71" s="178">
        <f ca="1">IF(B$45="","",IF(SUM(H$52)=0,0,OFFSET('Mix Design'!R$9,0,ROW('39'!P71)-ROW('39'!P$60))))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Design'!R$1,MATCH(B$45,Mixes,0),ROW('39'!P72)-ROW('39'!P$60))</f>
        <v>0</v>
      </c>
      <c r="R72" s="178">
        <f ca="1">IF(B$45="","",IF(SUM(H$52)=0,0,OFFSET('Mix Design'!R$9,0,ROW('39'!P72)-ROW('39'!P$60))))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34" priority="3" stopIfTrue="1" operator="equal">
      <formula>"Emulsion"</formula>
    </cfRule>
  </conditionalFormatting>
  <conditionalFormatting sqref="BI206:BQ206">
    <cfRule type="cellIs" dxfId="133" priority="2" stopIfTrue="1" operator="equal">
      <formula>"Core Density"</formula>
    </cfRule>
  </conditionalFormatting>
  <conditionalFormatting sqref="H46">
    <cfRule type="expression" dxfId="132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21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2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3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4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Design'!R$1,MATCH(B$45,Mixes,0),ROW('40'!P61)-ROW('40'!P$60))</f>
        <v>0</v>
      </c>
      <c r="R61" s="178">
        <f ca="1">IF(B$45="","",IF(SUM(H$52)=0,0,OFFSET('Mix Design'!R$9,0,ROW('40'!P61)-ROW('40'!P$60))))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Design'!R$1,MATCH(B$45,Mixes,0),ROW('40'!P62)-ROW('40'!P$60))</f>
        <v>0</v>
      </c>
      <c r="R62" s="178">
        <f ca="1">IF(B$45="","",IF(SUM(H$52)=0,0,OFFSET('Mix Design'!R$9,0,ROW('40'!P62)-ROW('40'!P$60))))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Design'!R$1,MATCH(B$45,Mixes,0),ROW('40'!P63)-ROW('40'!P$60))</f>
        <v>0</v>
      </c>
      <c r="R63" s="178">
        <f ca="1">IF(B$45="","",IF(SUM(H$52)=0,0,OFFSET('Mix Design'!R$9,0,ROW('40'!P63)-ROW('40'!P$60))))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Design'!R$1,MATCH(B$45,Mixes,0),ROW('40'!P64)-ROW('40'!P$60))</f>
        <v>0</v>
      </c>
      <c r="R64" s="178">
        <f ca="1">IF(B$45="","",IF(SUM(H$52)=0,0,OFFSET('Mix Design'!R$9,0,ROW('40'!P64)-ROW('40'!P$60))))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Design'!R$1,MATCH(B$45,Mixes,0),ROW('40'!P65)-ROW('40'!P$60))</f>
        <v>0</v>
      </c>
      <c r="R65" s="178">
        <f ca="1">IF(B$45="","",IF(SUM(H$52)=0,0,OFFSET('Mix Design'!R$9,0,ROW('40'!P65)-ROW('40'!P$60))))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Design'!R$1,MATCH(B$45,Mixes,0),ROW('40'!P66)-ROW('40'!P$60))</f>
        <v>0</v>
      </c>
      <c r="R66" s="178">
        <f ca="1">IF(B$45="","",IF(SUM(H$52)=0,0,OFFSET('Mix Design'!R$9,0,ROW('40'!P66)-ROW('40'!P$60))))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Design'!R$1,MATCH(B$45,Mixes,0),ROW('40'!P67)-ROW('40'!P$60))</f>
        <v>0</v>
      </c>
      <c r="R67" s="178">
        <f ca="1">IF(B$45="","",IF(SUM(H$52)=0,0,OFFSET('Mix Design'!R$9,0,ROW('40'!P67)-ROW('40'!P$60))))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Design'!R$1,MATCH(B$45,Mixes,0),ROW('40'!P68)-ROW('40'!P$60))</f>
        <v>0</v>
      </c>
      <c r="R68" s="178">
        <f ca="1">IF(B$45="","",IF(SUM(H$52)=0,0,OFFSET('Mix Design'!R$9,0,ROW('40'!P68)-ROW('40'!P$60))))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Design'!R$1,MATCH(B$45,Mixes,0),ROW('40'!P69)-ROW('40'!P$60))</f>
        <v>0</v>
      </c>
      <c r="R69" s="178">
        <f ca="1">IF(B$45="","",IF(SUM(H$52)=0,0,OFFSET('Mix Design'!R$9,0,ROW('40'!P69)-ROW('40'!P$60))))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Design'!R$1,MATCH(B$45,Mixes,0),ROW('40'!P70)-ROW('40'!P$60))</f>
        <v>0</v>
      </c>
      <c r="R70" s="178">
        <f ca="1">IF(B$45="","",IF(SUM(H$52)=0,0,OFFSET('Mix Design'!R$9,0,ROW('40'!P70)-ROW('40'!P$60))))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Design'!R$1,MATCH(B$45,Mixes,0),ROW('40'!P71)-ROW('40'!P$60))</f>
        <v>0</v>
      </c>
      <c r="R71" s="178">
        <f ca="1">IF(B$45="","",IF(SUM(H$52)=0,0,OFFSET('Mix Design'!R$9,0,ROW('40'!P71)-ROW('40'!P$60))))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Design'!R$1,MATCH(B$45,Mixes,0),ROW('40'!P72)-ROW('40'!P$60))</f>
        <v>0</v>
      </c>
      <c r="R72" s="178">
        <f ca="1">IF(B$45="","",IF(SUM(H$52)=0,0,OFFSET('Mix Design'!R$9,0,ROW('40'!P72)-ROW('40'!P$60))))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31" priority="3" stopIfTrue="1" operator="equal">
      <formula>"Emulsion"</formula>
    </cfRule>
  </conditionalFormatting>
  <conditionalFormatting sqref="BI206:BQ206">
    <cfRule type="cellIs" dxfId="130" priority="2" stopIfTrue="1" operator="equal">
      <formula>"Core Density"</formula>
    </cfRule>
  </conditionalFormatting>
  <conditionalFormatting sqref="H46">
    <cfRule type="expression" dxfId="129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4145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6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7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8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5" width="8.85546875" style="95" hidden="1" customWidth="1"/>
    <col min="46" max="46" width="8.85546875" style="95" customWidth="1"/>
    <col min="47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827"/>
      <c r="C2" s="827"/>
      <c r="D2" s="827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827"/>
      <c r="C3" s="827"/>
      <c r="D3" s="827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911"/>
      <c r="C4" s="827"/>
      <c r="D4" s="827"/>
      <c r="E4" s="364"/>
      <c r="F4" s="357"/>
      <c r="G4" s="357"/>
      <c r="H4" s="365"/>
      <c r="I4" s="190"/>
      <c r="J4" s="94"/>
      <c r="K4" s="115"/>
      <c r="L4" s="160"/>
      <c r="M4" s="165"/>
      <c r="N4" s="165"/>
      <c r="O4" s="165"/>
      <c r="P4" s="115"/>
      <c r="Q4" s="115"/>
      <c r="R4" s="115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115"/>
      <c r="L5" s="160"/>
      <c r="M5" s="165"/>
      <c r="N5" s="165"/>
      <c r="O5" s="165"/>
      <c r="P5" s="115"/>
      <c r="Q5" s="115"/>
      <c r="R5" s="115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115"/>
      <c r="L6" s="160"/>
      <c r="M6" s="165"/>
      <c r="N6" s="165"/>
      <c r="O6" s="165"/>
      <c r="P6" s="115"/>
      <c r="Q6" s="115"/>
      <c r="R6" s="115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115"/>
      <c r="Q7" s="115"/>
      <c r="R7" s="115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115"/>
      <c r="Q8" s="115"/>
      <c r="R8" s="115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573"/>
      <c r="L9" s="571"/>
      <c r="M9" s="571"/>
      <c r="N9" s="165"/>
      <c r="O9" s="165"/>
      <c r="P9" s="115"/>
      <c r="Q9" s="115"/>
      <c r="R9" s="115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573"/>
      <c r="L10" s="160"/>
      <c r="M10" s="179"/>
      <c r="N10" s="165"/>
      <c r="O10" s="165"/>
      <c r="P10" s="115"/>
      <c r="Q10" s="115"/>
      <c r="R10" s="115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573"/>
      <c r="L11" s="160"/>
      <c r="M11" s="179"/>
      <c r="N11" s="165"/>
      <c r="O11" s="165"/>
      <c r="P11" s="115"/>
      <c r="Q11" s="115"/>
      <c r="R11" s="115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573"/>
      <c r="L12" s="160"/>
      <c r="M12" s="165"/>
      <c r="N12" s="165"/>
      <c r="O12" s="165"/>
      <c r="P12" s="115"/>
      <c r="Q12" s="115"/>
      <c r="R12" s="115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827"/>
      <c r="C13" s="827"/>
      <c r="D13" s="827"/>
      <c r="E13" s="357"/>
      <c r="F13" s="357"/>
      <c r="G13" s="357"/>
      <c r="H13" s="366"/>
      <c r="I13" s="114"/>
      <c r="J13" s="574" t="s">
        <v>351</v>
      </c>
      <c r="K13" s="575"/>
      <c r="L13" s="160"/>
      <c r="M13" s="165"/>
      <c r="N13" s="115"/>
      <c r="O13" s="115"/>
      <c r="P13" s="115"/>
      <c r="Q13" s="115"/>
      <c r="R13" s="115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827"/>
      <c r="C14" s="827"/>
      <c r="D14" s="827"/>
      <c r="E14" s="357"/>
      <c r="F14" s="357"/>
      <c r="G14" s="357"/>
      <c r="H14" s="366"/>
      <c r="I14" s="427"/>
      <c r="K14" s="115"/>
      <c r="L14" s="115"/>
      <c r="M14" s="115"/>
      <c r="N14" s="115"/>
      <c r="O14" s="154"/>
      <c r="P14" s="115"/>
      <c r="Q14" s="115"/>
      <c r="R14" s="115"/>
      <c r="S14" s="108"/>
      <c r="Z14" s="212">
        <v>77</v>
      </c>
      <c r="AA14" s="213">
        <v>1</v>
      </c>
    </row>
    <row r="15" spans="1:49" ht="15">
      <c r="A15" s="309" t="s">
        <v>180</v>
      </c>
      <c r="B15" s="827"/>
      <c r="C15" s="827"/>
      <c r="D15" s="827"/>
      <c r="E15" s="357"/>
      <c r="F15" s="357"/>
      <c r="G15" s="357"/>
      <c r="H15" s="363"/>
      <c r="I15" s="181"/>
      <c r="K15" s="115"/>
      <c r="L15" s="115"/>
      <c r="M15" s="115"/>
      <c r="N15" s="156"/>
      <c r="O15" s="182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911"/>
      <c r="C16" s="827"/>
      <c r="D16" s="827"/>
      <c r="E16" s="357"/>
      <c r="F16" s="357"/>
      <c r="G16" s="357"/>
      <c r="H16" s="366"/>
      <c r="I16" s="181"/>
      <c r="K16" s="115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911"/>
      <c r="C17" s="827"/>
      <c r="D17" s="827"/>
      <c r="E17" s="357"/>
      <c r="F17" s="357"/>
      <c r="G17" s="357"/>
      <c r="H17" s="366"/>
      <c r="I17" s="181"/>
      <c r="K17" s="115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115"/>
      <c r="L18" s="163"/>
      <c r="M18" s="164"/>
      <c r="N18" s="159"/>
      <c r="O18" s="159"/>
      <c r="P18" s="158"/>
      <c r="Q18" s="155"/>
      <c r="R18" s="115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370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371" t="s">
        <v>6</v>
      </c>
      <c r="B20" s="372"/>
      <c r="C20" s="372"/>
      <c r="D20" s="366"/>
      <c r="E20" s="357"/>
      <c r="F20" s="899" t="s">
        <v>169</v>
      </c>
      <c r="G20" s="900"/>
      <c r="H20" s="373"/>
      <c r="Z20" s="212">
        <v>80</v>
      </c>
      <c r="AA20" s="213">
        <v>0.99960000000000004</v>
      </c>
    </row>
    <row r="21" spans="1:27" ht="15.75" thickBot="1">
      <c r="A21" s="371" t="s">
        <v>7</v>
      </c>
      <c r="B21" s="372"/>
      <c r="C21" s="372"/>
      <c r="D21" s="366"/>
      <c r="E21" s="357"/>
      <c r="F21" s="899" t="s">
        <v>170</v>
      </c>
      <c r="G21" s="900"/>
      <c r="H21" s="373"/>
      <c r="Z21" s="214">
        <v>80.5</v>
      </c>
      <c r="AA21" s="215">
        <v>0.99950000000000006</v>
      </c>
    </row>
    <row r="22" spans="1:27" ht="15">
      <c r="A22" s="371" t="s">
        <v>167</v>
      </c>
      <c r="B22" s="372"/>
      <c r="C22" s="372"/>
      <c r="D22" s="366"/>
      <c r="E22" s="357"/>
      <c r="F22" s="899" t="s">
        <v>171</v>
      </c>
      <c r="G22" s="900"/>
      <c r="H22" s="373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380"/>
      <c r="C25" s="380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879"/>
      <c r="C36" s="879"/>
      <c r="D36" s="879"/>
      <c r="E36" s="879"/>
      <c r="F36" s="879"/>
      <c r="G36" s="879"/>
      <c r="H36" s="366"/>
      <c r="N36" s="108"/>
    </row>
    <row r="37" spans="1:45" ht="15.75" customHeight="1">
      <c r="A37" s="391"/>
      <c r="B37" s="879"/>
      <c r="C37" s="879"/>
      <c r="D37" s="879"/>
      <c r="E37" s="879"/>
      <c r="F37" s="879"/>
      <c r="G37" s="879"/>
      <c r="H37" s="366"/>
      <c r="N37" s="108"/>
    </row>
    <row r="38" spans="1:45" ht="15.75" customHeight="1">
      <c r="A38" s="391"/>
      <c r="B38" s="879"/>
      <c r="C38" s="879"/>
      <c r="D38" s="879"/>
      <c r="E38" s="879"/>
      <c r="F38" s="879"/>
      <c r="G38" s="879"/>
      <c r="H38" s="366"/>
      <c r="N38" s="108"/>
    </row>
    <row r="39" spans="1:45" ht="15.75" customHeight="1">
      <c r="A39" s="391"/>
      <c r="B39" s="879"/>
      <c r="C39" s="879"/>
      <c r="D39" s="879"/>
      <c r="E39" s="879"/>
      <c r="F39" s="879"/>
      <c r="G39" s="879"/>
      <c r="H39" s="366"/>
      <c r="N39" s="108"/>
    </row>
    <row r="40" spans="1:45" ht="15.75" customHeight="1" thickBot="1">
      <c r="A40" s="392"/>
      <c r="B40" s="880"/>
      <c r="C40" s="880"/>
      <c r="D40" s="880"/>
      <c r="E40" s="880"/>
      <c r="F40" s="880"/>
      <c r="G40" s="880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924"/>
      <c r="C44" s="924"/>
      <c r="D44" s="924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892"/>
      <c r="I45" s="89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475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475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828"/>
      <c r="C54" s="828"/>
      <c r="D54" s="828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911"/>
      <c r="C55" s="827"/>
      <c r="D55" s="827"/>
      <c r="E55" s="115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877" t="str">
        <f>IF($B$45=0,"",IF(H$45="Cold Feed",CF!D51,CF!D14))</f>
        <v/>
      </c>
      <c r="E56" s="878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877" t="str">
        <f>IF($B$45=0,"",IF(H$45="Cold Feed",CF!D52,CF!D15))</f>
        <v/>
      </c>
      <c r="E57" s="878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832" t="str">
        <f>IF($B$45=0,"",IF(H$45="Cold Feed",CF!B56,CF!B19))</f>
        <v/>
      </c>
      <c r="C61" s="833"/>
      <c r="D61" s="125" t="str">
        <f>IF(OR(B61="",B$75=0),"",IF(AN59=100,AN46,IF(AO59=100,AO46,IF(AP59=100,AP46,IF(AQ59=100,AQ46,IF(AR59=100,AR46,IF(AS59=100,AS46,AS46)))))))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Design'!R$1,MATCH(B$45,Mixes,0),ROW('1'!P61)-ROW('1'!P$60))</f>
        <v>0</v>
      </c>
      <c r="R61" s="178">
        <f ca="1">IF(B$45="","",IF(SUM(H$52)=0,0,OFFSET('Mix Design'!R$9,0,ROW('1'!P61)-ROW('1'!P$60))))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832" t="str">
        <f>IF($B$45=0,"",IF(H$45="Cold Feed",CF!B57,CF!B20))</f>
        <v/>
      </c>
      <c r="C62" s="833"/>
      <c r="D62" s="125" t="str">
        <f t="shared" ref="D62:D73" si="8">IF(OR(B62="",B$75=0),"",IF(AN60=100,AN47,IF(AO60=100,AO47,IF(AP60=100,AP47,IF(AQ60=100,AQ47,IF(AR60=100,AR47,IF(AS60=100,AS47,AS47)))))))</f>
        <v/>
      </c>
      <c r="E62" s="127" t="str">
        <f>IF(D$56="","",E61-D62)</f>
        <v/>
      </c>
      <c r="F62" s="126" t="str">
        <f t="shared" ref="F62:F72" si="9">IF(D$56="","",IF(H$45=T$46,T64+E62,(SUM(ROUND(ROUND(P62,IF(P62&gt;9.9,0,1))*H$46/100,1),ROUND(Q62*H$50/100,1),ROUND(R62*H$54/100,1)))))</f>
        <v/>
      </c>
      <c r="G62" s="306" t="str">
        <f t="shared" ref="G62:G72" si="10">IF(B62="","",IF(F62&gt;9.9,ROUND(F62,0),ROUND(F62,1)))</f>
        <v/>
      </c>
      <c r="H62" s="246"/>
      <c r="I62" s="307" t="str">
        <f t="shared" ref="I62:I72" si="11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2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Design'!R$1,MATCH(B$45,Mixes,0),ROW('1'!P62)-ROW('1'!P$60))</f>
        <v>0</v>
      </c>
      <c r="R62" s="178">
        <f ca="1">IF(B$45="","",IF(SUM(H$52)=0,0,OFFSET('Mix Design'!R$9,0,ROW('1'!P62)-ROW('1'!P$60))))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832" t="str">
        <f>IF($B$45=0,"",IF(H$45="Cold Feed",CF!B58,CF!B21))</f>
        <v/>
      </c>
      <c r="C63" s="833"/>
      <c r="D63" s="125" t="str">
        <f t="shared" si="8"/>
        <v/>
      </c>
      <c r="E63" s="127" t="str">
        <f t="shared" ref="E63:E72" si="13">IF(D$56="","",E62-D63)</f>
        <v/>
      </c>
      <c r="F63" s="126" t="str">
        <f t="shared" si="9"/>
        <v/>
      </c>
      <c r="G63" s="306" t="str">
        <f t="shared" si="10"/>
        <v/>
      </c>
      <c r="H63" s="247"/>
      <c r="I63" s="307" t="str">
        <f t="shared" si="11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2"/>
        <v/>
      </c>
      <c r="N63" s="185" t="str">
        <f t="shared" si="7"/>
        <v/>
      </c>
      <c r="O63" s="311" t="s">
        <v>198</v>
      </c>
      <c r="P63" s="127" t="str">
        <f t="shared" ref="P63:P72" si="14">IF($D$56="","",P62-$D63)</f>
        <v/>
      </c>
      <c r="Q63" s="145">
        <f ca="1">OFFSET('Mix Design'!R$1,MATCH(B$45,Mixes,0),ROW('1'!P63)-ROW('1'!P$60))</f>
        <v>0</v>
      </c>
      <c r="R63" s="178">
        <f ca="1">IF(B$45="","",IF(SUM(H$52)=0,0,OFFSET('Mix Design'!R$9,0,ROW('1'!P63)-ROW('1'!P$60))))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832" t="str">
        <f>IF($B$45=0,"",IF(H$45="Cold Feed",CF!B59,CF!B22))</f>
        <v/>
      </c>
      <c r="C64" s="833"/>
      <c r="D64" s="125" t="str">
        <f t="shared" si="8"/>
        <v/>
      </c>
      <c r="E64" s="127" t="str">
        <f t="shared" si="13"/>
        <v/>
      </c>
      <c r="F64" s="126" t="str">
        <f t="shared" si="9"/>
        <v/>
      </c>
      <c r="G64" s="306" t="str">
        <f t="shared" si="10"/>
        <v/>
      </c>
      <c r="H64" s="247"/>
      <c r="I64" s="307" t="str">
        <f t="shared" si="11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2"/>
        <v/>
      </c>
      <c r="N64" s="185" t="str">
        <f t="shared" si="7"/>
        <v/>
      </c>
      <c r="O64" s="311" t="s">
        <v>199</v>
      </c>
      <c r="P64" s="127" t="str">
        <f t="shared" si="14"/>
        <v/>
      </c>
      <c r="Q64" s="145">
        <f ca="1">OFFSET('Mix Design'!R$1,MATCH(B$45,Mixes,0),ROW('1'!P64)-ROW('1'!P$60))</f>
        <v>0</v>
      </c>
      <c r="R64" s="178">
        <f ca="1">IF(B$45="","",IF(SUM(H$52)=0,0,OFFSET('Mix Design'!R$9,0,ROW('1'!P64)-ROW('1'!P$60))))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832" t="str">
        <f>IF($B$45=0,"",IF(H$45="Cold Feed",CF!B60,CF!B23))</f>
        <v/>
      </c>
      <c r="C65" s="833"/>
      <c r="D65" s="125" t="str">
        <f t="shared" si="8"/>
        <v/>
      </c>
      <c r="E65" s="127" t="str">
        <f t="shared" si="13"/>
        <v/>
      </c>
      <c r="F65" s="126" t="str">
        <f t="shared" si="9"/>
        <v/>
      </c>
      <c r="G65" s="306" t="str">
        <f t="shared" si="10"/>
        <v/>
      </c>
      <c r="H65" s="247"/>
      <c r="I65" s="307" t="str">
        <f t="shared" si="11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2"/>
        <v/>
      </c>
      <c r="N65" s="185" t="str">
        <f t="shared" si="7"/>
        <v/>
      </c>
      <c r="O65" s="311" t="s">
        <v>200</v>
      </c>
      <c r="P65" s="127" t="str">
        <f t="shared" si="14"/>
        <v/>
      </c>
      <c r="Q65" s="145">
        <f ca="1">OFFSET('Mix Design'!R$1,MATCH(B$45,Mixes,0),ROW('1'!P65)-ROW('1'!P$60))</f>
        <v>0</v>
      </c>
      <c r="R65" s="178">
        <f ca="1">IF(B$45="","",IF(SUM(H$52)=0,0,OFFSET('Mix Design'!R$9,0,ROW('1'!P65)-ROW('1'!P$60))))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832" t="str">
        <f>IF($B$45=0,"",IF(H$45="Cold Feed",CF!B61,CF!B24))</f>
        <v/>
      </c>
      <c r="C66" s="833"/>
      <c r="D66" s="125" t="str">
        <f t="shared" si="8"/>
        <v/>
      </c>
      <c r="E66" s="127" t="str">
        <f t="shared" si="13"/>
        <v/>
      </c>
      <c r="F66" s="126" t="str">
        <f t="shared" si="9"/>
        <v/>
      </c>
      <c r="G66" s="306" t="str">
        <f t="shared" si="10"/>
        <v/>
      </c>
      <c r="H66" s="247"/>
      <c r="I66" s="307" t="str">
        <f t="shared" si="11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2"/>
        <v/>
      </c>
      <c r="N66" s="186" t="str">
        <f t="shared" si="7"/>
        <v/>
      </c>
      <c r="O66" s="311" t="s">
        <v>201</v>
      </c>
      <c r="P66" s="127" t="str">
        <f t="shared" si="14"/>
        <v/>
      </c>
      <c r="Q66" s="145">
        <f ca="1">OFFSET('Mix Design'!R$1,MATCH(B$45,Mixes,0),ROW('1'!P66)-ROW('1'!P$60))</f>
        <v>0</v>
      </c>
      <c r="R66" s="178">
        <f ca="1">IF(B$45="","",IF(SUM(H$52)=0,0,OFFSET('Mix Design'!R$9,0,ROW('1'!P66)-ROW('1'!P$60))))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832" t="str">
        <f>IF($B$45=0,"",IF(H$45="Cold Feed",CF!B62,CF!B25))</f>
        <v/>
      </c>
      <c r="C67" s="833"/>
      <c r="D67" s="125" t="str">
        <f t="shared" si="8"/>
        <v/>
      </c>
      <c r="E67" s="127" t="str">
        <f t="shared" si="13"/>
        <v/>
      </c>
      <c r="F67" s="126" t="str">
        <f t="shared" si="9"/>
        <v/>
      </c>
      <c r="G67" s="306" t="str">
        <f t="shared" si="10"/>
        <v/>
      </c>
      <c r="H67" s="247"/>
      <c r="I67" s="307" t="str">
        <f t="shared" si="11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2"/>
        <v/>
      </c>
      <c r="N67" s="186" t="str">
        <f t="shared" si="7"/>
        <v/>
      </c>
      <c r="O67" s="184" t="s">
        <v>202</v>
      </c>
      <c r="P67" s="127" t="str">
        <f t="shared" si="14"/>
        <v/>
      </c>
      <c r="Q67" s="145">
        <f ca="1">OFFSET('Mix Design'!R$1,MATCH(B$45,Mixes,0),ROW('1'!P67)-ROW('1'!P$60))</f>
        <v>0</v>
      </c>
      <c r="R67" s="178">
        <f ca="1">IF(B$45="","",IF(SUM(H$52)=0,0,OFFSET('Mix Design'!R$9,0,ROW('1'!P67)-ROW('1'!P$60))))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832" t="str">
        <f>IF($B$45=0,"",IF(H$45="Cold Feed",CF!B63,CF!B26))</f>
        <v/>
      </c>
      <c r="C68" s="833"/>
      <c r="D68" s="125" t="str">
        <f t="shared" si="8"/>
        <v/>
      </c>
      <c r="E68" s="127" t="str">
        <f t="shared" si="13"/>
        <v/>
      </c>
      <c r="F68" s="126" t="str">
        <f t="shared" si="9"/>
        <v/>
      </c>
      <c r="G68" s="306" t="str">
        <f t="shared" si="10"/>
        <v/>
      </c>
      <c r="H68" s="247"/>
      <c r="I68" s="307" t="str">
        <f t="shared" si="11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4"/>
        <v/>
      </c>
      <c r="Q68" s="145">
        <f ca="1">OFFSET('Mix Design'!R$1,MATCH(B$45,Mixes,0),ROW('1'!P68)-ROW('1'!P$60))</f>
        <v>0</v>
      </c>
      <c r="R68" s="178">
        <f ca="1">IF(B$45="","",IF(SUM(H$52)=0,0,OFFSET('Mix Design'!R$9,0,ROW('1'!P68)-ROW('1'!P$60))))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832" t="str">
        <f>IF($B$45=0,"",IF(H$45="Cold Feed",CF!B64,CF!B27))</f>
        <v/>
      </c>
      <c r="C69" s="833"/>
      <c r="D69" s="125" t="str">
        <f t="shared" si="8"/>
        <v/>
      </c>
      <c r="E69" s="127" t="str">
        <f t="shared" si="13"/>
        <v/>
      </c>
      <c r="F69" s="126" t="str">
        <f t="shared" si="9"/>
        <v/>
      </c>
      <c r="G69" s="306" t="str">
        <f t="shared" si="10"/>
        <v/>
      </c>
      <c r="H69" s="247"/>
      <c r="I69" s="307" t="str">
        <f t="shared" si="11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2"/>
        <v/>
      </c>
      <c r="N69" s="186" t="str">
        <f t="shared" si="7"/>
        <v/>
      </c>
      <c r="O69" s="184" t="s">
        <v>204</v>
      </c>
      <c r="P69" s="127" t="str">
        <f t="shared" si="14"/>
        <v/>
      </c>
      <c r="Q69" s="145">
        <f ca="1">OFFSET('Mix Design'!R$1,MATCH(B$45,Mixes,0),ROW('1'!P69)-ROW('1'!P$60))</f>
        <v>0</v>
      </c>
      <c r="R69" s="178">
        <f ca="1">IF(B$45="","",IF(SUM(H$52)=0,0,OFFSET('Mix Design'!R$9,0,ROW('1'!P69)-ROW('1'!P$60))))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832" t="str">
        <f>IF($B$45=0,"",IF(H$45="Cold Feed",CF!B65,CF!B28))</f>
        <v/>
      </c>
      <c r="C70" s="833"/>
      <c r="D70" s="125" t="str">
        <f t="shared" si="8"/>
        <v/>
      </c>
      <c r="E70" s="127" t="str">
        <f t="shared" si="13"/>
        <v/>
      </c>
      <c r="F70" s="126" t="str">
        <f t="shared" si="9"/>
        <v/>
      </c>
      <c r="G70" s="306" t="str">
        <f t="shared" si="10"/>
        <v/>
      </c>
      <c r="H70" s="247"/>
      <c r="I70" s="307" t="str">
        <f t="shared" si="11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4"/>
        <v/>
      </c>
      <c r="Q70" s="145">
        <f ca="1">OFFSET('Mix Design'!R$1,MATCH(B$45,Mixes,0),ROW('1'!P70)-ROW('1'!P$60))</f>
        <v>0</v>
      </c>
      <c r="R70" s="178">
        <f ca="1">IF(B$45="","",IF(SUM(H$52)=0,0,OFFSET('Mix Design'!R$9,0,ROW('1'!P70)-ROW('1'!P$60))))</f>
        <v>0</v>
      </c>
      <c r="T70" s="347" t="e">
        <f>VLOOKUP(B$54,cfg,10)</f>
        <v>#N/A</v>
      </c>
    </row>
    <row r="71" spans="1:31" ht="15">
      <c r="A71" s="253" t="s">
        <v>106</v>
      </c>
      <c r="B71" s="832" t="str">
        <f>IF($B$45=0,"",IF(H$45="Cold Feed",CF!B66,CF!B29))</f>
        <v/>
      </c>
      <c r="C71" s="833"/>
      <c r="D71" s="125" t="str">
        <f t="shared" si="8"/>
        <v/>
      </c>
      <c r="E71" s="127" t="str">
        <f t="shared" si="13"/>
        <v/>
      </c>
      <c r="F71" s="126" t="str">
        <f t="shared" si="9"/>
        <v/>
      </c>
      <c r="G71" s="306" t="str">
        <f t="shared" si="10"/>
        <v/>
      </c>
      <c r="H71" s="247"/>
      <c r="I71" s="307" t="str">
        <f t="shared" si="11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4"/>
        <v/>
      </c>
      <c r="Q71" s="145">
        <f ca="1">OFFSET('Mix Design'!R$1,MATCH(B$45,Mixes,0),ROW('1'!P71)-ROW('1'!P$60))</f>
        <v>0</v>
      </c>
      <c r="R71" s="178">
        <f ca="1">IF(B$45="","",IF(SUM(H$52)=0,0,OFFSET('Mix Design'!R$9,0,ROW('1'!P71)-ROW('1'!P$60))))</f>
        <v>0</v>
      </c>
      <c r="T71" s="347" t="e">
        <f>VLOOKUP(B$54,cfg,11)</f>
        <v>#N/A</v>
      </c>
    </row>
    <row r="72" spans="1:31" ht="15">
      <c r="A72" s="254" t="s">
        <v>107</v>
      </c>
      <c r="B72" s="832" t="str">
        <f>IF($B$45=0,"",IF(H$45="Cold Feed",CF!B67,CF!B30))</f>
        <v/>
      </c>
      <c r="C72" s="833"/>
      <c r="D72" s="125" t="str">
        <f t="shared" si="8"/>
        <v/>
      </c>
      <c r="E72" s="127" t="str">
        <f t="shared" si="13"/>
        <v/>
      </c>
      <c r="F72" s="126" t="str">
        <f t="shared" si="9"/>
        <v/>
      </c>
      <c r="G72" s="306" t="str">
        <f t="shared" si="10"/>
        <v/>
      </c>
      <c r="H72" s="247"/>
      <c r="I72" s="307" t="str">
        <f t="shared" si="11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2"/>
        <v/>
      </c>
      <c r="N72" s="185" t="str">
        <f t="shared" si="7"/>
        <v/>
      </c>
      <c r="O72" s="184" t="s">
        <v>207</v>
      </c>
      <c r="P72" s="127" t="str">
        <f t="shared" si="14"/>
        <v/>
      </c>
      <c r="Q72" s="145">
        <f ca="1">OFFSET('Mix Design'!R$1,MATCH(B$45,Mixes,0),ROW('1'!P72)-ROW('1'!P$60))</f>
        <v>0</v>
      </c>
      <c r="R72" s="178">
        <f ca="1">IF(B$45="","",IF(SUM(H$52)=0,0,OFFSET('Mix Design'!R$9,0,ROW('1'!P72)-ROW('1'!P$60))))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832" t="str">
        <f>IF($B$45=0,"",IF(H$45="Cold Feed",CF!B68,CF!B31))</f>
        <v/>
      </c>
      <c r="C73" s="833"/>
      <c r="D73" s="125" t="str">
        <f t="shared" si="8"/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142" t="str">
        <f>IF(D56="","",ROUND(((B75-B74)/D57)*100,1))</f>
        <v/>
      </c>
      <c r="C76" s="142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963"/>
      <c r="C78" s="963"/>
      <c r="D78" s="963"/>
      <c r="E78" s="963"/>
      <c r="F78" s="963"/>
      <c r="G78" s="963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963"/>
      <c r="C79" s="963"/>
      <c r="D79" s="963"/>
      <c r="E79" s="963"/>
      <c r="F79" s="963"/>
      <c r="G79" s="963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963"/>
      <c r="C80" s="963"/>
      <c r="D80" s="963"/>
      <c r="E80" s="963"/>
      <c r="F80" s="963"/>
      <c r="G80" s="963"/>
      <c r="H80" s="400"/>
      <c r="I80" s="115"/>
      <c r="J80" s="115"/>
      <c r="K80" s="108"/>
      <c r="L80" s="108"/>
      <c r="M80" s="108"/>
      <c r="N80" s="108"/>
      <c r="O80" s="192"/>
    </row>
    <row r="81" spans="1:15" ht="15" customHeight="1">
      <c r="A81" s="315"/>
      <c r="B81" s="963"/>
      <c r="C81" s="963"/>
      <c r="D81" s="963"/>
      <c r="E81" s="963"/>
      <c r="F81" s="963"/>
      <c r="G81" s="963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964"/>
      <c r="C82" s="964"/>
      <c r="D82" s="964"/>
      <c r="E82" s="964"/>
      <c r="F82" s="964"/>
      <c r="G82" s="964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852"/>
      <c r="C85" s="852"/>
      <c r="D85" s="852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853"/>
      <c r="C91" s="852"/>
      <c r="D91" s="852"/>
      <c r="E91" s="192"/>
    </row>
    <row r="92" spans="1:15" ht="15" customHeight="1">
      <c r="A92" s="191" t="s">
        <v>130</v>
      </c>
      <c r="B92" s="853"/>
      <c r="C92" s="852"/>
      <c r="D92" s="852"/>
      <c r="E92" s="192"/>
    </row>
    <row r="93" spans="1:15" ht="15" customHeight="1">
      <c r="A93" s="191" t="s">
        <v>131</v>
      </c>
      <c r="B93" s="853"/>
      <c r="C93" s="852"/>
      <c r="D93" s="852"/>
      <c r="E93" s="192"/>
    </row>
    <row r="94" spans="1:15" ht="15" customHeight="1">
      <c r="A94" s="191" t="s">
        <v>178</v>
      </c>
      <c r="B94" s="826"/>
      <c r="C94" s="852"/>
      <c r="D94" s="852"/>
      <c r="E94" s="192"/>
    </row>
    <row r="95" spans="1:15" ht="15" customHeight="1">
      <c r="A95" s="309" t="s">
        <v>179</v>
      </c>
      <c r="B95" s="826"/>
      <c r="C95" s="852"/>
      <c r="D95" s="852"/>
      <c r="E95" s="192"/>
    </row>
    <row r="96" spans="1:15" ht="15" customHeight="1">
      <c r="A96" s="191" t="s">
        <v>186</v>
      </c>
      <c r="B96" s="853"/>
      <c r="C96" s="852"/>
      <c r="D96" s="852"/>
      <c r="E96" s="192"/>
    </row>
    <row r="97" spans="1:12" ht="15" customHeight="1">
      <c r="A97" s="191" t="s">
        <v>181</v>
      </c>
      <c r="B97" s="859"/>
      <c r="C97" s="858"/>
      <c r="D97" s="858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339"/>
      <c r="C101" s="339"/>
      <c r="D101" s="349"/>
      <c r="E101" s="340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879"/>
      <c r="C103" s="881"/>
      <c r="D103" s="881"/>
      <c r="E103" s="882"/>
    </row>
    <row r="104" spans="1:12" ht="15" customHeight="1">
      <c r="A104" s="341"/>
      <c r="B104" s="881"/>
      <c r="C104" s="881"/>
      <c r="D104" s="881"/>
      <c r="E104" s="882"/>
    </row>
    <row r="105" spans="1:12" ht="15" customHeight="1" thickBot="1">
      <c r="A105" s="343"/>
      <c r="B105" s="883"/>
      <c r="C105" s="883"/>
      <c r="D105" s="883"/>
      <c r="E105" s="884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853"/>
      <c r="C108" s="852"/>
      <c r="D108" s="852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853"/>
      <c r="C114" s="852"/>
      <c r="D114" s="852"/>
      <c r="E114" s="108"/>
      <c r="F114" s="108"/>
      <c r="G114" s="192"/>
    </row>
    <row r="115" spans="1:7" ht="15" customHeight="1">
      <c r="A115" s="309" t="s">
        <v>270</v>
      </c>
      <c r="B115" s="853"/>
      <c r="C115" s="852"/>
      <c r="D115" s="852"/>
      <c r="E115" s="108"/>
      <c r="F115" s="108"/>
      <c r="G115" s="192"/>
    </row>
    <row r="116" spans="1:7" ht="15" customHeight="1">
      <c r="A116" s="309" t="s">
        <v>271</v>
      </c>
      <c r="B116" s="960"/>
      <c r="C116" s="961"/>
      <c r="D116" s="961"/>
      <c r="E116" s="108"/>
      <c r="F116" s="108"/>
      <c r="G116" s="192"/>
    </row>
    <row r="117" spans="1:7" ht="15" customHeight="1">
      <c r="A117" s="191" t="s">
        <v>130</v>
      </c>
      <c r="B117" s="853"/>
      <c r="C117" s="852"/>
      <c r="D117" s="852"/>
      <c r="E117" s="108"/>
      <c r="F117" s="108"/>
      <c r="G117" s="192"/>
    </row>
    <row r="118" spans="1:7" ht="15" customHeight="1">
      <c r="A118" s="191" t="s">
        <v>131</v>
      </c>
      <c r="B118" s="853"/>
      <c r="C118" s="852"/>
      <c r="D118" s="852"/>
      <c r="E118" s="108"/>
      <c r="F118" s="108"/>
      <c r="G118" s="192"/>
    </row>
    <row r="119" spans="1:7" ht="15" customHeight="1">
      <c r="A119" s="191" t="s">
        <v>178</v>
      </c>
      <c r="B119" s="851"/>
      <c r="C119" s="852"/>
      <c r="D119" s="852"/>
      <c r="E119" s="108"/>
      <c r="F119" s="108"/>
      <c r="G119" s="192"/>
    </row>
    <row r="120" spans="1:7" ht="15" customHeight="1">
      <c r="A120" s="309" t="s">
        <v>179</v>
      </c>
      <c r="B120" s="851"/>
      <c r="C120" s="852"/>
      <c r="D120" s="852"/>
      <c r="E120" s="108"/>
      <c r="F120" s="108"/>
      <c r="G120" s="192"/>
    </row>
    <row r="121" spans="1:7" ht="15" customHeight="1">
      <c r="A121" s="191" t="s">
        <v>186</v>
      </c>
      <c r="B121" s="853"/>
      <c r="C121" s="852"/>
      <c r="D121" s="852"/>
      <c r="E121" s="108"/>
      <c r="F121" s="108"/>
      <c r="G121" s="192"/>
    </row>
    <row r="122" spans="1:7" ht="15" customHeight="1">
      <c r="A122" s="191" t="s">
        <v>181</v>
      </c>
      <c r="B122" s="857"/>
      <c r="C122" s="858"/>
      <c r="D122" s="858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327"/>
      <c r="B125" s="119"/>
      <c r="C125" s="120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860"/>
      <c r="C127" s="860"/>
      <c r="D127" s="860"/>
      <c r="E127" s="860"/>
      <c r="F127" s="860"/>
      <c r="G127" s="861"/>
    </row>
    <row r="128" spans="1:7" ht="15" customHeight="1">
      <c r="A128" s="328"/>
      <c r="B128" s="862"/>
      <c r="C128" s="862"/>
      <c r="D128" s="862"/>
      <c r="E128" s="862"/>
      <c r="F128" s="862"/>
      <c r="G128" s="863"/>
    </row>
    <row r="129" spans="1:11" ht="15" customHeight="1" thickBot="1">
      <c r="A129" s="329"/>
      <c r="B129" s="864"/>
      <c r="C129" s="864"/>
      <c r="D129" s="864"/>
      <c r="E129" s="864"/>
      <c r="F129" s="864"/>
      <c r="G129" s="865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50"/>
      <c r="J134" s="651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50"/>
      <c r="J135" s="651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50"/>
      <c r="J136" s="651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954"/>
      <c r="J137" s="955"/>
      <c r="K137" s="192"/>
    </row>
    <row r="138" spans="1:11" ht="15" customHeight="1" thickTop="1">
      <c r="A138" s="309" t="s">
        <v>402</v>
      </c>
      <c r="B138" s="853"/>
      <c r="C138" s="852"/>
      <c r="D138" s="852"/>
      <c r="E138" s="357" t="s">
        <v>386</v>
      </c>
      <c r="F138" s="588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852"/>
      <c r="C139" s="852"/>
      <c r="D139" s="852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826"/>
      <c r="C140" s="852"/>
      <c r="D140" s="852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826"/>
      <c r="C141" s="852"/>
      <c r="D141" s="852"/>
      <c r="E141" s="116"/>
      <c r="J141" s="133"/>
      <c r="K141" s="192"/>
    </row>
    <row r="142" spans="1:11" ht="15" customHeight="1">
      <c r="A142" s="309" t="s">
        <v>403</v>
      </c>
      <c r="B142" s="853"/>
      <c r="C142" s="852"/>
      <c r="D142" s="852"/>
      <c r="E142" s="357" t="s">
        <v>386</v>
      </c>
      <c r="F142" s="582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859"/>
      <c r="C143" s="858"/>
      <c r="D143" s="858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858"/>
      <c r="C144" s="858"/>
      <c r="D144" s="858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331"/>
      <c r="C149" s="332"/>
      <c r="D149" s="332"/>
      <c r="E149" s="333" t="str">
        <f>IF(B149="","",ROUND(B149/(D149-C149),3))</f>
        <v/>
      </c>
      <c r="F149" s="334"/>
      <c r="G149" s="333" t="str">
        <f>IF(B149="","",(F149-E149))</f>
        <v/>
      </c>
      <c r="H149" s="317" t="str">
        <f t="shared" ref="H149:H156" si="15">IF(E149="","",IF(E149&gt;(F149+0.02),"OUT",IF(E149&lt;(F149-0.02),"OUT","IN")))</f>
        <v/>
      </c>
      <c r="I149" s="134" t="str">
        <f>"+/-0.020"</f>
        <v>+/-0.020</v>
      </c>
      <c r="J149" s="584"/>
      <c r="K149" s="587" t="str">
        <f>IF(B$144=0,"",J149/B$144)</f>
        <v/>
      </c>
    </row>
    <row r="150" spans="1:11" ht="15" customHeight="1">
      <c r="A150" s="330">
        <v>2</v>
      </c>
      <c r="B150" s="331"/>
      <c r="C150" s="332"/>
      <c r="D150" s="332"/>
      <c r="E150" s="333" t="str">
        <f t="shared" ref="E150:E155" si="16">IF(B150="","",ROUND(B150/(D150-C150),3))</f>
        <v/>
      </c>
      <c r="F150" s="334"/>
      <c r="G150" s="333" t="str">
        <f t="shared" ref="G150:G156" si="17">IF(B150="","",(F150-E150))</f>
        <v/>
      </c>
      <c r="H150" s="317" t="str">
        <f t="shared" si="15"/>
        <v/>
      </c>
      <c r="I150" s="134" t="str">
        <f t="shared" ref="I150:I156" si="18">"+/-0.020"</f>
        <v>+/-0.020</v>
      </c>
      <c r="J150" s="584"/>
      <c r="K150" s="587" t="str">
        <f t="shared" ref="K150:K156" si="19">IF(B$144=0,"",J150/B$144)</f>
        <v/>
      </c>
    </row>
    <row r="151" spans="1:11" ht="15" customHeight="1">
      <c r="A151" s="319">
        <v>3</v>
      </c>
      <c r="B151" s="136"/>
      <c r="C151" s="137"/>
      <c r="D151" s="137"/>
      <c r="E151" s="333" t="str">
        <f t="shared" si="16"/>
        <v/>
      </c>
      <c r="F151" s="140"/>
      <c r="G151" s="333" t="str">
        <f t="shared" si="17"/>
        <v/>
      </c>
      <c r="H151" s="317" t="str">
        <f t="shared" si="15"/>
        <v/>
      </c>
      <c r="I151" s="134" t="str">
        <f t="shared" si="18"/>
        <v>+/-0.020</v>
      </c>
      <c r="J151" s="585"/>
      <c r="K151" s="587" t="str">
        <f t="shared" si="19"/>
        <v/>
      </c>
    </row>
    <row r="152" spans="1:11" ht="15" customHeight="1">
      <c r="A152" s="319">
        <v>4</v>
      </c>
      <c r="B152" s="136"/>
      <c r="C152" s="137"/>
      <c r="D152" s="137"/>
      <c r="E152" s="333" t="str">
        <f t="shared" si="16"/>
        <v/>
      </c>
      <c r="F152" s="140"/>
      <c r="G152" s="333" t="str">
        <f t="shared" si="17"/>
        <v/>
      </c>
      <c r="H152" s="317" t="str">
        <f t="shared" si="15"/>
        <v/>
      </c>
      <c r="I152" s="134" t="str">
        <f t="shared" si="18"/>
        <v>+/-0.020</v>
      </c>
      <c r="J152" s="585"/>
      <c r="K152" s="587" t="str">
        <f t="shared" si="19"/>
        <v/>
      </c>
    </row>
    <row r="153" spans="1:11" ht="15" customHeight="1">
      <c r="A153" s="319">
        <v>5</v>
      </c>
      <c r="B153" s="136"/>
      <c r="C153" s="137"/>
      <c r="D153" s="137"/>
      <c r="E153" s="333" t="str">
        <f t="shared" si="16"/>
        <v/>
      </c>
      <c r="F153" s="140"/>
      <c r="G153" s="333" t="str">
        <f t="shared" si="17"/>
        <v/>
      </c>
      <c r="H153" s="317" t="str">
        <f t="shared" si="15"/>
        <v/>
      </c>
      <c r="I153" s="134" t="str">
        <f t="shared" si="18"/>
        <v>+/-0.020</v>
      </c>
      <c r="J153" s="585"/>
      <c r="K153" s="587" t="str">
        <f t="shared" si="19"/>
        <v/>
      </c>
    </row>
    <row r="154" spans="1:11" ht="15" customHeight="1">
      <c r="A154" s="319">
        <v>6</v>
      </c>
      <c r="B154" s="136"/>
      <c r="C154" s="137"/>
      <c r="D154" s="137"/>
      <c r="E154" s="333" t="str">
        <f t="shared" si="16"/>
        <v/>
      </c>
      <c r="F154" s="140"/>
      <c r="G154" s="333" t="str">
        <f t="shared" si="17"/>
        <v/>
      </c>
      <c r="H154" s="317" t="str">
        <f t="shared" si="15"/>
        <v/>
      </c>
      <c r="I154" s="134" t="str">
        <f t="shared" si="18"/>
        <v>+/-0.020</v>
      </c>
      <c r="J154" s="585"/>
      <c r="K154" s="587" t="str">
        <f t="shared" si="19"/>
        <v/>
      </c>
    </row>
    <row r="155" spans="1:11" ht="15" customHeight="1">
      <c r="A155" s="319">
        <v>7</v>
      </c>
      <c r="B155" s="138"/>
      <c r="C155" s="139"/>
      <c r="D155" s="139"/>
      <c r="E155" s="335" t="str">
        <f t="shared" si="16"/>
        <v/>
      </c>
      <c r="F155" s="141"/>
      <c r="G155" s="333" t="str">
        <f t="shared" si="17"/>
        <v/>
      </c>
      <c r="H155" s="317" t="str">
        <f t="shared" si="15"/>
        <v/>
      </c>
      <c r="I155" s="134" t="str">
        <f t="shared" si="18"/>
        <v>+/-0.020</v>
      </c>
      <c r="J155" s="586"/>
      <c r="K155" s="587" t="str">
        <f t="shared" si="19"/>
        <v/>
      </c>
    </row>
    <row r="156" spans="1:11" ht="15" customHeight="1">
      <c r="A156" s="319">
        <v>8</v>
      </c>
      <c r="B156" s="138"/>
      <c r="C156" s="139"/>
      <c r="D156" s="139"/>
      <c r="E156" s="335" t="str">
        <f>IF(B156="","",ROUND(B156/(D156-C156),3))</f>
        <v/>
      </c>
      <c r="F156" s="141"/>
      <c r="G156" s="333" t="str">
        <f t="shared" si="17"/>
        <v/>
      </c>
      <c r="H156" s="317" t="str">
        <f t="shared" si="15"/>
        <v/>
      </c>
      <c r="I156" s="134" t="str">
        <f t="shared" si="18"/>
        <v>+/-0.020</v>
      </c>
      <c r="J156" s="586"/>
      <c r="K156" s="587" t="str">
        <f t="shared" si="19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930"/>
      <c r="C158" s="930"/>
      <c r="D158" s="930"/>
      <c r="E158" s="930"/>
      <c r="F158" s="930"/>
      <c r="G158" s="930"/>
      <c r="H158" s="930"/>
      <c r="I158" s="930"/>
      <c r="J158" s="930"/>
      <c r="K158" s="931"/>
    </row>
    <row r="159" spans="1:11" ht="15" customHeight="1">
      <c r="A159" s="312"/>
      <c r="B159" s="930"/>
      <c r="C159" s="930"/>
      <c r="D159" s="930"/>
      <c r="E159" s="930"/>
      <c r="F159" s="930"/>
      <c r="G159" s="930"/>
      <c r="H159" s="930"/>
      <c r="I159" s="930"/>
      <c r="J159" s="930"/>
      <c r="K159" s="931"/>
    </row>
    <row r="160" spans="1:11" ht="15" customHeight="1">
      <c r="A160" s="312"/>
      <c r="B160" s="930"/>
      <c r="C160" s="930"/>
      <c r="D160" s="930"/>
      <c r="E160" s="930"/>
      <c r="F160" s="930"/>
      <c r="G160" s="930"/>
      <c r="H160" s="930"/>
      <c r="I160" s="930"/>
      <c r="J160" s="930"/>
      <c r="K160" s="931"/>
    </row>
    <row r="161" spans="1:69" ht="15" customHeight="1" thickBot="1">
      <c r="A161" s="321"/>
      <c r="B161" s="932"/>
      <c r="C161" s="932"/>
      <c r="D161" s="932"/>
      <c r="E161" s="932"/>
      <c r="F161" s="932"/>
      <c r="G161" s="932"/>
      <c r="H161" s="932"/>
      <c r="I161" s="932"/>
      <c r="J161" s="932"/>
      <c r="K161" s="93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405"/>
      <c r="BK165" s="405"/>
      <c r="BL165" s="405"/>
      <c r="BM165" s="405"/>
      <c r="BN165" s="405"/>
      <c r="BO165" s="405"/>
      <c r="BP165" s="405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405"/>
      <c r="BN169" s="405"/>
      <c r="BO169" s="405"/>
      <c r="BP169" s="405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20">C31</f>
        <v/>
      </c>
      <c r="BL176" s="158">
        <f t="shared" si="20"/>
        <v>0</v>
      </c>
      <c r="BM176" s="158" t="str">
        <f t="shared" si="20"/>
        <v/>
      </c>
      <c r="BN176" s="158" t="str">
        <f t="shared" si="20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20"/>
        <v/>
      </c>
      <c r="BL177" s="158">
        <f t="shared" si="20"/>
        <v>0</v>
      </c>
      <c r="BM177" s="158" t="str">
        <f t="shared" si="20"/>
        <v/>
      </c>
      <c r="BN177" s="158" t="str">
        <f t="shared" si="20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414" t="str">
        <f>IF($D$56="","","37.5mm (1½)")</f>
        <v/>
      </c>
      <c r="BJ184" s="182" t="str">
        <f>IF($D$56="","",G61)</f>
        <v/>
      </c>
      <c r="BK184" s="182" t="str">
        <f t="shared" ref="BK184:BQ190" si="21">IF($D$56="","",I61)</f>
        <v/>
      </c>
      <c r="BL184" s="182" t="str">
        <f t="shared" si="21"/>
        <v/>
      </c>
      <c r="BM184" s="182" t="str">
        <f t="shared" si="21"/>
        <v/>
      </c>
      <c r="BN184" s="182" t="str">
        <f t="shared" si="21"/>
        <v/>
      </c>
      <c r="BO184" s="182" t="str">
        <f t="shared" si="21"/>
        <v/>
      </c>
      <c r="BP184" s="182" t="str">
        <f t="shared" si="21"/>
        <v/>
      </c>
      <c r="BQ184" s="418" t="str">
        <f t="shared" si="21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1"/>
        <v/>
      </c>
      <c r="BL185" s="518" t="str">
        <f t="shared" si="21"/>
        <v/>
      </c>
      <c r="BM185" s="518" t="str">
        <f t="shared" si="21"/>
        <v/>
      </c>
      <c r="BN185" s="518" t="str">
        <f t="shared" si="21"/>
        <v/>
      </c>
      <c r="BO185" s="518" t="str">
        <f t="shared" si="21"/>
        <v/>
      </c>
      <c r="BP185" s="518" t="str">
        <f t="shared" si="21"/>
        <v/>
      </c>
      <c r="BQ185" s="418" t="str">
        <f t="shared" si="21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1"/>
        <v/>
      </c>
      <c r="BL186" s="518" t="str">
        <f t="shared" si="21"/>
        <v/>
      </c>
      <c r="BM186" s="518" t="str">
        <f t="shared" si="21"/>
        <v/>
      </c>
      <c r="BN186" s="518" t="str">
        <f t="shared" si="21"/>
        <v/>
      </c>
      <c r="BO186" s="518" t="str">
        <f t="shared" si="21"/>
        <v/>
      </c>
      <c r="BP186" s="518" t="str">
        <f t="shared" si="21"/>
        <v/>
      </c>
      <c r="BQ186" s="418" t="str">
        <f t="shared" si="21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1"/>
        <v/>
      </c>
      <c r="BL187" s="518" t="str">
        <f t="shared" si="21"/>
        <v/>
      </c>
      <c r="BM187" s="518" t="str">
        <f t="shared" si="21"/>
        <v/>
      </c>
      <c r="BN187" s="518" t="str">
        <f t="shared" si="21"/>
        <v/>
      </c>
      <c r="BO187" s="518" t="str">
        <f t="shared" si="21"/>
        <v/>
      </c>
      <c r="BP187" s="518" t="str">
        <f t="shared" si="21"/>
        <v/>
      </c>
      <c r="BQ187" s="418" t="str">
        <f t="shared" si="21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1"/>
        <v/>
      </c>
      <c r="BL188" s="518" t="str">
        <f t="shared" si="21"/>
        <v/>
      </c>
      <c r="BM188" s="518" t="str">
        <f t="shared" si="21"/>
        <v/>
      </c>
      <c r="BN188" s="518" t="str">
        <f t="shared" si="21"/>
        <v/>
      </c>
      <c r="BO188" s="518" t="str">
        <f t="shared" si="21"/>
        <v/>
      </c>
      <c r="BP188" s="518" t="str">
        <f t="shared" si="21"/>
        <v/>
      </c>
      <c r="BQ188" s="418" t="str">
        <f t="shared" si="21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1"/>
        <v/>
      </c>
      <c r="BL189" s="518" t="str">
        <f t="shared" si="21"/>
        <v/>
      </c>
      <c r="BM189" s="518" t="str">
        <f t="shared" si="21"/>
        <v/>
      </c>
      <c r="BN189" s="518" t="str">
        <f t="shared" si="21"/>
        <v/>
      </c>
      <c r="BO189" s="518" t="str">
        <f t="shared" si="21"/>
        <v/>
      </c>
      <c r="BP189" s="518" t="str">
        <f t="shared" si="21"/>
        <v/>
      </c>
      <c r="BQ189" s="418" t="str">
        <f t="shared" si="21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1"/>
        <v/>
      </c>
      <c r="BL190" s="518" t="str">
        <f t="shared" si="21"/>
        <v/>
      </c>
      <c r="BM190" s="518" t="str">
        <f t="shared" si="21"/>
        <v/>
      </c>
      <c r="BN190" s="518" t="str">
        <f t="shared" si="21"/>
        <v/>
      </c>
      <c r="BO190" s="518" t="str">
        <f t="shared" si="21"/>
        <v/>
      </c>
      <c r="BP190" s="518" t="str">
        <f t="shared" si="21"/>
        <v/>
      </c>
      <c r="BQ190" s="418" t="str">
        <f t="shared" si="21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2">IF($D$56="","",N68)</f>
        <v/>
      </c>
      <c r="BQ191" s="418" t="str">
        <f t="shared" si="22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2"/>
        <v/>
      </c>
      <c r="BQ192" s="418" t="str">
        <f t="shared" si="22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2"/>
        <v/>
      </c>
      <c r="BQ193" s="418" t="str">
        <f t="shared" si="22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2"/>
        <v/>
      </c>
      <c r="BQ194" s="418" t="str">
        <f t="shared" si="22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2"/>
        <v/>
      </c>
      <c r="BQ195" s="418" t="str">
        <f t="shared" si="22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2"/>
        <v/>
      </c>
      <c r="BQ196" s="418" t="str">
        <f t="shared" si="22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3">IF(A125="","",A125)</f>
        <v/>
      </c>
      <c r="BL204" s="420" t="str">
        <f t="shared" si="23"/>
        <v/>
      </c>
      <c r="BM204" s="420" t="str">
        <f t="shared" si="23"/>
        <v/>
      </c>
      <c r="BN204" s="420" t="str">
        <f t="shared" si="23"/>
        <v/>
      </c>
      <c r="BO204" s="420" t="str">
        <f t="shared" si="23"/>
        <v/>
      </c>
      <c r="BP204" s="518" t="str">
        <f t="shared" si="23"/>
        <v/>
      </c>
      <c r="BQ204" s="418" t="str">
        <f t="shared" si="23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4">IF($B$149="","",A149)</f>
        <v/>
      </c>
      <c r="BJ213" s="158" t="str">
        <f t="shared" ref="BJ213:BN220" si="25">IF($B$149="","",E149)</f>
        <v/>
      </c>
      <c r="BK213" s="158" t="str">
        <f t="shared" si="25"/>
        <v/>
      </c>
      <c r="BL213" s="158" t="str">
        <f t="shared" si="25"/>
        <v/>
      </c>
      <c r="BM213" s="518" t="str">
        <f t="shared" si="25"/>
        <v/>
      </c>
      <c r="BN213" s="518" t="str">
        <f t="shared" si="25"/>
        <v/>
      </c>
      <c r="BO213" s="97"/>
      <c r="BP213" s="97"/>
      <c r="BQ213" s="411"/>
    </row>
    <row r="214" spans="61:69" ht="15" customHeight="1">
      <c r="BI214" s="419" t="str">
        <f t="shared" si="24"/>
        <v/>
      </c>
      <c r="BJ214" s="158" t="str">
        <f t="shared" si="25"/>
        <v/>
      </c>
      <c r="BK214" s="158" t="str">
        <f t="shared" si="25"/>
        <v/>
      </c>
      <c r="BL214" s="158" t="str">
        <f t="shared" si="25"/>
        <v/>
      </c>
      <c r="BM214" s="518" t="str">
        <f t="shared" si="25"/>
        <v/>
      </c>
      <c r="BN214" s="518" t="str">
        <f t="shared" si="25"/>
        <v/>
      </c>
      <c r="BO214" s="97"/>
      <c r="BP214" s="97"/>
      <c r="BQ214" s="411"/>
    </row>
    <row r="215" spans="61:69" ht="15" customHeight="1">
      <c r="BI215" s="419" t="str">
        <f t="shared" si="24"/>
        <v/>
      </c>
      <c r="BJ215" s="158" t="str">
        <f t="shared" si="25"/>
        <v/>
      </c>
      <c r="BK215" s="158" t="str">
        <f t="shared" si="25"/>
        <v/>
      </c>
      <c r="BL215" s="158" t="str">
        <f t="shared" si="25"/>
        <v/>
      </c>
      <c r="BM215" s="518" t="str">
        <f t="shared" si="25"/>
        <v/>
      </c>
      <c r="BN215" s="518" t="str">
        <f t="shared" si="25"/>
        <v/>
      </c>
      <c r="BO215" s="97"/>
      <c r="BP215" s="97"/>
      <c r="BQ215" s="411"/>
    </row>
    <row r="216" spans="61:69" ht="15" customHeight="1">
      <c r="BI216" s="419" t="str">
        <f t="shared" si="24"/>
        <v/>
      </c>
      <c r="BJ216" s="158" t="str">
        <f t="shared" si="25"/>
        <v/>
      </c>
      <c r="BK216" s="158" t="str">
        <f t="shared" si="25"/>
        <v/>
      </c>
      <c r="BL216" s="158" t="str">
        <f t="shared" si="25"/>
        <v/>
      </c>
      <c r="BM216" s="518" t="str">
        <f t="shared" si="25"/>
        <v/>
      </c>
      <c r="BN216" s="518" t="str">
        <f t="shared" si="25"/>
        <v/>
      </c>
      <c r="BO216" s="97"/>
      <c r="BP216" s="97"/>
      <c r="BQ216" s="411"/>
    </row>
    <row r="217" spans="61:69" ht="15" customHeight="1">
      <c r="BI217" s="419" t="str">
        <f t="shared" si="24"/>
        <v/>
      </c>
      <c r="BJ217" s="158" t="str">
        <f t="shared" si="25"/>
        <v/>
      </c>
      <c r="BK217" s="158" t="str">
        <f t="shared" si="25"/>
        <v/>
      </c>
      <c r="BL217" s="158" t="str">
        <f t="shared" si="25"/>
        <v/>
      </c>
      <c r="BM217" s="518" t="str">
        <f t="shared" si="25"/>
        <v/>
      </c>
      <c r="BN217" s="518" t="str">
        <f t="shared" si="25"/>
        <v/>
      </c>
      <c r="BO217" s="97"/>
      <c r="BP217" s="97"/>
      <c r="BQ217" s="411"/>
    </row>
    <row r="218" spans="61:69" ht="15" customHeight="1">
      <c r="BI218" s="419" t="str">
        <f t="shared" si="24"/>
        <v/>
      </c>
      <c r="BJ218" s="158" t="str">
        <f t="shared" si="25"/>
        <v/>
      </c>
      <c r="BK218" s="158" t="str">
        <f t="shared" si="25"/>
        <v/>
      </c>
      <c r="BL218" s="158" t="str">
        <f t="shared" si="25"/>
        <v/>
      </c>
      <c r="BM218" s="518" t="str">
        <f t="shared" si="25"/>
        <v/>
      </c>
      <c r="BN218" s="518" t="str">
        <f t="shared" si="25"/>
        <v/>
      </c>
      <c r="BO218" s="97"/>
      <c r="BP218" s="97"/>
      <c r="BQ218" s="411"/>
    </row>
    <row r="219" spans="61:69" ht="15" customHeight="1">
      <c r="BI219" s="419" t="str">
        <f t="shared" si="24"/>
        <v/>
      </c>
      <c r="BJ219" s="158" t="str">
        <f t="shared" si="25"/>
        <v/>
      </c>
      <c r="BK219" s="158" t="str">
        <f t="shared" si="25"/>
        <v/>
      </c>
      <c r="BL219" s="158" t="str">
        <f t="shared" si="25"/>
        <v/>
      </c>
      <c r="BM219" s="518" t="str">
        <f t="shared" si="25"/>
        <v/>
      </c>
      <c r="BN219" s="518" t="str">
        <f t="shared" si="25"/>
        <v/>
      </c>
      <c r="BO219" s="97"/>
      <c r="BP219" s="97"/>
      <c r="BQ219" s="411"/>
    </row>
    <row r="220" spans="61:69" ht="15" customHeight="1" thickBot="1">
      <c r="BI220" s="421" t="str">
        <f t="shared" si="24"/>
        <v/>
      </c>
      <c r="BJ220" s="422" t="str">
        <f t="shared" si="25"/>
        <v/>
      </c>
      <c r="BK220" s="422" t="str">
        <f t="shared" si="25"/>
        <v/>
      </c>
      <c r="BL220" s="422" t="str">
        <f t="shared" si="25"/>
        <v/>
      </c>
      <c r="BM220" s="423" t="str">
        <f t="shared" si="25"/>
        <v/>
      </c>
      <c r="BN220" s="423" t="str">
        <f t="shared" si="25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116:D116"/>
    <mergeCell ref="B111:D111"/>
    <mergeCell ref="D99:D100"/>
    <mergeCell ref="B108:D108"/>
    <mergeCell ref="B86:D86"/>
    <mergeCell ref="B78:G82"/>
    <mergeCell ref="B85:D85"/>
    <mergeCell ref="B95:D95"/>
    <mergeCell ref="B96:D96"/>
    <mergeCell ref="B97:D97"/>
    <mergeCell ref="BO167:BQ167"/>
    <mergeCell ref="BJ173:BK173"/>
    <mergeCell ref="BJ174:BK174"/>
    <mergeCell ref="BJ181:BK181"/>
    <mergeCell ref="BJ182:BK182"/>
    <mergeCell ref="B144:D144"/>
    <mergeCell ref="K146:K148"/>
    <mergeCell ref="B158:K161"/>
    <mergeCell ref="A131:K131"/>
    <mergeCell ref="B147:B148"/>
    <mergeCell ref="C147:C148"/>
    <mergeCell ref="BJ171:BL171"/>
    <mergeCell ref="BM171:BN171"/>
    <mergeCell ref="BO171:BP171"/>
    <mergeCell ref="BI172:BQ172"/>
    <mergeCell ref="BI180:BQ180"/>
    <mergeCell ref="BI164:BQ164"/>
    <mergeCell ref="BJ166:BL166"/>
    <mergeCell ref="BJ167:BL167"/>
    <mergeCell ref="BJ168:BL168"/>
    <mergeCell ref="BJ169:BL169"/>
    <mergeCell ref="BJ170:BL170"/>
    <mergeCell ref="BO166:BQ166"/>
    <mergeCell ref="G146:G148"/>
    <mergeCell ref="B3:D3"/>
    <mergeCell ref="B24:C24"/>
    <mergeCell ref="B52:D52"/>
    <mergeCell ref="B53:D53"/>
    <mergeCell ref="D29:D30"/>
    <mergeCell ref="A34:B34"/>
    <mergeCell ref="A33:B33"/>
    <mergeCell ref="A28:G28"/>
    <mergeCell ref="A32:B32"/>
    <mergeCell ref="A31:B31"/>
    <mergeCell ref="C29:C30"/>
    <mergeCell ref="F29:F30"/>
    <mergeCell ref="A43:O43"/>
    <mergeCell ref="B44:D44"/>
    <mergeCell ref="J7:K8"/>
    <mergeCell ref="B17:D17"/>
    <mergeCell ref="AD46:AD47"/>
    <mergeCell ref="B47:D47"/>
    <mergeCell ref="B48:D48"/>
    <mergeCell ref="B49:D49"/>
    <mergeCell ref="A1:H1"/>
    <mergeCell ref="F20:G20"/>
    <mergeCell ref="F21:G21"/>
    <mergeCell ref="F22:G22"/>
    <mergeCell ref="F23:G23"/>
    <mergeCell ref="F19:G19"/>
    <mergeCell ref="B15:D15"/>
    <mergeCell ref="B14:D14"/>
    <mergeCell ref="A18:D18"/>
    <mergeCell ref="F18:H18"/>
    <mergeCell ref="B4:D4"/>
    <mergeCell ref="B16:D16"/>
    <mergeCell ref="B6:D6"/>
    <mergeCell ref="B5:D5"/>
    <mergeCell ref="B8:D8"/>
    <mergeCell ref="B9:D9"/>
    <mergeCell ref="B10:D10"/>
    <mergeCell ref="B11:D11"/>
    <mergeCell ref="B12:D12"/>
    <mergeCell ref="B2:D2"/>
    <mergeCell ref="B46:D46"/>
    <mergeCell ref="B45:D45"/>
    <mergeCell ref="D57:E57"/>
    <mergeCell ref="A58:C58"/>
    <mergeCell ref="D58:E58"/>
    <mergeCell ref="B51:D51"/>
    <mergeCell ref="G59:G60"/>
    <mergeCell ref="A57:C57"/>
    <mergeCell ref="H45:I45"/>
    <mergeCell ref="G47:H47"/>
    <mergeCell ref="G51:H51"/>
    <mergeCell ref="B55:D55"/>
    <mergeCell ref="H59:H60"/>
    <mergeCell ref="I59:I60"/>
    <mergeCell ref="Z46:Z47"/>
    <mergeCell ref="AA46:AA47"/>
    <mergeCell ref="AC46:AC47"/>
    <mergeCell ref="B7:D7"/>
    <mergeCell ref="B13:D13"/>
    <mergeCell ref="G29:G30"/>
    <mergeCell ref="E29:E30"/>
    <mergeCell ref="B50:D50"/>
    <mergeCell ref="B132:D132"/>
    <mergeCell ref="B70:C70"/>
    <mergeCell ref="B69:C69"/>
    <mergeCell ref="A56:C56"/>
    <mergeCell ref="D56:E56"/>
    <mergeCell ref="B36:G40"/>
    <mergeCell ref="B103:E105"/>
    <mergeCell ref="A84:E84"/>
    <mergeCell ref="E99:E100"/>
    <mergeCell ref="B54:D54"/>
    <mergeCell ref="B61:C61"/>
    <mergeCell ref="B62:C62"/>
    <mergeCell ref="B72:C72"/>
    <mergeCell ref="B73:C73"/>
    <mergeCell ref="B74:C74"/>
    <mergeCell ref="B75:C75"/>
    <mergeCell ref="J146:J148"/>
    <mergeCell ref="B120:D120"/>
    <mergeCell ref="B121:D121"/>
    <mergeCell ref="B122:D122"/>
    <mergeCell ref="B140:D140"/>
    <mergeCell ref="B142:D142"/>
    <mergeCell ref="B143:D143"/>
    <mergeCell ref="B141:D141"/>
    <mergeCell ref="B135:D135"/>
    <mergeCell ref="B136:D136"/>
    <mergeCell ref="B137:D137"/>
    <mergeCell ref="B133:D133"/>
    <mergeCell ref="B138:D138"/>
    <mergeCell ref="B139:D139"/>
    <mergeCell ref="B134:D134"/>
    <mergeCell ref="B127:G129"/>
    <mergeCell ref="D147:D148"/>
    <mergeCell ref="E147:E148"/>
    <mergeCell ref="B146:E146"/>
    <mergeCell ref="F147:F148"/>
    <mergeCell ref="G133:J133"/>
    <mergeCell ref="I137:J137"/>
    <mergeCell ref="H146:H148"/>
    <mergeCell ref="A99:A100"/>
    <mergeCell ref="B99:B100"/>
    <mergeCell ref="C99:C100"/>
    <mergeCell ref="B64:C64"/>
    <mergeCell ref="A146:A148"/>
    <mergeCell ref="I146:I148"/>
    <mergeCell ref="B119:D119"/>
    <mergeCell ref="B114:D114"/>
    <mergeCell ref="B87:D87"/>
    <mergeCell ref="B88:D88"/>
    <mergeCell ref="B89:D89"/>
    <mergeCell ref="B90:D90"/>
    <mergeCell ref="B92:D92"/>
    <mergeCell ref="B91:D91"/>
    <mergeCell ref="B112:D112"/>
    <mergeCell ref="B117:D117"/>
    <mergeCell ref="B118:D118"/>
    <mergeCell ref="B93:D93"/>
    <mergeCell ref="B94:D94"/>
    <mergeCell ref="B113:D113"/>
    <mergeCell ref="B109:D109"/>
    <mergeCell ref="B110:D110"/>
    <mergeCell ref="A107:G107"/>
    <mergeCell ref="B115:D115"/>
    <mergeCell ref="Z64:Z65"/>
    <mergeCell ref="Q59:Q60"/>
    <mergeCell ref="R59:R60"/>
    <mergeCell ref="B71:C71"/>
    <mergeCell ref="B65:C65"/>
    <mergeCell ref="B66:C66"/>
    <mergeCell ref="B67:C67"/>
    <mergeCell ref="B68:C68"/>
    <mergeCell ref="A59:A60"/>
    <mergeCell ref="M59:M60"/>
    <mergeCell ref="N59:N60"/>
    <mergeCell ref="O59:O60"/>
    <mergeCell ref="L59:L60"/>
    <mergeCell ref="B59:C60"/>
    <mergeCell ref="D59:D60"/>
    <mergeCell ref="E59:E60"/>
    <mergeCell ref="F59:F60"/>
    <mergeCell ref="K59:K60"/>
    <mergeCell ref="B63:C63"/>
    <mergeCell ref="J59:J60"/>
  </mergeCells>
  <phoneticPr fontId="0" type="noConversion"/>
  <conditionalFormatting sqref="BI202:BQ202">
    <cfRule type="cellIs" dxfId="255" priority="8" stopIfTrue="1" operator="equal">
      <formula>"Emulsion"</formula>
    </cfRule>
  </conditionalFormatting>
  <conditionalFormatting sqref="BI206:BQ206">
    <cfRule type="cellIs" dxfId="254" priority="7" stopIfTrue="1" operator="equal">
      <formula>"Core Density"</formula>
    </cfRule>
  </conditionalFormatting>
  <conditionalFormatting sqref="H46">
    <cfRule type="expression" dxfId="253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Button 7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5" name="Button 11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6" name="Button 1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7" name="Button 1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2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Design'!R$1,MATCH(B$45,Mixes,0),ROW('41'!P61)-ROW('41'!P$60))</f>
        <v>0</v>
      </c>
      <c r="R61" s="178">
        <f ca="1">IF(B$45="","",IF(SUM(H$52)=0,0,OFFSET('Mix Design'!R$9,0,ROW('41'!P61)-ROW('41'!P$60))))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Design'!R$1,MATCH(B$45,Mixes,0),ROW('41'!P62)-ROW('41'!P$60))</f>
        <v>0</v>
      </c>
      <c r="R62" s="178">
        <f ca="1">IF(B$45="","",IF(SUM(H$52)=0,0,OFFSET('Mix Design'!R$9,0,ROW('41'!P62)-ROW('41'!P$60))))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Design'!R$1,MATCH(B$45,Mixes,0),ROW('41'!P63)-ROW('41'!P$60))</f>
        <v>0</v>
      </c>
      <c r="R63" s="178">
        <f ca="1">IF(B$45="","",IF(SUM(H$52)=0,0,OFFSET('Mix Design'!R$9,0,ROW('41'!P63)-ROW('41'!P$60))))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Design'!R$1,MATCH(B$45,Mixes,0),ROW('41'!P64)-ROW('41'!P$60))</f>
        <v>0</v>
      </c>
      <c r="R64" s="178">
        <f ca="1">IF(B$45="","",IF(SUM(H$52)=0,0,OFFSET('Mix Design'!R$9,0,ROW('41'!P64)-ROW('41'!P$60))))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Design'!R$1,MATCH(B$45,Mixes,0),ROW('41'!P65)-ROW('41'!P$60))</f>
        <v>0</v>
      </c>
      <c r="R65" s="178">
        <f ca="1">IF(B$45="","",IF(SUM(H$52)=0,0,OFFSET('Mix Design'!R$9,0,ROW('41'!P65)-ROW('41'!P$60))))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Design'!R$1,MATCH(B$45,Mixes,0),ROW('41'!P66)-ROW('41'!P$60))</f>
        <v>0</v>
      </c>
      <c r="R66" s="178">
        <f ca="1">IF(B$45="","",IF(SUM(H$52)=0,0,OFFSET('Mix Design'!R$9,0,ROW('41'!P66)-ROW('41'!P$60))))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Design'!R$1,MATCH(B$45,Mixes,0),ROW('41'!P67)-ROW('41'!P$60))</f>
        <v>0</v>
      </c>
      <c r="R67" s="178">
        <f ca="1">IF(B$45="","",IF(SUM(H$52)=0,0,OFFSET('Mix Design'!R$9,0,ROW('41'!P67)-ROW('41'!P$60))))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Design'!R$1,MATCH(B$45,Mixes,0),ROW('41'!P68)-ROW('41'!P$60))</f>
        <v>0</v>
      </c>
      <c r="R68" s="178">
        <f ca="1">IF(B$45="","",IF(SUM(H$52)=0,0,OFFSET('Mix Design'!R$9,0,ROW('41'!P68)-ROW('41'!P$60))))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Design'!R$1,MATCH(B$45,Mixes,0),ROW('41'!P69)-ROW('41'!P$60))</f>
        <v>0</v>
      </c>
      <c r="R69" s="178">
        <f ca="1">IF(B$45="","",IF(SUM(H$52)=0,0,OFFSET('Mix Design'!R$9,0,ROW('41'!P69)-ROW('41'!P$60))))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Design'!R$1,MATCH(B$45,Mixes,0),ROW('41'!P70)-ROW('41'!P$60))</f>
        <v>0</v>
      </c>
      <c r="R70" s="178">
        <f ca="1">IF(B$45="","",IF(SUM(H$52)=0,0,OFFSET('Mix Design'!R$9,0,ROW('41'!P70)-ROW('41'!P$60))))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Design'!R$1,MATCH(B$45,Mixes,0),ROW('41'!P71)-ROW('41'!P$60))</f>
        <v>0</v>
      </c>
      <c r="R71" s="178">
        <f ca="1">IF(B$45="","",IF(SUM(H$52)=0,0,OFFSET('Mix Design'!R$9,0,ROW('41'!P71)-ROW('41'!P$60))))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Design'!R$1,MATCH(B$45,Mixes,0),ROW('41'!P72)-ROW('41'!P$60))</f>
        <v>0</v>
      </c>
      <c r="R72" s="178">
        <f ca="1">IF(B$45="","",IF(SUM(H$52)=0,0,OFFSET('Mix Design'!R$9,0,ROW('41'!P72)-ROW('41'!P$60))))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28" priority="3" stopIfTrue="1" operator="equal">
      <formula>"Emulsion"</formula>
    </cfRule>
  </conditionalFormatting>
  <conditionalFormatting sqref="BI206:BQ206">
    <cfRule type="cellIs" dxfId="127" priority="2" stopIfTrue="1" operator="equal">
      <formula>"Core Density"</formula>
    </cfRule>
  </conditionalFormatting>
  <conditionalFormatting sqref="H46">
    <cfRule type="expression" dxfId="126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169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0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1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2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Design'!R$1,MATCH(B$45,Mixes,0),ROW('42'!P61)-ROW('42'!P$60))</f>
        <v>0</v>
      </c>
      <c r="R61" s="178">
        <f ca="1">IF(B$45="","",IF(SUM(H$52)=0,0,OFFSET('Mix Design'!R$9,0,ROW('42'!P61)-ROW('42'!P$60))))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Design'!R$1,MATCH(B$45,Mixes,0),ROW('42'!P62)-ROW('42'!P$60))</f>
        <v>0</v>
      </c>
      <c r="R62" s="178">
        <f ca="1">IF(B$45="","",IF(SUM(H$52)=0,0,OFFSET('Mix Design'!R$9,0,ROW('42'!P62)-ROW('42'!P$60))))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Design'!R$1,MATCH(B$45,Mixes,0),ROW('42'!P63)-ROW('42'!P$60))</f>
        <v>0</v>
      </c>
      <c r="R63" s="178">
        <f ca="1">IF(B$45="","",IF(SUM(H$52)=0,0,OFFSET('Mix Design'!R$9,0,ROW('42'!P63)-ROW('42'!P$60))))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Design'!R$1,MATCH(B$45,Mixes,0),ROW('42'!P64)-ROW('42'!P$60))</f>
        <v>0</v>
      </c>
      <c r="R64" s="178">
        <f ca="1">IF(B$45="","",IF(SUM(H$52)=0,0,OFFSET('Mix Design'!R$9,0,ROW('42'!P64)-ROW('42'!P$60))))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Design'!R$1,MATCH(B$45,Mixes,0),ROW('42'!P65)-ROW('42'!P$60))</f>
        <v>0</v>
      </c>
      <c r="R65" s="178">
        <f ca="1">IF(B$45="","",IF(SUM(H$52)=0,0,OFFSET('Mix Design'!R$9,0,ROW('42'!P65)-ROW('42'!P$60))))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Design'!R$1,MATCH(B$45,Mixes,0),ROW('42'!P66)-ROW('42'!P$60))</f>
        <v>0</v>
      </c>
      <c r="R66" s="178">
        <f ca="1">IF(B$45="","",IF(SUM(H$52)=0,0,OFFSET('Mix Design'!R$9,0,ROW('42'!P66)-ROW('42'!P$60))))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Design'!R$1,MATCH(B$45,Mixes,0),ROW('42'!P67)-ROW('42'!P$60))</f>
        <v>0</v>
      </c>
      <c r="R67" s="178">
        <f ca="1">IF(B$45="","",IF(SUM(H$52)=0,0,OFFSET('Mix Design'!R$9,0,ROW('42'!P67)-ROW('42'!P$60))))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Design'!R$1,MATCH(B$45,Mixes,0),ROW('42'!P68)-ROW('42'!P$60))</f>
        <v>0</v>
      </c>
      <c r="R68" s="178">
        <f ca="1">IF(B$45="","",IF(SUM(H$52)=0,0,OFFSET('Mix Design'!R$9,0,ROW('42'!P68)-ROW('42'!P$60))))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Design'!R$1,MATCH(B$45,Mixes,0),ROW('42'!P69)-ROW('42'!P$60))</f>
        <v>0</v>
      </c>
      <c r="R69" s="178">
        <f ca="1">IF(B$45="","",IF(SUM(H$52)=0,0,OFFSET('Mix Design'!R$9,0,ROW('42'!P69)-ROW('42'!P$60))))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Design'!R$1,MATCH(B$45,Mixes,0),ROW('42'!P70)-ROW('42'!P$60))</f>
        <v>0</v>
      </c>
      <c r="R70" s="178">
        <f ca="1">IF(B$45="","",IF(SUM(H$52)=0,0,OFFSET('Mix Design'!R$9,0,ROW('42'!P70)-ROW('42'!P$60))))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Design'!R$1,MATCH(B$45,Mixes,0),ROW('42'!P71)-ROW('42'!P$60))</f>
        <v>0</v>
      </c>
      <c r="R71" s="178">
        <f ca="1">IF(B$45="","",IF(SUM(H$52)=0,0,OFFSET('Mix Design'!R$9,0,ROW('42'!P71)-ROW('42'!P$60))))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Design'!R$1,MATCH(B$45,Mixes,0),ROW('42'!P72)-ROW('42'!P$60))</f>
        <v>0</v>
      </c>
      <c r="R72" s="178">
        <f ca="1">IF(B$45="","",IF(SUM(H$52)=0,0,OFFSET('Mix Design'!R$9,0,ROW('42'!P72)-ROW('42'!P$60))))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25" priority="3" stopIfTrue="1" operator="equal">
      <formula>"Emulsion"</formula>
    </cfRule>
  </conditionalFormatting>
  <conditionalFormatting sqref="BI206:BQ206">
    <cfRule type="cellIs" dxfId="124" priority="2" stopIfTrue="1" operator="equal">
      <formula>"Core Density"</formula>
    </cfRule>
  </conditionalFormatting>
  <conditionalFormatting sqref="H46">
    <cfRule type="expression" dxfId="123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6193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4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5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6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4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Design'!R$1,MATCH(B$45,Mixes,0),ROW('43'!P61)-ROW('43'!P$60))</f>
        <v>0</v>
      </c>
      <c r="R61" s="178">
        <f ca="1">IF(B$45="","",IF(SUM(H$52)=0,0,OFFSET('Mix Design'!R$9,0,ROW('43'!P61)-ROW('43'!P$60))))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Design'!R$1,MATCH(B$45,Mixes,0),ROW('43'!P62)-ROW('43'!P$60))</f>
        <v>0</v>
      </c>
      <c r="R62" s="178">
        <f ca="1">IF(B$45="","",IF(SUM(H$52)=0,0,OFFSET('Mix Design'!R$9,0,ROW('43'!P62)-ROW('43'!P$60))))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Design'!R$1,MATCH(B$45,Mixes,0),ROW('43'!P63)-ROW('43'!P$60))</f>
        <v>0</v>
      </c>
      <c r="R63" s="178">
        <f ca="1">IF(B$45="","",IF(SUM(H$52)=0,0,OFFSET('Mix Design'!R$9,0,ROW('43'!P63)-ROW('43'!P$60))))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Design'!R$1,MATCH(B$45,Mixes,0),ROW('43'!P64)-ROW('43'!P$60))</f>
        <v>0</v>
      </c>
      <c r="R64" s="178">
        <f ca="1">IF(B$45="","",IF(SUM(H$52)=0,0,OFFSET('Mix Design'!R$9,0,ROW('43'!P64)-ROW('43'!P$60))))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Design'!R$1,MATCH(B$45,Mixes,0),ROW('43'!P65)-ROW('43'!P$60))</f>
        <v>0</v>
      </c>
      <c r="R65" s="178">
        <f ca="1">IF(B$45="","",IF(SUM(H$52)=0,0,OFFSET('Mix Design'!R$9,0,ROW('43'!P65)-ROW('43'!P$60))))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Design'!R$1,MATCH(B$45,Mixes,0),ROW('43'!P66)-ROW('43'!P$60))</f>
        <v>0</v>
      </c>
      <c r="R66" s="178">
        <f ca="1">IF(B$45="","",IF(SUM(H$52)=0,0,OFFSET('Mix Design'!R$9,0,ROW('43'!P66)-ROW('43'!P$60))))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Design'!R$1,MATCH(B$45,Mixes,0),ROW('43'!P67)-ROW('43'!P$60))</f>
        <v>0</v>
      </c>
      <c r="R67" s="178">
        <f ca="1">IF(B$45="","",IF(SUM(H$52)=0,0,OFFSET('Mix Design'!R$9,0,ROW('43'!P67)-ROW('43'!P$60))))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Design'!R$1,MATCH(B$45,Mixes,0),ROW('43'!P68)-ROW('43'!P$60))</f>
        <v>0</v>
      </c>
      <c r="R68" s="178">
        <f ca="1">IF(B$45="","",IF(SUM(H$52)=0,0,OFFSET('Mix Design'!R$9,0,ROW('43'!P68)-ROW('43'!P$60))))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Design'!R$1,MATCH(B$45,Mixes,0),ROW('43'!P69)-ROW('43'!P$60))</f>
        <v>0</v>
      </c>
      <c r="R69" s="178">
        <f ca="1">IF(B$45="","",IF(SUM(H$52)=0,0,OFFSET('Mix Design'!R$9,0,ROW('43'!P69)-ROW('43'!P$60))))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Design'!R$1,MATCH(B$45,Mixes,0),ROW('43'!P70)-ROW('43'!P$60))</f>
        <v>0</v>
      </c>
      <c r="R70" s="178">
        <f ca="1">IF(B$45="","",IF(SUM(H$52)=0,0,OFFSET('Mix Design'!R$9,0,ROW('43'!P70)-ROW('43'!P$60))))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Design'!R$1,MATCH(B$45,Mixes,0),ROW('43'!P71)-ROW('43'!P$60))</f>
        <v>0</v>
      </c>
      <c r="R71" s="178">
        <f ca="1">IF(B$45="","",IF(SUM(H$52)=0,0,OFFSET('Mix Design'!R$9,0,ROW('43'!P71)-ROW('43'!P$60))))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Design'!R$1,MATCH(B$45,Mixes,0),ROW('43'!P72)-ROW('43'!P$60))</f>
        <v>0</v>
      </c>
      <c r="R72" s="178">
        <f ca="1">IF(B$45="","",IF(SUM(H$52)=0,0,OFFSET('Mix Design'!R$9,0,ROW('43'!P72)-ROW('43'!P$60))))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22" priority="3" stopIfTrue="1" operator="equal">
      <formula>"Emulsion"</formula>
    </cfRule>
  </conditionalFormatting>
  <conditionalFormatting sqref="BI206:BQ206">
    <cfRule type="cellIs" dxfId="121" priority="2" stopIfTrue="1" operator="equal">
      <formula>"Core Density"</formula>
    </cfRule>
  </conditionalFormatting>
  <conditionalFormatting sqref="H46">
    <cfRule type="expression" dxfId="120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7217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8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9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0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Design'!R$1,MATCH(B$45,Mixes,0),ROW('44'!P61)-ROW('44'!P$60))</f>
        <v>0</v>
      </c>
      <c r="R61" s="178">
        <f ca="1">IF(B$45="","",IF(SUM(H$52)=0,0,OFFSET('Mix Design'!R$9,0,ROW('44'!P61)-ROW('44'!P$60))))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Design'!R$1,MATCH(B$45,Mixes,0),ROW('44'!P62)-ROW('44'!P$60))</f>
        <v>0</v>
      </c>
      <c r="R62" s="178">
        <f ca="1">IF(B$45="","",IF(SUM(H$52)=0,0,OFFSET('Mix Design'!R$9,0,ROW('44'!P62)-ROW('44'!P$60))))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Design'!R$1,MATCH(B$45,Mixes,0),ROW('44'!P63)-ROW('44'!P$60))</f>
        <v>0</v>
      </c>
      <c r="R63" s="178">
        <f ca="1">IF(B$45="","",IF(SUM(H$52)=0,0,OFFSET('Mix Design'!R$9,0,ROW('44'!P63)-ROW('44'!P$60))))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Design'!R$1,MATCH(B$45,Mixes,0),ROW('44'!P64)-ROW('44'!P$60))</f>
        <v>0</v>
      </c>
      <c r="R64" s="178">
        <f ca="1">IF(B$45="","",IF(SUM(H$52)=0,0,OFFSET('Mix Design'!R$9,0,ROW('44'!P64)-ROW('44'!P$60))))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Design'!R$1,MATCH(B$45,Mixes,0),ROW('44'!P65)-ROW('44'!P$60))</f>
        <v>0</v>
      </c>
      <c r="R65" s="178">
        <f ca="1">IF(B$45="","",IF(SUM(H$52)=0,0,OFFSET('Mix Design'!R$9,0,ROW('44'!P65)-ROW('44'!P$60))))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Design'!R$1,MATCH(B$45,Mixes,0),ROW('44'!P66)-ROW('44'!P$60))</f>
        <v>0</v>
      </c>
      <c r="R66" s="178">
        <f ca="1">IF(B$45="","",IF(SUM(H$52)=0,0,OFFSET('Mix Design'!R$9,0,ROW('44'!P66)-ROW('44'!P$60))))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Design'!R$1,MATCH(B$45,Mixes,0),ROW('44'!P67)-ROW('44'!P$60))</f>
        <v>0</v>
      </c>
      <c r="R67" s="178">
        <f ca="1">IF(B$45="","",IF(SUM(H$52)=0,0,OFFSET('Mix Design'!R$9,0,ROW('44'!P67)-ROW('44'!P$60))))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Design'!R$1,MATCH(B$45,Mixes,0),ROW('44'!P68)-ROW('44'!P$60))</f>
        <v>0</v>
      </c>
      <c r="R68" s="178">
        <f ca="1">IF(B$45="","",IF(SUM(H$52)=0,0,OFFSET('Mix Design'!R$9,0,ROW('44'!P68)-ROW('44'!P$60))))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Design'!R$1,MATCH(B$45,Mixes,0),ROW('44'!P69)-ROW('44'!P$60))</f>
        <v>0</v>
      </c>
      <c r="R69" s="178">
        <f ca="1">IF(B$45="","",IF(SUM(H$52)=0,0,OFFSET('Mix Design'!R$9,0,ROW('44'!P69)-ROW('44'!P$60))))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Design'!R$1,MATCH(B$45,Mixes,0),ROW('44'!P70)-ROW('44'!P$60))</f>
        <v>0</v>
      </c>
      <c r="R70" s="178">
        <f ca="1">IF(B$45="","",IF(SUM(H$52)=0,0,OFFSET('Mix Design'!R$9,0,ROW('44'!P70)-ROW('44'!P$60))))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Design'!R$1,MATCH(B$45,Mixes,0),ROW('44'!P71)-ROW('44'!P$60))</f>
        <v>0</v>
      </c>
      <c r="R71" s="178">
        <f ca="1">IF(B$45="","",IF(SUM(H$52)=0,0,OFFSET('Mix Design'!R$9,0,ROW('44'!P71)-ROW('44'!P$60))))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Design'!R$1,MATCH(B$45,Mixes,0),ROW('44'!P72)-ROW('44'!P$60))</f>
        <v>0</v>
      </c>
      <c r="R72" s="178">
        <f ca="1">IF(B$45="","",IF(SUM(H$52)=0,0,OFFSET('Mix Design'!R$9,0,ROW('44'!P72)-ROW('44'!P$60))))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19" priority="3" stopIfTrue="1" operator="equal">
      <formula>"Emulsion"</formula>
    </cfRule>
  </conditionalFormatting>
  <conditionalFormatting sqref="BI206:BQ206">
    <cfRule type="cellIs" dxfId="118" priority="2" stopIfTrue="1" operator="equal">
      <formula>"Core Density"</formula>
    </cfRule>
  </conditionalFormatting>
  <conditionalFormatting sqref="H46">
    <cfRule type="expression" dxfId="117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8241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2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3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4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Design'!R$1,MATCH(B$45,Mixes,0),ROW('45'!P61)-ROW('45'!P$60))</f>
        <v>0</v>
      </c>
      <c r="R61" s="178">
        <f ca="1">IF(B$45="","",IF(SUM(H$52)=0,0,OFFSET('Mix Design'!R$9,0,ROW('45'!P61)-ROW('45'!P$60))))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Design'!R$1,MATCH(B$45,Mixes,0),ROW('45'!P62)-ROW('45'!P$60))</f>
        <v>0</v>
      </c>
      <c r="R62" s="178">
        <f ca="1">IF(B$45="","",IF(SUM(H$52)=0,0,OFFSET('Mix Design'!R$9,0,ROW('45'!P62)-ROW('45'!P$60))))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Design'!R$1,MATCH(B$45,Mixes,0),ROW('45'!P63)-ROW('45'!P$60))</f>
        <v>0</v>
      </c>
      <c r="R63" s="178">
        <f ca="1">IF(B$45="","",IF(SUM(H$52)=0,0,OFFSET('Mix Design'!R$9,0,ROW('45'!P63)-ROW('45'!P$60))))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Design'!R$1,MATCH(B$45,Mixes,0),ROW('45'!P64)-ROW('45'!P$60))</f>
        <v>0</v>
      </c>
      <c r="R64" s="178">
        <f ca="1">IF(B$45="","",IF(SUM(H$52)=0,0,OFFSET('Mix Design'!R$9,0,ROW('45'!P64)-ROW('45'!P$60))))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Design'!R$1,MATCH(B$45,Mixes,0),ROW('45'!P65)-ROW('45'!P$60))</f>
        <v>0</v>
      </c>
      <c r="R65" s="178">
        <f ca="1">IF(B$45="","",IF(SUM(H$52)=0,0,OFFSET('Mix Design'!R$9,0,ROW('45'!P65)-ROW('45'!P$60))))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Design'!R$1,MATCH(B$45,Mixes,0),ROW('45'!P66)-ROW('45'!P$60))</f>
        <v>0</v>
      </c>
      <c r="R66" s="178">
        <f ca="1">IF(B$45="","",IF(SUM(H$52)=0,0,OFFSET('Mix Design'!R$9,0,ROW('45'!P66)-ROW('45'!P$60))))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Design'!R$1,MATCH(B$45,Mixes,0),ROW('45'!P67)-ROW('45'!P$60))</f>
        <v>0</v>
      </c>
      <c r="R67" s="178">
        <f ca="1">IF(B$45="","",IF(SUM(H$52)=0,0,OFFSET('Mix Design'!R$9,0,ROW('45'!P67)-ROW('45'!P$60))))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Design'!R$1,MATCH(B$45,Mixes,0),ROW('45'!P68)-ROW('45'!P$60))</f>
        <v>0</v>
      </c>
      <c r="R68" s="178">
        <f ca="1">IF(B$45="","",IF(SUM(H$52)=0,0,OFFSET('Mix Design'!R$9,0,ROW('45'!P68)-ROW('45'!P$60))))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Design'!R$1,MATCH(B$45,Mixes,0),ROW('45'!P69)-ROW('45'!P$60))</f>
        <v>0</v>
      </c>
      <c r="R69" s="178">
        <f ca="1">IF(B$45="","",IF(SUM(H$52)=0,0,OFFSET('Mix Design'!R$9,0,ROW('45'!P69)-ROW('45'!P$60))))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Design'!R$1,MATCH(B$45,Mixes,0),ROW('45'!P70)-ROW('45'!P$60))</f>
        <v>0</v>
      </c>
      <c r="R70" s="178">
        <f ca="1">IF(B$45="","",IF(SUM(H$52)=0,0,OFFSET('Mix Design'!R$9,0,ROW('45'!P70)-ROW('45'!P$60))))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Design'!R$1,MATCH(B$45,Mixes,0),ROW('45'!P71)-ROW('45'!P$60))</f>
        <v>0</v>
      </c>
      <c r="R71" s="178">
        <f ca="1">IF(B$45="","",IF(SUM(H$52)=0,0,OFFSET('Mix Design'!R$9,0,ROW('45'!P71)-ROW('45'!P$60))))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Design'!R$1,MATCH(B$45,Mixes,0),ROW('45'!P72)-ROW('45'!P$60))</f>
        <v>0</v>
      </c>
      <c r="R72" s="178">
        <f ca="1">IF(B$45="","",IF(SUM(H$52)=0,0,OFFSET('Mix Design'!R$9,0,ROW('45'!P72)-ROW('45'!P$60))))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16" priority="3" stopIfTrue="1" operator="equal">
      <formula>"Emulsion"</formula>
    </cfRule>
  </conditionalFormatting>
  <conditionalFormatting sqref="BI206:BQ206">
    <cfRule type="cellIs" dxfId="115" priority="2" stopIfTrue="1" operator="equal">
      <formula>"Core Density"</formula>
    </cfRule>
  </conditionalFormatting>
  <conditionalFormatting sqref="H46">
    <cfRule type="expression" dxfId="114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9265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6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7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8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Design'!R$1,MATCH(B$45,Mixes,0),ROW('46'!P61)-ROW('46'!P$60))</f>
        <v>0</v>
      </c>
      <c r="R61" s="178">
        <f ca="1">IF(B$45="","",IF(SUM(H$52)=0,0,OFFSET('Mix Design'!R$9,0,ROW('46'!P61)-ROW('46'!P$60))))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Design'!R$1,MATCH(B$45,Mixes,0),ROW('46'!P62)-ROW('46'!P$60))</f>
        <v>0</v>
      </c>
      <c r="R62" s="178">
        <f ca="1">IF(B$45="","",IF(SUM(H$52)=0,0,OFFSET('Mix Design'!R$9,0,ROW('46'!P62)-ROW('46'!P$60))))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Design'!R$1,MATCH(B$45,Mixes,0),ROW('46'!P63)-ROW('46'!P$60))</f>
        <v>0</v>
      </c>
      <c r="R63" s="178">
        <f ca="1">IF(B$45="","",IF(SUM(H$52)=0,0,OFFSET('Mix Design'!R$9,0,ROW('46'!P63)-ROW('46'!P$60))))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Design'!R$1,MATCH(B$45,Mixes,0),ROW('46'!P64)-ROW('46'!P$60))</f>
        <v>0</v>
      </c>
      <c r="R64" s="178">
        <f ca="1">IF(B$45="","",IF(SUM(H$52)=0,0,OFFSET('Mix Design'!R$9,0,ROW('46'!P64)-ROW('46'!P$60))))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Design'!R$1,MATCH(B$45,Mixes,0),ROW('46'!P65)-ROW('46'!P$60))</f>
        <v>0</v>
      </c>
      <c r="R65" s="178">
        <f ca="1">IF(B$45="","",IF(SUM(H$52)=0,0,OFFSET('Mix Design'!R$9,0,ROW('46'!P65)-ROW('46'!P$60))))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Design'!R$1,MATCH(B$45,Mixes,0),ROW('46'!P66)-ROW('46'!P$60))</f>
        <v>0</v>
      </c>
      <c r="R66" s="178">
        <f ca="1">IF(B$45="","",IF(SUM(H$52)=0,0,OFFSET('Mix Design'!R$9,0,ROW('46'!P66)-ROW('46'!P$60))))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Design'!R$1,MATCH(B$45,Mixes,0),ROW('46'!P67)-ROW('46'!P$60))</f>
        <v>0</v>
      </c>
      <c r="R67" s="178">
        <f ca="1">IF(B$45="","",IF(SUM(H$52)=0,0,OFFSET('Mix Design'!R$9,0,ROW('46'!P67)-ROW('46'!P$60))))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Design'!R$1,MATCH(B$45,Mixes,0),ROW('46'!P68)-ROW('46'!P$60))</f>
        <v>0</v>
      </c>
      <c r="R68" s="178">
        <f ca="1">IF(B$45="","",IF(SUM(H$52)=0,0,OFFSET('Mix Design'!R$9,0,ROW('46'!P68)-ROW('46'!P$60))))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Design'!R$1,MATCH(B$45,Mixes,0),ROW('46'!P69)-ROW('46'!P$60))</f>
        <v>0</v>
      </c>
      <c r="R69" s="178">
        <f ca="1">IF(B$45="","",IF(SUM(H$52)=0,0,OFFSET('Mix Design'!R$9,0,ROW('46'!P69)-ROW('46'!P$60))))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Design'!R$1,MATCH(B$45,Mixes,0),ROW('46'!P70)-ROW('46'!P$60))</f>
        <v>0</v>
      </c>
      <c r="R70" s="178">
        <f ca="1">IF(B$45="","",IF(SUM(H$52)=0,0,OFFSET('Mix Design'!R$9,0,ROW('46'!P70)-ROW('46'!P$60))))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Design'!R$1,MATCH(B$45,Mixes,0),ROW('46'!P71)-ROW('46'!P$60))</f>
        <v>0</v>
      </c>
      <c r="R71" s="178">
        <f ca="1">IF(B$45="","",IF(SUM(H$52)=0,0,OFFSET('Mix Design'!R$9,0,ROW('46'!P71)-ROW('46'!P$60))))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Design'!R$1,MATCH(B$45,Mixes,0),ROW('46'!P72)-ROW('46'!P$60))</f>
        <v>0</v>
      </c>
      <c r="R72" s="178">
        <f ca="1">IF(B$45="","",IF(SUM(H$52)=0,0,OFFSET('Mix Design'!R$9,0,ROW('46'!P72)-ROW('46'!P$60))))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13" priority="3" stopIfTrue="1" operator="equal">
      <formula>"Emulsion"</formula>
    </cfRule>
  </conditionalFormatting>
  <conditionalFormatting sqref="BI206:BQ206">
    <cfRule type="cellIs" dxfId="112" priority="2" stopIfTrue="1" operator="equal">
      <formula>"Core Density"</formula>
    </cfRule>
  </conditionalFormatting>
  <conditionalFormatting sqref="H46">
    <cfRule type="expression" dxfId="111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0289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0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1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2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Design'!R$1,MATCH(B$45,Mixes,0),ROW('47'!P61)-ROW('47'!P$60))</f>
        <v>0</v>
      </c>
      <c r="R61" s="178">
        <f ca="1">IF(B$45="","",IF(SUM(H$52)=0,0,OFFSET('Mix Design'!R$9,0,ROW('47'!P61)-ROW('47'!P$60))))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Design'!R$1,MATCH(B$45,Mixes,0),ROW('47'!P62)-ROW('47'!P$60))</f>
        <v>0</v>
      </c>
      <c r="R62" s="178">
        <f ca="1">IF(B$45="","",IF(SUM(H$52)=0,0,OFFSET('Mix Design'!R$9,0,ROW('47'!P62)-ROW('47'!P$60))))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Design'!R$1,MATCH(B$45,Mixes,0),ROW('47'!P63)-ROW('47'!P$60))</f>
        <v>0</v>
      </c>
      <c r="R63" s="178">
        <f ca="1">IF(B$45="","",IF(SUM(H$52)=0,0,OFFSET('Mix Design'!R$9,0,ROW('47'!P63)-ROW('47'!P$60))))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Design'!R$1,MATCH(B$45,Mixes,0),ROW('47'!P64)-ROW('47'!P$60))</f>
        <v>0</v>
      </c>
      <c r="R64" s="178">
        <f ca="1">IF(B$45="","",IF(SUM(H$52)=0,0,OFFSET('Mix Design'!R$9,0,ROW('47'!P64)-ROW('47'!P$60))))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Design'!R$1,MATCH(B$45,Mixes,0),ROW('47'!P65)-ROW('47'!P$60))</f>
        <v>0</v>
      </c>
      <c r="R65" s="178">
        <f ca="1">IF(B$45="","",IF(SUM(H$52)=0,0,OFFSET('Mix Design'!R$9,0,ROW('47'!P65)-ROW('47'!P$60))))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Design'!R$1,MATCH(B$45,Mixes,0),ROW('47'!P66)-ROW('47'!P$60))</f>
        <v>0</v>
      </c>
      <c r="R66" s="178">
        <f ca="1">IF(B$45="","",IF(SUM(H$52)=0,0,OFFSET('Mix Design'!R$9,0,ROW('47'!P66)-ROW('47'!P$60))))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Design'!R$1,MATCH(B$45,Mixes,0),ROW('47'!P67)-ROW('47'!P$60))</f>
        <v>0</v>
      </c>
      <c r="R67" s="178">
        <f ca="1">IF(B$45="","",IF(SUM(H$52)=0,0,OFFSET('Mix Design'!R$9,0,ROW('47'!P67)-ROW('47'!P$60))))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Design'!R$1,MATCH(B$45,Mixes,0),ROW('47'!P68)-ROW('47'!P$60))</f>
        <v>0</v>
      </c>
      <c r="R68" s="178">
        <f ca="1">IF(B$45="","",IF(SUM(H$52)=0,0,OFFSET('Mix Design'!R$9,0,ROW('47'!P68)-ROW('47'!P$60))))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Design'!R$1,MATCH(B$45,Mixes,0),ROW('47'!P69)-ROW('47'!P$60))</f>
        <v>0</v>
      </c>
      <c r="R69" s="178">
        <f ca="1">IF(B$45="","",IF(SUM(H$52)=0,0,OFFSET('Mix Design'!R$9,0,ROW('47'!P69)-ROW('47'!P$60))))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Design'!R$1,MATCH(B$45,Mixes,0),ROW('47'!P70)-ROW('47'!P$60))</f>
        <v>0</v>
      </c>
      <c r="R70" s="178">
        <f ca="1">IF(B$45="","",IF(SUM(H$52)=0,0,OFFSET('Mix Design'!R$9,0,ROW('47'!P70)-ROW('47'!P$60))))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Design'!R$1,MATCH(B$45,Mixes,0),ROW('47'!P71)-ROW('47'!P$60))</f>
        <v>0</v>
      </c>
      <c r="R71" s="178">
        <f ca="1">IF(B$45="","",IF(SUM(H$52)=0,0,OFFSET('Mix Design'!R$9,0,ROW('47'!P71)-ROW('47'!P$60))))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Design'!R$1,MATCH(B$45,Mixes,0),ROW('47'!P72)-ROW('47'!P$60))</f>
        <v>0</v>
      </c>
      <c r="R72" s="178">
        <f ca="1">IF(B$45="","",IF(SUM(H$52)=0,0,OFFSET('Mix Design'!R$9,0,ROW('47'!P72)-ROW('47'!P$60))))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10" priority="3" stopIfTrue="1" operator="equal">
      <formula>"Emulsion"</formula>
    </cfRule>
  </conditionalFormatting>
  <conditionalFormatting sqref="BI206:BQ206">
    <cfRule type="cellIs" dxfId="109" priority="2" stopIfTrue="1" operator="equal">
      <formula>"Core Density"</formula>
    </cfRule>
  </conditionalFormatting>
  <conditionalFormatting sqref="H46">
    <cfRule type="expression" dxfId="108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1313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4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5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6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Design'!R$1,MATCH(B$45,Mixes,0),ROW('48'!P61)-ROW('48'!P$60))</f>
        <v>0</v>
      </c>
      <c r="R61" s="178">
        <f ca="1">IF(B$45="","",IF(SUM(H$52)=0,0,OFFSET('Mix Design'!R$9,0,ROW('48'!P61)-ROW('48'!P$60))))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Design'!R$1,MATCH(B$45,Mixes,0),ROW('48'!P62)-ROW('48'!P$60))</f>
        <v>0</v>
      </c>
      <c r="R62" s="178">
        <f ca="1">IF(B$45="","",IF(SUM(H$52)=0,0,OFFSET('Mix Design'!R$9,0,ROW('48'!P62)-ROW('48'!P$60))))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Design'!R$1,MATCH(B$45,Mixes,0),ROW('48'!P63)-ROW('48'!P$60))</f>
        <v>0</v>
      </c>
      <c r="R63" s="178">
        <f ca="1">IF(B$45="","",IF(SUM(H$52)=0,0,OFFSET('Mix Design'!R$9,0,ROW('48'!P63)-ROW('48'!P$60))))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Design'!R$1,MATCH(B$45,Mixes,0),ROW('48'!P64)-ROW('48'!P$60))</f>
        <v>0</v>
      </c>
      <c r="R64" s="178">
        <f ca="1">IF(B$45="","",IF(SUM(H$52)=0,0,OFFSET('Mix Design'!R$9,0,ROW('48'!P64)-ROW('48'!P$60))))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Design'!R$1,MATCH(B$45,Mixes,0),ROW('48'!P65)-ROW('48'!P$60))</f>
        <v>0</v>
      </c>
      <c r="R65" s="178">
        <f ca="1">IF(B$45="","",IF(SUM(H$52)=0,0,OFFSET('Mix Design'!R$9,0,ROW('48'!P65)-ROW('48'!P$60))))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Design'!R$1,MATCH(B$45,Mixes,0),ROW('48'!P66)-ROW('48'!P$60))</f>
        <v>0</v>
      </c>
      <c r="R66" s="178">
        <f ca="1">IF(B$45="","",IF(SUM(H$52)=0,0,OFFSET('Mix Design'!R$9,0,ROW('48'!P66)-ROW('48'!P$60))))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Design'!R$1,MATCH(B$45,Mixes,0),ROW('48'!P67)-ROW('48'!P$60))</f>
        <v>0</v>
      </c>
      <c r="R67" s="178">
        <f ca="1">IF(B$45="","",IF(SUM(H$52)=0,0,OFFSET('Mix Design'!R$9,0,ROW('48'!P67)-ROW('48'!P$60))))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Design'!R$1,MATCH(B$45,Mixes,0),ROW('48'!P68)-ROW('48'!P$60))</f>
        <v>0</v>
      </c>
      <c r="R68" s="178">
        <f ca="1">IF(B$45="","",IF(SUM(H$52)=0,0,OFFSET('Mix Design'!R$9,0,ROW('48'!P68)-ROW('48'!P$60))))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Design'!R$1,MATCH(B$45,Mixes,0),ROW('48'!P69)-ROW('48'!P$60))</f>
        <v>0</v>
      </c>
      <c r="R69" s="178">
        <f ca="1">IF(B$45="","",IF(SUM(H$52)=0,0,OFFSET('Mix Design'!R$9,0,ROW('48'!P69)-ROW('48'!P$60))))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Design'!R$1,MATCH(B$45,Mixes,0),ROW('48'!P70)-ROW('48'!P$60))</f>
        <v>0</v>
      </c>
      <c r="R70" s="178">
        <f ca="1">IF(B$45="","",IF(SUM(H$52)=0,0,OFFSET('Mix Design'!R$9,0,ROW('48'!P70)-ROW('48'!P$60))))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Design'!R$1,MATCH(B$45,Mixes,0),ROW('48'!P71)-ROW('48'!P$60))</f>
        <v>0</v>
      </c>
      <c r="R71" s="178">
        <f ca="1">IF(B$45="","",IF(SUM(H$52)=0,0,OFFSET('Mix Design'!R$9,0,ROW('48'!P71)-ROW('48'!P$60))))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Design'!R$1,MATCH(B$45,Mixes,0),ROW('48'!P72)-ROW('48'!P$60))</f>
        <v>0</v>
      </c>
      <c r="R72" s="178">
        <f ca="1">IF(B$45="","",IF(SUM(H$52)=0,0,OFFSET('Mix Design'!R$9,0,ROW('48'!P72)-ROW('48'!P$60))))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07" priority="3" stopIfTrue="1" operator="equal">
      <formula>"Emulsion"</formula>
    </cfRule>
  </conditionalFormatting>
  <conditionalFormatting sqref="BI206:BQ206">
    <cfRule type="cellIs" dxfId="106" priority="2" stopIfTrue="1" operator="equal">
      <formula>"Core Density"</formula>
    </cfRule>
  </conditionalFormatting>
  <conditionalFormatting sqref="H46">
    <cfRule type="expression" dxfId="105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2337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38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39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40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Design'!R$1,MATCH(B$45,Mixes,0),ROW('49'!P61)-ROW('49'!P$60))</f>
        <v>0</v>
      </c>
      <c r="R61" s="178">
        <f ca="1">IF(B$45="","",IF(SUM(H$52)=0,0,OFFSET('Mix Design'!R$9,0,ROW('49'!P61)-ROW('49'!P$60))))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Design'!R$1,MATCH(B$45,Mixes,0),ROW('49'!P62)-ROW('49'!P$60))</f>
        <v>0</v>
      </c>
      <c r="R62" s="178">
        <f ca="1">IF(B$45="","",IF(SUM(H$52)=0,0,OFFSET('Mix Design'!R$9,0,ROW('49'!P62)-ROW('49'!P$60))))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Design'!R$1,MATCH(B$45,Mixes,0),ROW('49'!P63)-ROW('49'!P$60))</f>
        <v>0</v>
      </c>
      <c r="R63" s="178">
        <f ca="1">IF(B$45="","",IF(SUM(H$52)=0,0,OFFSET('Mix Design'!R$9,0,ROW('49'!P63)-ROW('49'!P$60))))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Design'!R$1,MATCH(B$45,Mixes,0),ROW('49'!P64)-ROW('49'!P$60))</f>
        <v>0</v>
      </c>
      <c r="R64" s="178">
        <f ca="1">IF(B$45="","",IF(SUM(H$52)=0,0,OFFSET('Mix Design'!R$9,0,ROW('49'!P64)-ROW('49'!P$60))))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Design'!R$1,MATCH(B$45,Mixes,0),ROW('49'!P65)-ROW('49'!P$60))</f>
        <v>0</v>
      </c>
      <c r="R65" s="178">
        <f ca="1">IF(B$45="","",IF(SUM(H$52)=0,0,OFFSET('Mix Design'!R$9,0,ROW('49'!P65)-ROW('49'!P$60))))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Design'!R$1,MATCH(B$45,Mixes,0),ROW('49'!P66)-ROW('49'!P$60))</f>
        <v>0</v>
      </c>
      <c r="R66" s="178">
        <f ca="1">IF(B$45="","",IF(SUM(H$52)=0,0,OFFSET('Mix Design'!R$9,0,ROW('49'!P66)-ROW('49'!P$60))))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Design'!R$1,MATCH(B$45,Mixes,0),ROW('49'!P67)-ROW('49'!P$60))</f>
        <v>0</v>
      </c>
      <c r="R67" s="178">
        <f ca="1">IF(B$45="","",IF(SUM(H$52)=0,0,OFFSET('Mix Design'!R$9,0,ROW('49'!P67)-ROW('49'!P$60))))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Design'!R$1,MATCH(B$45,Mixes,0),ROW('49'!P68)-ROW('49'!P$60))</f>
        <v>0</v>
      </c>
      <c r="R68" s="178">
        <f ca="1">IF(B$45="","",IF(SUM(H$52)=0,0,OFFSET('Mix Design'!R$9,0,ROW('49'!P68)-ROW('49'!P$60))))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Design'!R$1,MATCH(B$45,Mixes,0),ROW('49'!P69)-ROW('49'!P$60))</f>
        <v>0</v>
      </c>
      <c r="R69" s="178">
        <f ca="1">IF(B$45="","",IF(SUM(H$52)=0,0,OFFSET('Mix Design'!R$9,0,ROW('49'!P69)-ROW('49'!P$60))))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Design'!R$1,MATCH(B$45,Mixes,0),ROW('49'!P70)-ROW('49'!P$60))</f>
        <v>0</v>
      </c>
      <c r="R70" s="178">
        <f ca="1">IF(B$45="","",IF(SUM(H$52)=0,0,OFFSET('Mix Design'!R$9,0,ROW('49'!P70)-ROW('49'!P$60))))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Design'!R$1,MATCH(B$45,Mixes,0),ROW('49'!P71)-ROW('49'!P$60))</f>
        <v>0</v>
      </c>
      <c r="R71" s="178">
        <f ca="1">IF(B$45="","",IF(SUM(H$52)=0,0,OFFSET('Mix Design'!R$9,0,ROW('49'!P71)-ROW('49'!P$60))))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Design'!R$1,MATCH(B$45,Mixes,0),ROW('49'!P72)-ROW('49'!P$60))</f>
        <v>0</v>
      </c>
      <c r="R72" s="178">
        <f ca="1">IF(B$45="","",IF(SUM(H$52)=0,0,OFFSET('Mix Design'!R$9,0,ROW('49'!P72)-ROW('49'!P$60))))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04" priority="3" stopIfTrue="1" operator="equal">
      <formula>"Emulsion"</formula>
    </cfRule>
  </conditionalFormatting>
  <conditionalFormatting sqref="BI206:BQ206">
    <cfRule type="cellIs" dxfId="103" priority="2" stopIfTrue="1" operator="equal">
      <formula>"Core Density"</formula>
    </cfRule>
  </conditionalFormatting>
  <conditionalFormatting sqref="H46">
    <cfRule type="expression" dxfId="102" priority="1">
      <formula>AND($H$45="Cold Feed",$H$46="")</formula>
    </cfRule>
  </conditionalFormatting>
  <dataValidations count="7">
    <dataValidation type="list" allowBlank="1" showInputMessage="1" showErrorMessage="1" sqref="B54:D54">
      <formula1>CF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H45">
      <formula1>$T$45:$T$46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K9:K13">
      <formula1>$AU$1:$AU$2</formula1>
    </dataValidation>
    <dataValidation type="decimal" operator="greaterThan" allowBlank="1" showInputMessage="1" showErrorMessage="1" sqref="B144:D144">
      <formula1>0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61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62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63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64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>
    <pageSetUpPr fitToPage="1"/>
  </sheetPr>
  <dimension ref="A1:BS851"/>
  <sheetViews>
    <sheetView showRowColHeaders="0" zoomScaleNormal="100" workbookViewId="0">
      <selection sqref="A1:H1"/>
    </sheetView>
  </sheetViews>
  <sheetFormatPr defaultColWidth="8.85546875" defaultRowHeight="12.75"/>
  <cols>
    <col min="1" max="1" width="29.140625" style="95" bestFit="1" customWidth="1"/>
    <col min="2" max="3" width="12.140625" style="95" customWidth="1"/>
    <col min="4" max="4" width="14.42578125" style="95" customWidth="1"/>
    <col min="5" max="5" width="10.85546875" style="95" customWidth="1"/>
    <col min="6" max="6" width="14.28515625" style="95" customWidth="1"/>
    <col min="7" max="7" width="13.5703125" style="95" customWidth="1"/>
    <col min="8" max="8" width="10" style="95" customWidth="1"/>
    <col min="9" max="9" width="10.28515625" style="95" customWidth="1"/>
    <col min="10" max="10" width="11.85546875" style="95" customWidth="1"/>
    <col min="11" max="11" width="12.85546875" style="95" bestFit="1" customWidth="1"/>
    <col min="12" max="13" width="9.42578125" style="95" customWidth="1"/>
    <col min="14" max="14" width="15.42578125" style="95" bestFit="1" customWidth="1"/>
    <col min="15" max="15" width="15.42578125" style="95" hidden="1" customWidth="1"/>
    <col min="16" max="16" width="10.85546875" style="95" hidden="1" customWidth="1"/>
    <col min="17" max="24" width="8.85546875" style="95" hidden="1" customWidth="1"/>
    <col min="25" max="25" width="5.28515625" style="95" hidden="1" customWidth="1"/>
    <col min="26" max="26" width="11.5703125" style="95" hidden="1" customWidth="1"/>
    <col min="27" max="27" width="13.85546875" style="95" hidden="1" customWidth="1"/>
    <col min="28" max="28" width="14.5703125" style="95" hidden="1" customWidth="1"/>
    <col min="29" max="29" width="14.7109375" style="95" hidden="1" customWidth="1"/>
    <col min="30" max="30" width="14.140625" style="95" hidden="1" customWidth="1"/>
    <col min="31" max="49" width="8.85546875" style="95" hidden="1" customWidth="1"/>
    <col min="50" max="52" width="8.85546875" style="95" customWidth="1"/>
    <col min="53" max="53" width="14.7109375" style="95" customWidth="1"/>
    <col min="54" max="54" width="15.7109375" style="95" customWidth="1"/>
    <col min="55" max="55" width="11" style="95" customWidth="1"/>
    <col min="56" max="56" width="10.85546875" style="95" customWidth="1"/>
    <col min="57" max="57" width="9.7109375" style="95" customWidth="1"/>
    <col min="58" max="58" width="11.140625" style="95" customWidth="1"/>
    <col min="59" max="59" width="10.28515625" style="95" customWidth="1"/>
    <col min="60" max="60" width="8.85546875" style="95" customWidth="1"/>
    <col min="61" max="61" width="17.85546875" style="95" customWidth="1"/>
    <col min="62" max="62" width="11.5703125" style="95" customWidth="1"/>
    <col min="63" max="63" width="12.5703125" style="95" customWidth="1"/>
    <col min="64" max="64" width="11" style="95" customWidth="1"/>
    <col min="65" max="65" width="11.5703125" style="95" customWidth="1"/>
    <col min="66" max="66" width="10.42578125" style="95" customWidth="1"/>
    <col min="67" max="67" width="9.140625" style="95" customWidth="1"/>
    <col min="68" max="68" width="7.140625" style="95" customWidth="1"/>
    <col min="69" max="69" width="10.42578125" style="95" customWidth="1"/>
    <col min="70" max="16384" width="8.85546875" style="95"/>
  </cols>
  <sheetData>
    <row r="1" spans="1:49" ht="15" customHeight="1" thickBot="1">
      <c r="A1" s="896" t="s">
        <v>213</v>
      </c>
      <c r="B1" s="897"/>
      <c r="C1" s="897"/>
      <c r="D1" s="897"/>
      <c r="E1" s="897"/>
      <c r="F1" s="897"/>
      <c r="G1" s="897"/>
      <c r="H1" s="898"/>
      <c r="Z1" s="210">
        <v>70</v>
      </c>
      <c r="AA1" s="211">
        <v>1.0008999999999999</v>
      </c>
      <c r="AU1" s="456" t="s">
        <v>352</v>
      </c>
      <c r="AV1" s="95" t="str">
        <f ca="1">OFFSET('Mix Design'!B6,AW1,0) &amp; " " &amp; OFFSET('Mix Design'!B4,AW1,0) &amp; " " &amp; OFFSET('Mix Design'!B9,AW1,0) &amp; " " &amp;OFFSET('Mix Design'!B7,AW1,0)</f>
        <v xml:space="preserve">   </v>
      </c>
      <c r="AW1" s="95">
        <f>(MATCH(B3,Mixes,0)-1)*14</f>
        <v>0</v>
      </c>
    </row>
    <row r="2" spans="1:49" ht="15" customHeight="1">
      <c r="A2" s="309" t="s">
        <v>111</v>
      </c>
      <c r="B2" s="1009"/>
      <c r="C2" s="1009"/>
      <c r="D2" s="1009"/>
      <c r="E2" s="357"/>
      <c r="F2" s="357"/>
      <c r="G2" s="357"/>
      <c r="H2" s="366"/>
      <c r="I2" s="150"/>
      <c r="J2" s="132"/>
      <c r="Z2" s="212">
        <v>70.5</v>
      </c>
      <c r="AA2" s="213">
        <v>1.00085</v>
      </c>
      <c r="AU2" s="456" t="s">
        <v>353</v>
      </c>
    </row>
    <row r="3" spans="1:49" ht="15" customHeight="1">
      <c r="A3" s="309" t="s">
        <v>112</v>
      </c>
      <c r="B3" s="1009"/>
      <c r="C3" s="1009"/>
      <c r="D3" s="1009"/>
      <c r="E3" s="362"/>
      <c r="F3" s="357"/>
      <c r="G3" s="357"/>
      <c r="H3" s="363"/>
      <c r="I3" s="153"/>
      <c r="J3" s="132"/>
      <c r="K3" s="108"/>
      <c r="L3" s="97"/>
      <c r="M3" s="97"/>
      <c r="N3" s="97"/>
      <c r="O3" s="97"/>
      <c r="P3" s="97"/>
      <c r="Q3" s="97"/>
      <c r="R3" s="97"/>
      <c r="S3" s="108"/>
      <c r="Z3" s="212">
        <v>71</v>
      </c>
      <c r="AA3" s="213">
        <v>1.0007999999999999</v>
      </c>
    </row>
    <row r="4" spans="1:49" ht="16.149999999999999" customHeight="1">
      <c r="A4" s="309" t="s">
        <v>178</v>
      </c>
      <c r="B4" s="1010"/>
      <c r="C4" s="1009"/>
      <c r="D4" s="1009"/>
      <c r="E4" s="364"/>
      <c r="F4" s="357"/>
      <c r="G4" s="357"/>
      <c r="H4" s="365"/>
      <c r="I4" s="190"/>
      <c r="J4" s="94"/>
      <c r="K4" s="540"/>
      <c r="L4" s="160"/>
      <c r="M4" s="165"/>
      <c r="N4" s="165"/>
      <c r="O4" s="165"/>
      <c r="P4" s="540"/>
      <c r="Q4" s="540"/>
      <c r="R4" s="540"/>
      <c r="S4" s="108"/>
      <c r="Z4" s="212">
        <v>71.5</v>
      </c>
      <c r="AA4" s="213">
        <v>1.00075</v>
      </c>
    </row>
    <row r="5" spans="1:49" ht="15">
      <c r="A5" s="309" t="s">
        <v>177</v>
      </c>
      <c r="B5" s="831" t="str">
        <f>IF(B3=0,"",'Mix Design'!F$3)</f>
        <v/>
      </c>
      <c r="C5" s="872"/>
      <c r="D5" s="872"/>
      <c r="E5" s="357"/>
      <c r="F5" s="357"/>
      <c r="G5" s="357"/>
      <c r="H5" s="358"/>
      <c r="J5" s="94"/>
      <c r="K5" s="540"/>
      <c r="L5" s="160"/>
      <c r="M5" s="165"/>
      <c r="N5" s="165"/>
      <c r="O5" s="165"/>
      <c r="P5" s="540"/>
      <c r="Q5" s="540"/>
      <c r="R5" s="540"/>
      <c r="S5" s="108"/>
      <c r="Z5" s="212">
        <v>72</v>
      </c>
      <c r="AA5" s="213">
        <v>1.0006999999999999</v>
      </c>
    </row>
    <row r="6" spans="1:49" ht="15.75" thickBot="1">
      <c r="A6" s="309" t="s">
        <v>113</v>
      </c>
      <c r="B6" s="831" t="str">
        <f>IF(B3=0,"",'Mix Design'!F$2)</f>
        <v/>
      </c>
      <c r="C6" s="872"/>
      <c r="D6" s="872"/>
      <c r="E6" s="357"/>
      <c r="F6" s="357"/>
      <c r="G6" s="357"/>
      <c r="H6" s="359"/>
      <c r="J6" s="94"/>
      <c r="K6" s="540"/>
      <c r="L6" s="160"/>
      <c r="M6" s="165"/>
      <c r="N6" s="165"/>
      <c r="O6" s="165"/>
      <c r="P6" s="540"/>
      <c r="Q6" s="540"/>
      <c r="R6" s="540"/>
      <c r="S6" s="108"/>
      <c r="Z6" s="212">
        <v>72.5</v>
      </c>
      <c r="AA6" s="213">
        <v>1.0005999999999999</v>
      </c>
    </row>
    <row r="7" spans="1:49" ht="15.75" thickTop="1">
      <c r="A7" s="309" t="s">
        <v>35</v>
      </c>
      <c r="B7" s="831" t="str">
        <f>IF(B3=0,"",'Mix Design'!F$4)</f>
        <v/>
      </c>
      <c r="C7" s="872"/>
      <c r="D7" s="872"/>
      <c r="E7" s="357"/>
      <c r="F7" s="357"/>
      <c r="G7" s="357"/>
      <c r="H7" s="359"/>
      <c r="J7" s="956" t="s">
        <v>354</v>
      </c>
      <c r="K7" s="957"/>
      <c r="L7" s="160"/>
      <c r="M7" s="165"/>
      <c r="N7" s="165"/>
      <c r="O7" s="165"/>
      <c r="P7" s="540"/>
      <c r="Q7" s="540"/>
      <c r="R7" s="540"/>
      <c r="S7" s="108"/>
      <c r="Z7" s="212">
        <v>73</v>
      </c>
      <c r="AA7" s="213">
        <v>1.0004999999999999</v>
      </c>
    </row>
    <row r="8" spans="1:49" ht="15">
      <c r="A8" s="309" t="s">
        <v>152</v>
      </c>
      <c r="B8" s="831" t="str">
        <f>IF(B3=0,"",IF(B3='Mix Design'!B$2,'Mix Design'!B$9,IF(B3='Mix Design'!B$16,'Mix Design'!B$23,IF(B3='Mix Design'!B$30,'Mix Design'!B$37,IF(B3='Mix Design'!B$44,'Mix Design'!B$51,IF(B3='Mix Design'!B$58,'Mix Design'!B$65,IF(B3='Mix Design'!B$72,'Mix Design'!B$79,IF(B3='Mix Design'!B$86,'Mix Design'!B$93,""))))))))</f>
        <v/>
      </c>
      <c r="C8" s="831"/>
      <c r="D8" s="831"/>
      <c r="E8" s="357"/>
      <c r="F8" s="360"/>
      <c r="G8" s="361"/>
      <c r="H8" s="359"/>
      <c r="J8" s="958"/>
      <c r="K8" s="959"/>
      <c r="L8" s="160"/>
      <c r="M8" s="165"/>
      <c r="N8" s="165"/>
      <c r="O8" s="165"/>
      <c r="P8" s="540"/>
      <c r="Q8" s="540"/>
      <c r="R8" s="540"/>
      <c r="S8" s="108"/>
      <c r="Z8" s="212">
        <v>73.5</v>
      </c>
      <c r="AA8" s="213">
        <v>1.0004500000000001</v>
      </c>
    </row>
    <row r="9" spans="1:49" ht="15">
      <c r="A9" s="309" t="s">
        <v>165</v>
      </c>
      <c r="B9" s="912" t="str">
        <f>IF(B3=0,"",IF(B3='Mix Design'!B$2,'Mix Design'!B$5,IF(B3='Mix Design'!B$16,'Mix Design'!B$19,IF(B3='Mix Design'!B$30,'Mix Design'!B$33,IF(B3='Mix Design'!B$44,'Mix Design'!B$47,IF(B3='Mix Design'!B$58,'Mix Design'!B$61,IF(B3='Mix Design'!B$72,'Mix Design'!B$75,IF(B3='Mix Design'!B$86,'Mix Design'!B$89,""))))))))</f>
        <v/>
      </c>
      <c r="C9" s="912"/>
      <c r="D9" s="912"/>
      <c r="E9" s="357"/>
      <c r="F9" s="360"/>
      <c r="G9" s="361"/>
      <c r="H9" s="359"/>
      <c r="I9" s="426"/>
      <c r="J9" s="572" t="s">
        <v>350</v>
      </c>
      <c r="K9" s="627"/>
      <c r="L9" s="571"/>
      <c r="M9" s="571"/>
      <c r="N9" s="165"/>
      <c r="O9" s="165"/>
      <c r="P9" s="540"/>
      <c r="Q9" s="540"/>
      <c r="R9" s="540"/>
      <c r="S9" s="108"/>
      <c r="Z9" s="212">
        <v>74</v>
      </c>
      <c r="AA9" s="213">
        <v>1.0004</v>
      </c>
    </row>
    <row r="10" spans="1:49" ht="15">
      <c r="A10" s="309" t="s">
        <v>182</v>
      </c>
      <c r="B10" s="831" t="str">
        <f>IF(B3=0,"",IF(B3='Mix Design'!B$2,'Mix Design'!B$6,IF(B3='Mix Design'!B$16,'Mix Design'!B$20,IF(B3='Mix Design'!B$30,'Mix Design'!B$34,IF(B3='Mix Design'!B$44,'Mix Design'!B$48,IF(B3='Mix Design'!B$58,'Mix Design'!B$62,IF(B3='Mix Design'!B$72,'Mix Design'!B$76,IF(B3='Mix Design'!B$86,'Mix Design'!B$90,""))))))))</f>
        <v/>
      </c>
      <c r="C10" s="831"/>
      <c r="D10" s="831"/>
      <c r="E10" s="357"/>
      <c r="F10" s="360"/>
      <c r="G10" s="361"/>
      <c r="H10" s="359"/>
      <c r="I10" s="426"/>
      <c r="J10" s="572" t="s">
        <v>318</v>
      </c>
      <c r="K10" s="627"/>
      <c r="L10" s="160"/>
      <c r="M10" s="179"/>
      <c r="N10" s="165"/>
      <c r="O10" s="165"/>
      <c r="P10" s="540"/>
      <c r="Q10" s="540"/>
      <c r="R10" s="540"/>
      <c r="S10" s="108"/>
      <c r="Z10" s="212">
        <v>75</v>
      </c>
      <c r="AA10" s="213">
        <v>1.0003</v>
      </c>
    </row>
    <row r="11" spans="1:49" ht="15">
      <c r="A11" s="309" t="s">
        <v>183</v>
      </c>
      <c r="B11" s="831" t="str">
        <f>IF(B3=0,"",IF(B3='Mix Design'!B$2,'Mix Design'!B$7,IF(B3='Mix Design'!B$16,'Mix Design'!B$21,IF(B3='Mix Design'!B$30,'Mix Design'!B$35,IF(B3='Mix Design'!B$44,'Mix Design'!B$49,IF(B3='Mix Design'!B$58,'Mix Design'!B$63,IF(B3='Mix Design'!B$72,'Mix Design'!B$77,IF(B3='Mix Design'!B$86,'Mix Design'!B$91,""))))))))</f>
        <v/>
      </c>
      <c r="C11" s="831"/>
      <c r="D11" s="831"/>
      <c r="E11" s="357"/>
      <c r="F11" s="360"/>
      <c r="G11" s="361"/>
      <c r="H11" s="366"/>
      <c r="I11" s="114"/>
      <c r="J11" s="572" t="s">
        <v>155</v>
      </c>
      <c r="K11" s="627"/>
      <c r="L11" s="160"/>
      <c r="M11" s="179"/>
      <c r="N11" s="165"/>
      <c r="O11" s="165"/>
      <c r="P11" s="540"/>
      <c r="Q11" s="540"/>
      <c r="R11" s="540"/>
      <c r="S11" s="108"/>
      <c r="Z11" s="212">
        <v>75.5</v>
      </c>
      <c r="AA11" s="213">
        <v>1.0002</v>
      </c>
    </row>
    <row r="12" spans="1:49" ht="15">
      <c r="A12" s="309" t="s">
        <v>184</v>
      </c>
      <c r="B12" s="831" t="str">
        <f>IF(B3=0,"",IF(B3='Mix Design'!B$2,'Mix Design'!B$8,IF(B3='Mix Design'!B$16,'Mix Design'!B$22,IF(B3='Mix Design'!B$30,'Mix Design'!B$36,IF(B3='Mix Design'!B$44,'Mix Design'!B$50,IF(B3='Mix Design'!B$58,'Mix Design'!B$64,IF(B3='Mix Design'!B$72,'Mix Design'!B$78,IF(B3='Mix Design'!B$86,'Mix Design'!B$92,""))))))))</f>
        <v/>
      </c>
      <c r="C12" s="831"/>
      <c r="D12" s="831"/>
      <c r="E12" s="357"/>
      <c r="F12" s="360"/>
      <c r="G12" s="361"/>
      <c r="H12" s="366"/>
      <c r="I12" s="114"/>
      <c r="J12" s="572" t="s">
        <v>246</v>
      </c>
      <c r="K12" s="627"/>
      <c r="L12" s="160"/>
      <c r="M12" s="165"/>
      <c r="N12" s="165"/>
      <c r="O12" s="165"/>
      <c r="P12" s="540"/>
      <c r="Q12" s="540"/>
      <c r="R12" s="540"/>
      <c r="S12" s="108"/>
      <c r="Z12" s="212">
        <v>76</v>
      </c>
      <c r="AA12" s="213">
        <v>1.0001</v>
      </c>
    </row>
    <row r="13" spans="1:49" ht="15.75" thickBot="1">
      <c r="A13" s="309" t="s">
        <v>130</v>
      </c>
      <c r="B13" s="1009"/>
      <c r="C13" s="1009"/>
      <c r="D13" s="1009"/>
      <c r="E13" s="357"/>
      <c r="F13" s="357"/>
      <c r="G13" s="357"/>
      <c r="H13" s="366"/>
      <c r="I13" s="114"/>
      <c r="J13" s="574" t="s">
        <v>351</v>
      </c>
      <c r="K13" s="628"/>
      <c r="L13" s="160"/>
      <c r="M13" s="165"/>
      <c r="N13" s="540"/>
      <c r="O13" s="540"/>
      <c r="P13" s="540"/>
      <c r="Q13" s="540"/>
      <c r="R13" s="540"/>
      <c r="S13" s="108"/>
      <c r="Z13" s="212">
        <v>76.5</v>
      </c>
      <c r="AA13" s="213">
        <v>1.0000500000000001</v>
      </c>
    </row>
    <row r="14" spans="1:49" ht="13.9" customHeight="1" thickTop="1">
      <c r="A14" s="309" t="s">
        <v>131</v>
      </c>
      <c r="B14" s="1009"/>
      <c r="C14" s="1009"/>
      <c r="D14" s="1009"/>
      <c r="E14" s="357"/>
      <c r="F14" s="357"/>
      <c r="G14" s="357"/>
      <c r="H14" s="366"/>
      <c r="I14" s="427"/>
      <c r="K14" s="540"/>
      <c r="L14" s="540"/>
      <c r="M14" s="540"/>
      <c r="N14" s="540"/>
      <c r="O14" s="154"/>
      <c r="P14" s="540"/>
      <c r="Q14" s="540"/>
      <c r="R14" s="540"/>
      <c r="S14" s="108"/>
      <c r="Z14" s="212">
        <v>77</v>
      </c>
      <c r="AA14" s="213">
        <v>1</v>
      </c>
    </row>
    <row r="15" spans="1:49" ht="15">
      <c r="A15" s="309" t="s">
        <v>180</v>
      </c>
      <c r="B15" s="1009"/>
      <c r="C15" s="1009"/>
      <c r="D15" s="1009"/>
      <c r="E15" s="357"/>
      <c r="F15" s="357"/>
      <c r="G15" s="357"/>
      <c r="H15" s="363"/>
      <c r="I15" s="181"/>
      <c r="K15" s="540"/>
      <c r="L15" s="540"/>
      <c r="M15" s="540"/>
      <c r="N15" s="156"/>
      <c r="O15" s="518"/>
      <c r="P15" s="156"/>
      <c r="Q15" s="156"/>
      <c r="R15" s="156"/>
      <c r="S15" s="108"/>
      <c r="Z15" s="212">
        <v>77.5</v>
      </c>
      <c r="AA15" s="213">
        <v>0.99990000000000001</v>
      </c>
    </row>
    <row r="16" spans="1:49" ht="15">
      <c r="A16" s="309" t="s">
        <v>179</v>
      </c>
      <c r="B16" s="1010"/>
      <c r="C16" s="1009"/>
      <c r="D16" s="1009"/>
      <c r="E16" s="357"/>
      <c r="F16" s="357"/>
      <c r="G16" s="357"/>
      <c r="H16" s="366"/>
      <c r="I16" s="181"/>
      <c r="K16" s="540"/>
      <c r="L16" s="162"/>
      <c r="M16" s="100"/>
      <c r="N16" s="157"/>
      <c r="O16" s="157"/>
      <c r="P16" s="158"/>
      <c r="Q16" s="155"/>
      <c r="R16" s="161"/>
      <c r="S16" s="108"/>
      <c r="Z16" s="212">
        <v>78</v>
      </c>
      <c r="AA16" s="213">
        <v>0.99980000000000002</v>
      </c>
    </row>
    <row r="17" spans="1:27" ht="15.75" thickBot="1">
      <c r="A17" s="309" t="s">
        <v>181</v>
      </c>
      <c r="B17" s="1010"/>
      <c r="C17" s="1009"/>
      <c r="D17" s="1009"/>
      <c r="E17" s="357"/>
      <c r="F17" s="357"/>
      <c r="G17" s="357"/>
      <c r="H17" s="366"/>
      <c r="I17" s="181"/>
      <c r="K17" s="540"/>
      <c r="L17" s="162"/>
      <c r="M17" s="100"/>
      <c r="N17" s="157"/>
      <c r="O17" s="157"/>
      <c r="P17" s="158"/>
      <c r="Q17" s="155"/>
      <c r="R17" s="161"/>
      <c r="S17" s="108"/>
      <c r="Z17" s="212">
        <v>78.5</v>
      </c>
      <c r="AA17" s="213">
        <v>0.99975000000000003</v>
      </c>
    </row>
    <row r="18" spans="1:27" ht="15" customHeight="1" thickBot="1">
      <c r="A18" s="905" t="s">
        <v>59</v>
      </c>
      <c r="B18" s="906"/>
      <c r="C18" s="906"/>
      <c r="D18" s="907"/>
      <c r="E18" s="357"/>
      <c r="F18" s="908" t="s">
        <v>60</v>
      </c>
      <c r="G18" s="909"/>
      <c r="H18" s="910"/>
      <c r="I18" s="181"/>
      <c r="K18" s="540"/>
      <c r="L18" s="163"/>
      <c r="M18" s="164"/>
      <c r="N18" s="159"/>
      <c r="O18" s="159"/>
      <c r="P18" s="158"/>
      <c r="Q18" s="155"/>
      <c r="R18" s="540"/>
      <c r="S18" s="108"/>
      <c r="Z18" s="212">
        <v>79</v>
      </c>
      <c r="AA18" s="213">
        <v>0.99970000000000003</v>
      </c>
    </row>
    <row r="19" spans="1:27" ht="15.75">
      <c r="A19" s="368" t="s">
        <v>193</v>
      </c>
      <c r="B19" s="369" t="s">
        <v>4</v>
      </c>
      <c r="C19" s="369" t="s">
        <v>166</v>
      </c>
      <c r="D19" s="366"/>
      <c r="E19" s="357"/>
      <c r="F19" s="903" t="s">
        <v>168</v>
      </c>
      <c r="G19" s="904"/>
      <c r="H19" s="625"/>
      <c r="I19" s="151"/>
      <c r="K19" s="108"/>
      <c r="L19" s="108"/>
      <c r="M19" s="108"/>
      <c r="N19" s="108"/>
      <c r="O19" s="108"/>
      <c r="P19" s="108"/>
      <c r="Q19" s="108"/>
      <c r="R19" s="108"/>
      <c r="S19" s="108"/>
      <c r="Z19" s="212">
        <v>79.5</v>
      </c>
      <c r="AA19" s="213">
        <v>0.99965000000000004</v>
      </c>
    </row>
    <row r="20" spans="1:27" ht="15">
      <c r="A20" s="550" t="s">
        <v>6</v>
      </c>
      <c r="B20" s="624"/>
      <c r="C20" s="624"/>
      <c r="D20" s="366"/>
      <c r="E20" s="357"/>
      <c r="F20" s="899" t="s">
        <v>169</v>
      </c>
      <c r="G20" s="900"/>
      <c r="H20" s="626"/>
      <c r="Z20" s="212">
        <v>80</v>
      </c>
      <c r="AA20" s="213">
        <v>0.99960000000000004</v>
      </c>
    </row>
    <row r="21" spans="1:27" ht="15.75" thickBot="1">
      <c r="A21" s="550" t="s">
        <v>7</v>
      </c>
      <c r="B21" s="624"/>
      <c r="C21" s="624"/>
      <c r="D21" s="366"/>
      <c r="E21" s="357"/>
      <c r="F21" s="899" t="s">
        <v>170</v>
      </c>
      <c r="G21" s="900"/>
      <c r="H21" s="626"/>
      <c r="Z21" s="214">
        <v>80.5</v>
      </c>
      <c r="AA21" s="215">
        <v>0.99950000000000006</v>
      </c>
    </row>
    <row r="22" spans="1:27" ht="15">
      <c r="A22" s="550" t="s">
        <v>167</v>
      </c>
      <c r="B22" s="624"/>
      <c r="C22" s="624"/>
      <c r="D22" s="366"/>
      <c r="E22" s="357"/>
      <c r="F22" s="899" t="s">
        <v>171</v>
      </c>
      <c r="G22" s="900"/>
      <c r="H22" s="626"/>
      <c r="I22" s="152"/>
    </row>
    <row r="23" spans="1:27" ht="16.5" thickBot="1">
      <c r="A23" s="374" t="s">
        <v>59</v>
      </c>
      <c r="B23" s="375" t="str">
        <f>IF(B20="","",IF(B21="","",IF(B22="","",ROUND(B20/(B22-B21),3))))</f>
        <v/>
      </c>
      <c r="C23" s="376" t="str">
        <f>IF(C20="","",IF(C21="","",IF(C22="","",ROUND(C20/(C22-C21),3))))</f>
        <v/>
      </c>
      <c r="D23" s="366"/>
      <c r="E23" s="357"/>
      <c r="F23" s="901" t="s">
        <v>60</v>
      </c>
      <c r="G23" s="902"/>
      <c r="H23" s="377" t="str">
        <f>IF(H19="","",IF(H20="","",IF(H21="","",IF(H22="","",ROUND((VLOOKUP(H21,rrrr,2)*H19)/(H19+H22-H20),3)))))</f>
        <v/>
      </c>
    </row>
    <row r="24" spans="1:27" ht="15">
      <c r="A24" s="368"/>
      <c r="B24" s="913" t="s">
        <v>221</v>
      </c>
      <c r="C24" s="914"/>
      <c r="D24" s="378" t="s">
        <v>194</v>
      </c>
      <c r="E24" s="357"/>
      <c r="F24" s="357"/>
      <c r="G24" s="357"/>
      <c r="H24" s="366"/>
    </row>
    <row r="25" spans="1:27" ht="12.75" customHeight="1">
      <c r="A25" s="379" t="s">
        <v>8</v>
      </c>
      <c r="B25" s="623"/>
      <c r="C25" s="623"/>
      <c r="D25" s="381" t="str">
        <f>IF(B3=0,"",IF(B3='Mix Design'!B$2,'Mix Design'!N$3,IF(B3='Mix Design'!B$16,'Mix Design'!N$17,IF(B3='Mix Design'!B$30,'Mix Design'!N$31,IF(B3='Mix Design'!B$44,'Mix Design'!N$45,IF(B3='Mix Design'!B$58,'Mix Design'!N$59,IF(B3='Mix Design'!B$72,'Mix Design'!N$73,IF(B3='Mix Design'!B$86,'Mix Design'!N$87,""))))))))</f>
        <v/>
      </c>
      <c r="E25" s="357"/>
      <c r="F25" s="357"/>
      <c r="G25" s="357"/>
      <c r="H25" s="366"/>
    </row>
    <row r="26" spans="1:27" ht="16.5" thickBot="1">
      <c r="A26" s="382" t="s">
        <v>312</v>
      </c>
      <c r="B26" s="383" t="str">
        <f>IF(B23="","",ROUND(AVERAGE(B23:C23),3))</f>
        <v/>
      </c>
      <c r="C26" s="384"/>
      <c r="D26" s="385"/>
      <c r="E26" s="357"/>
      <c r="F26" s="357"/>
      <c r="G26" s="357"/>
      <c r="H26" s="366"/>
    </row>
    <row r="27" spans="1:27" ht="16.5" thickBot="1">
      <c r="A27" s="386"/>
      <c r="B27" s="387"/>
      <c r="C27" s="357"/>
      <c r="D27" s="357"/>
      <c r="E27" s="357"/>
      <c r="F27" s="357"/>
      <c r="G27" s="357"/>
      <c r="H27" s="366"/>
    </row>
    <row r="28" spans="1:27" ht="16.5" thickBot="1">
      <c r="A28" s="908" t="s">
        <v>219</v>
      </c>
      <c r="B28" s="909"/>
      <c r="C28" s="909"/>
      <c r="D28" s="909"/>
      <c r="E28" s="909"/>
      <c r="F28" s="909"/>
      <c r="G28" s="910"/>
      <c r="H28" s="366"/>
    </row>
    <row r="29" spans="1:27" ht="15" customHeight="1">
      <c r="A29" s="367"/>
      <c r="B29" s="357"/>
      <c r="C29" s="921" t="s">
        <v>214</v>
      </c>
      <c r="D29" s="915" t="s">
        <v>215</v>
      </c>
      <c r="E29" s="875" t="s">
        <v>346</v>
      </c>
      <c r="F29" s="921" t="s">
        <v>218</v>
      </c>
      <c r="G29" s="873" t="s">
        <v>110</v>
      </c>
      <c r="H29" s="366"/>
    </row>
    <row r="30" spans="1:27" ht="15">
      <c r="A30" s="367"/>
      <c r="B30" s="357"/>
      <c r="C30" s="922"/>
      <c r="D30" s="887"/>
      <c r="E30" s="876"/>
      <c r="F30" s="923"/>
      <c r="G30" s="874"/>
      <c r="H30" s="366"/>
      <c r="I30" s="94"/>
      <c r="J30" s="94"/>
      <c r="M30" s="110"/>
      <c r="N30" s="143"/>
      <c r="Q30" s="111"/>
    </row>
    <row r="31" spans="1:27" ht="15">
      <c r="A31" s="899" t="s">
        <v>312</v>
      </c>
      <c r="B31" s="920"/>
      <c r="C31" s="351" t="str">
        <f>B26</f>
        <v/>
      </c>
      <c r="D31" s="352"/>
      <c r="E31" s="388" t="str">
        <f>IF(C31="","",(D31-C31))</f>
        <v/>
      </c>
      <c r="F31" s="353" t="str">
        <f>IF(C31="","",IF(C31&gt;(D31+0.02),"OUT",IF(C31&lt;(D31-0.02),"OUT","IN")))</f>
        <v/>
      </c>
      <c r="G31" s="389" t="str">
        <f>"+/-0.020"</f>
        <v>+/-0.020</v>
      </c>
      <c r="H31" s="366"/>
      <c r="M31" s="110"/>
      <c r="N31" s="143"/>
      <c r="Q31" s="143"/>
    </row>
    <row r="32" spans="1:27" ht="15">
      <c r="A32" s="899" t="s">
        <v>60</v>
      </c>
      <c r="B32" s="920"/>
      <c r="C32" s="351" t="str">
        <f>IF(H23="","",H23)</f>
        <v/>
      </c>
      <c r="D32" s="352"/>
      <c r="E32" s="388" t="str">
        <f t="shared" ref="E32:E33" si="0">IF(C32="","",(D32-C32))</f>
        <v/>
      </c>
      <c r="F32" s="353" t="str">
        <f>IF(C32="","",IF(C32&gt;(D32+0.01),"OUT",IF(C32&lt;(D32-0.01),"OUT","IN")))</f>
        <v/>
      </c>
      <c r="G32" s="389" t="str">
        <f>"+/-0.010"</f>
        <v>+/-0.010</v>
      </c>
      <c r="H32" s="366"/>
      <c r="M32" s="110"/>
      <c r="N32" s="143"/>
    </row>
    <row r="33" spans="1:45" ht="15">
      <c r="A33" s="918" t="s">
        <v>220</v>
      </c>
      <c r="B33" s="919"/>
      <c r="C33" s="398" t="str">
        <f>IF(H23="","",ROUND(100-((B26/H23)*100),1))</f>
        <v/>
      </c>
      <c r="D33" s="562"/>
      <c r="E33" s="576" t="str">
        <f t="shared" si="0"/>
        <v/>
      </c>
      <c r="F33" s="354"/>
      <c r="G33" s="390"/>
      <c r="H33" s="366"/>
      <c r="M33" s="105"/>
      <c r="N33" s="144"/>
    </row>
    <row r="34" spans="1:45" ht="15.75" thickBot="1">
      <c r="A34" s="916" t="s">
        <v>210</v>
      </c>
      <c r="B34" s="917"/>
      <c r="C34" s="355" t="str">
        <f>IF(C33="","",IF(C33&gt;(B12+1),"OUT",IF(C33&lt;(B12-1),"OUT","IN")))</f>
        <v/>
      </c>
      <c r="D34" s="356" t="str">
        <f>IF(D33="","",IF(D33&gt;(B12+1),"OUT",IF(D33&lt;(B12-1),"OUT","IN")))</f>
        <v/>
      </c>
      <c r="E34" s="384"/>
      <c r="F34" s="384"/>
      <c r="G34" s="385"/>
      <c r="H34" s="366"/>
      <c r="N34" s="108"/>
    </row>
    <row r="35" spans="1:45" ht="15">
      <c r="A35" s="391"/>
      <c r="B35" s="344"/>
      <c r="C35" s="154"/>
      <c r="D35" s="154"/>
      <c r="E35" s="357"/>
      <c r="F35" s="357"/>
      <c r="G35" s="357"/>
      <c r="H35" s="366"/>
      <c r="N35" s="108"/>
    </row>
    <row r="36" spans="1:45" ht="15.75" customHeight="1">
      <c r="A36" s="391" t="s">
        <v>9</v>
      </c>
      <c r="B36" s="1013"/>
      <c r="C36" s="1013"/>
      <c r="D36" s="1013"/>
      <c r="E36" s="1013"/>
      <c r="F36" s="1013"/>
      <c r="G36" s="1013"/>
      <c r="H36" s="366"/>
      <c r="N36" s="108"/>
    </row>
    <row r="37" spans="1:45" ht="15.75" customHeight="1">
      <c r="A37" s="391"/>
      <c r="B37" s="1013"/>
      <c r="C37" s="1013"/>
      <c r="D37" s="1013"/>
      <c r="E37" s="1013"/>
      <c r="F37" s="1013"/>
      <c r="G37" s="1013"/>
      <c r="H37" s="366"/>
      <c r="N37" s="108"/>
    </row>
    <row r="38" spans="1:45" ht="15.75" customHeight="1">
      <c r="A38" s="391"/>
      <c r="B38" s="1013"/>
      <c r="C38" s="1013"/>
      <c r="D38" s="1013"/>
      <c r="E38" s="1013"/>
      <c r="F38" s="1013"/>
      <c r="G38" s="1013"/>
      <c r="H38" s="366"/>
      <c r="N38" s="108"/>
    </row>
    <row r="39" spans="1:45" ht="15.75" customHeight="1">
      <c r="A39" s="391"/>
      <c r="B39" s="1013"/>
      <c r="C39" s="1013"/>
      <c r="D39" s="1013"/>
      <c r="E39" s="1013"/>
      <c r="F39" s="1013"/>
      <c r="G39" s="1013"/>
      <c r="H39" s="366"/>
      <c r="N39" s="108"/>
    </row>
    <row r="40" spans="1:45" ht="15.75" customHeight="1" thickBot="1">
      <c r="A40" s="392"/>
      <c r="B40" s="1014"/>
      <c r="C40" s="1014"/>
      <c r="D40" s="1014"/>
      <c r="E40" s="1014"/>
      <c r="F40" s="1014"/>
      <c r="G40" s="1014"/>
      <c r="H40" s="385"/>
      <c r="N40" s="108"/>
    </row>
    <row r="41" spans="1:45" ht="15.75">
      <c r="A41" s="336"/>
      <c r="B41" s="336"/>
      <c r="C41" s="337"/>
      <c r="D41" s="337"/>
      <c r="E41" s="108"/>
      <c r="F41" s="108"/>
      <c r="G41" s="108"/>
      <c r="H41" s="108"/>
      <c r="N41" s="108"/>
    </row>
    <row r="42" spans="1:45" ht="15" customHeight="1" thickBot="1">
      <c r="M42" s="105"/>
      <c r="N42" s="144"/>
    </row>
    <row r="43" spans="1:45" ht="15" customHeight="1" thickBot="1">
      <c r="A43" s="821" t="s">
        <v>318</v>
      </c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3"/>
      <c r="P43" s="251"/>
    </row>
    <row r="44" spans="1:45" ht="15" customHeight="1">
      <c r="A44" s="191" t="s">
        <v>111</v>
      </c>
      <c r="B44" s="1011"/>
      <c r="C44" s="1011"/>
      <c r="D44" s="1011"/>
      <c r="E44" s="394"/>
      <c r="F44" s="108"/>
      <c r="G44" s="108"/>
      <c r="H44" s="99"/>
      <c r="I44" s="108"/>
      <c r="J44" s="108"/>
      <c r="K44" s="108"/>
      <c r="L44" s="108"/>
      <c r="M44" s="108"/>
      <c r="N44" s="108"/>
      <c r="O44" s="192"/>
    </row>
    <row r="45" spans="1:45" ht="15" customHeight="1" thickBot="1">
      <c r="A45" s="191" t="s">
        <v>112</v>
      </c>
      <c r="B45" s="891">
        <f>B3</f>
        <v>0</v>
      </c>
      <c r="C45" s="891"/>
      <c r="D45" s="891"/>
      <c r="E45" s="188"/>
      <c r="F45" s="108"/>
      <c r="G45" s="309" t="s">
        <v>319</v>
      </c>
      <c r="H45" s="1012"/>
      <c r="I45" s="1012"/>
      <c r="J45" s="108"/>
      <c r="K45" s="108"/>
      <c r="L45" s="108"/>
      <c r="M45" s="108"/>
      <c r="N45" s="108"/>
      <c r="O45" s="192"/>
      <c r="R45" s="108"/>
      <c r="S45" s="108"/>
      <c r="T45" s="468" t="s">
        <v>240</v>
      </c>
      <c r="U45" s="108"/>
      <c r="V45" s="108"/>
      <c r="W45" s="108"/>
      <c r="X45" s="108"/>
      <c r="Y45" s="108"/>
      <c r="Z45" s="108"/>
      <c r="AA45" s="108"/>
      <c r="AB45" s="108"/>
    </row>
    <row r="46" spans="1:45" ht="15" customHeight="1">
      <c r="A46" s="191" t="s">
        <v>178</v>
      </c>
      <c r="B46" s="889" t="str">
        <f>IF(B4=0,"",B4)</f>
        <v/>
      </c>
      <c r="C46" s="890"/>
      <c r="D46" s="890"/>
      <c r="E46" s="108"/>
      <c r="F46" s="108"/>
      <c r="G46" s="470" t="s">
        <v>325</v>
      </c>
      <c r="H46" s="473">
        <f ca="1">IF(ISERROR(100*(AA66/SUM(AA62:AA66))),"",100*(AA66/SUM(AA62:AA66)))</f>
        <v>100</v>
      </c>
      <c r="J46" s="469"/>
      <c r="K46" s="108"/>
      <c r="L46" s="108"/>
      <c r="M46" s="108"/>
      <c r="N46" s="108"/>
      <c r="O46" s="192"/>
      <c r="R46" s="143"/>
      <c r="S46" s="143"/>
      <c r="T46" s="143" t="s">
        <v>239</v>
      </c>
      <c r="U46" s="143"/>
      <c r="V46" s="110"/>
      <c r="W46" s="110"/>
      <c r="X46" s="110"/>
      <c r="Y46" s="110"/>
      <c r="Z46" s="866" t="s">
        <v>116</v>
      </c>
      <c r="AA46" s="868" t="s">
        <v>160</v>
      </c>
      <c r="AB46" s="216" t="s">
        <v>114</v>
      </c>
      <c r="AC46" s="870" t="s">
        <v>158</v>
      </c>
      <c r="AD46" s="894" t="s">
        <v>159</v>
      </c>
      <c r="AF46" s="226" t="s">
        <v>115</v>
      </c>
      <c r="AG46" s="227"/>
      <c r="AH46" s="227"/>
      <c r="AI46" s="227"/>
      <c r="AJ46" s="228"/>
      <c r="AL46" s="201">
        <f>LARGE(AN46:AN58,1)</f>
        <v>0</v>
      </c>
      <c r="AM46" s="202">
        <f>IF(AN59&lt;100,(AL46+0.1),IF(AN59&gt;100,(AL46-0.1),AL46))</f>
        <v>0.1</v>
      </c>
      <c r="AN46" s="202">
        <f>ROUND(IF(B61="",0,SUM(B61/D56)*100),1)</f>
        <v>0</v>
      </c>
      <c r="AO46" s="202">
        <f>IF(AN46=AL46,AM46,AN46)</f>
        <v>0.1</v>
      </c>
      <c r="AP46" s="202">
        <f>IF(AO46=AL47,AM47,AO46)</f>
        <v>0.1</v>
      </c>
      <c r="AQ46" s="202">
        <f>IF(AP46=AL48,AM48,AP46)</f>
        <v>0.1</v>
      </c>
      <c r="AR46" s="202">
        <f>IF(AQ46=AL49,AM49,AQ46)</f>
        <v>0.1</v>
      </c>
      <c r="AS46" s="203">
        <f>IF(AR46=AL50,AM50,AR46)</f>
        <v>0.1</v>
      </c>
    </row>
    <row r="47" spans="1:45" ht="15" customHeight="1">
      <c r="A47" s="191" t="s">
        <v>177</v>
      </c>
      <c r="B47" s="831" t="str">
        <f>IF(B45=0,"",'Mix Design'!F$3)</f>
        <v/>
      </c>
      <c r="C47" s="872"/>
      <c r="D47" s="872"/>
      <c r="E47" s="189"/>
      <c r="F47" s="108"/>
      <c r="G47" s="893" t="s">
        <v>154</v>
      </c>
      <c r="H47" s="893"/>
      <c r="I47" s="472"/>
      <c r="J47" s="108"/>
      <c r="K47" s="108"/>
      <c r="L47" s="108"/>
      <c r="M47" s="108"/>
      <c r="N47" s="108"/>
      <c r="O47" s="192"/>
      <c r="S47" s="110"/>
      <c r="T47" s="110"/>
      <c r="Z47" s="867"/>
      <c r="AA47" s="869"/>
      <c r="AB47" s="196" t="s">
        <v>117</v>
      </c>
      <c r="AC47" s="871"/>
      <c r="AD47" s="895"/>
      <c r="AF47" s="229" t="s">
        <v>118</v>
      </c>
      <c r="AG47" s="230"/>
      <c r="AH47" s="230"/>
      <c r="AI47" s="231" t="s">
        <v>119</v>
      </c>
      <c r="AJ47" s="232"/>
      <c r="AL47" s="204">
        <f>LARGE(AN46:AN58,2)</f>
        <v>0</v>
      </c>
      <c r="AM47" s="205">
        <f>IF(AO59&lt;100,(AL47+0.1),IF(AO59&gt;100,(AL47-0.1),AL47))</f>
        <v>0.1</v>
      </c>
      <c r="AN47" s="205">
        <f>ROUND(IF(B62="",0,SUM(B62/D56)*100),1)</f>
        <v>0</v>
      </c>
      <c r="AO47" s="205">
        <f>IF(AN47=AL46,AM46,AN47)</f>
        <v>0.1</v>
      </c>
      <c r="AP47" s="205">
        <f>IF(AO47=AL47,AM47,AO47)</f>
        <v>0.1</v>
      </c>
      <c r="AQ47" s="205">
        <f>IF(AP47=AL48,AM48,AP47)</f>
        <v>0.1</v>
      </c>
      <c r="AR47" s="205">
        <f>IF(AQ47=AL49,AM49,AQ47)</f>
        <v>0.1</v>
      </c>
      <c r="AS47" s="206">
        <f>IF(AR47=AL50,AM50,AR47)</f>
        <v>0.1</v>
      </c>
    </row>
    <row r="48" spans="1:45" ht="15" customHeight="1">
      <c r="A48" s="191" t="s">
        <v>113</v>
      </c>
      <c r="B48" s="831" t="str">
        <f>IF(B45=0,"",'Mix Design'!F$2)</f>
        <v/>
      </c>
      <c r="C48" s="872"/>
      <c r="D48" s="872"/>
      <c r="E48" s="189"/>
      <c r="F48" s="108"/>
      <c r="G48" s="474" t="str">
        <f>IF(B46="","% RAP:",CONCATENATE("% RAP ",TEXT(B46,"mm/dd/yy"),":"))</f>
        <v>% RAP:</v>
      </c>
      <c r="H48" s="622"/>
      <c r="I48" s="154"/>
      <c r="J48" s="108"/>
      <c r="K48" s="108"/>
      <c r="L48" s="108"/>
      <c r="M48" s="108"/>
      <c r="N48" s="108"/>
      <c r="O48" s="192"/>
      <c r="S48" s="110"/>
      <c r="T48" s="110"/>
      <c r="Z48" s="250" t="s">
        <v>209</v>
      </c>
      <c r="AA48" s="197" t="str">
        <f>IF(F61="","",F61)</f>
        <v/>
      </c>
      <c r="AB48" s="198" t="str">
        <f>IF(H61="","",H61)</f>
        <v/>
      </c>
      <c r="AC48" s="197" t="e">
        <f>ABS(AA48-AB48)</f>
        <v>#VALUE!</v>
      </c>
      <c r="AD48" s="217">
        <f>IF(AA48&lt;3.1,2,IF(AA48&lt;10.1,3,IF(AA48&lt;20.1,5,IF(AA48&lt;30.1,6,IF(AA48&lt;40.1,7,IF(AA48&lt;50.1,9,0))))))</f>
        <v>0</v>
      </c>
      <c r="AF48" s="233"/>
      <c r="AG48" s="230"/>
      <c r="AH48" s="230"/>
      <c r="AI48" s="230"/>
      <c r="AJ48" s="234"/>
      <c r="AL48" s="204">
        <f>LARGE(AN46:AN58,3)</f>
        <v>0</v>
      </c>
      <c r="AM48" s="205">
        <f>IF(AP59&lt;100,(AL48+0.1),IF(AP59&gt;100,(AL48-0.1),AL48))</f>
        <v>0.1</v>
      </c>
      <c r="AN48" s="205">
        <f>ROUND(IF(B63="",0,SUM(B63/D56)*100),1)</f>
        <v>0</v>
      </c>
      <c r="AO48" s="205">
        <f>IF(AN48=AL46,AM46,AN48)</f>
        <v>0.1</v>
      </c>
      <c r="AP48" s="205">
        <f>IF(AO48=AL47,AM47,AO48)</f>
        <v>0.1</v>
      </c>
      <c r="AQ48" s="205">
        <f>IF(AP48=AL48,AM48,AP48)</f>
        <v>0.1</v>
      </c>
      <c r="AR48" s="205">
        <f>IF(AQ48=AL49,AM49,AQ48)</f>
        <v>0.1</v>
      </c>
      <c r="AS48" s="206">
        <f>IF(AR48=AL50,AM50,AR48)</f>
        <v>0.1</v>
      </c>
    </row>
    <row r="49" spans="1:45" ht="15" customHeight="1">
      <c r="A49" s="191" t="s">
        <v>35</v>
      </c>
      <c r="B49" s="831" t="str">
        <f>IF(B45=0,"",'Mix Design'!F$4)</f>
        <v/>
      </c>
      <c r="C49" s="872"/>
      <c r="D49" s="872"/>
      <c r="E49" s="189"/>
      <c r="F49" s="108"/>
      <c r="G49" s="474" t="s">
        <v>321</v>
      </c>
      <c r="H49" s="476">
        <f ca="1">OFFSET('Mix Design'!AE$1,MATCH(B45,'Mix Design'!$R$2:$R$8,0),0)</f>
        <v>0</v>
      </c>
      <c r="I49" s="154"/>
      <c r="J49" s="108"/>
      <c r="K49" s="108"/>
      <c r="L49" s="108"/>
      <c r="M49" s="108"/>
      <c r="N49" s="108"/>
      <c r="O49" s="192"/>
      <c r="S49" s="110"/>
      <c r="T49" s="110"/>
      <c r="Z49" s="218" t="s">
        <v>192</v>
      </c>
      <c r="AA49" s="198" t="str">
        <f>IF(F61="","",(F61-F62))</f>
        <v/>
      </c>
      <c r="AB49" s="198" t="str">
        <f t="shared" ref="AB49:AB59" si="1">IF(H61="","",(H61-H62))</f>
        <v/>
      </c>
      <c r="AC49" s="198" t="e">
        <f>ABS(AA49-AB49)</f>
        <v>#VALUE!</v>
      </c>
      <c r="AD49" s="217">
        <f>IF(AA49&lt;3.1,2,IF(AA49&lt;10.1,3,IF(AA49&lt;20.1,5,IF(AA49&lt;30.1,6,IF(AA49&lt;40.1,7,IF(AA49&lt;50.1,9,0))))))</f>
        <v>0</v>
      </c>
      <c r="AF49" s="235">
        <v>0</v>
      </c>
      <c r="AG49" s="236" t="s">
        <v>122</v>
      </c>
      <c r="AH49" s="237">
        <v>3</v>
      </c>
      <c r="AI49" s="230"/>
      <c r="AJ49" s="238">
        <v>2</v>
      </c>
      <c r="AL49" s="204">
        <f>LARGE(AN46:AN58,4)</f>
        <v>0</v>
      </c>
      <c r="AM49" s="205">
        <f>IF(AQ59&lt;100,(AL49+0.1),IF(AQ59&gt;100,(AL49-0.1),AL49))</f>
        <v>0.1</v>
      </c>
      <c r="AN49" s="205">
        <f>ROUND(IF(B64="",0,SUM(B64/D56)*100),1)</f>
        <v>0</v>
      </c>
      <c r="AO49" s="205">
        <f>IF(AN49=AL46,AM46,AN49)</f>
        <v>0.1</v>
      </c>
      <c r="AP49" s="205">
        <f>IF(AO49=AL47,AM47,AO49)</f>
        <v>0.1</v>
      </c>
      <c r="AQ49" s="205">
        <f>IF(AP49=AL48,AM48,AP49)</f>
        <v>0.1</v>
      </c>
      <c r="AR49" s="205">
        <f>IF(AQ49=AL49,AM49,AQ49)</f>
        <v>0.1</v>
      </c>
      <c r="AS49" s="206">
        <f>IF(AR49=AL50,AM50,AR49)</f>
        <v>0.1</v>
      </c>
    </row>
    <row r="50" spans="1:45" ht="15" customHeight="1">
      <c r="A50" s="191" t="s">
        <v>152</v>
      </c>
      <c r="B50" s="831" t="str">
        <f>IF(B45=0,"",IF(B45='Mix Design'!B$2,'Mix Design'!B$9,IF(B45='Mix Design'!B$16,'Mix Design'!B$23,IF(B45='Mix Design'!B$30,'Mix Design'!B$37,IF(B45='Mix Design'!B$44,'Mix Design'!B$51,IF(B45='Mix Design'!B$58,'Mix Design'!B$65,IF(B45='Mix Design'!B$72,'Mix Design'!B$79,IF(B45='Mix Design'!B$86,'Mix Design'!B$93,""))))))))</f>
        <v/>
      </c>
      <c r="C50" s="831"/>
      <c r="D50" s="831"/>
      <c r="E50" s="189"/>
      <c r="F50" s="108"/>
      <c r="G50" s="474" t="s">
        <v>322</v>
      </c>
      <c r="H50" s="476">
        <f ca="1">IF(H49="",0,100*AA62/(SUM(AA62:AA66)))</f>
        <v>0</v>
      </c>
      <c r="I50" s="471"/>
      <c r="J50" s="108"/>
      <c r="K50" s="108"/>
      <c r="L50" s="108"/>
      <c r="M50" s="108"/>
      <c r="N50" s="108"/>
      <c r="O50" s="192"/>
      <c r="S50" s="110"/>
      <c r="T50" s="110"/>
      <c r="Z50" s="219" t="s">
        <v>120</v>
      </c>
      <c r="AA50" s="198" t="str">
        <f t="shared" ref="AA50:AA59" si="2">IF(F62="","",(F62-F63))</f>
        <v/>
      </c>
      <c r="AB50" s="198" t="str">
        <f t="shared" si="1"/>
        <v/>
      </c>
      <c r="AC50" s="197" t="e">
        <f t="shared" ref="AC50:AC58" si="3">ABS(AA50-AB50)</f>
        <v>#VALUE!</v>
      </c>
      <c r="AD50" s="217">
        <f t="shared" ref="AD50:AD58" si="4">IF(AA50&lt;3.1,2,IF(AA50&lt;10.1,3,IF(AA50&lt;20.1,5,IF(AA50&lt;30.1,6,IF(AA50&lt;40.1,7,IF(AA50&lt;50.1,9,0))))))</f>
        <v>0</v>
      </c>
      <c r="AF50" s="235">
        <v>3.1</v>
      </c>
      <c r="AG50" s="236" t="s">
        <v>122</v>
      </c>
      <c r="AH50" s="237">
        <v>10</v>
      </c>
      <c r="AI50" s="230"/>
      <c r="AJ50" s="238">
        <v>3</v>
      </c>
      <c r="AL50" s="204">
        <f>LARGE(AN46:AN58,5)</f>
        <v>0</v>
      </c>
      <c r="AM50" s="205">
        <f>IF(AR59&lt;100,(AL50+0.1),IF(AR59&gt;100,(AL50-0.1),AL50))</f>
        <v>0.1</v>
      </c>
      <c r="AN50" s="205">
        <f>ROUND(IF(B65="",0,SUM(B65/D56)*100),1)</f>
        <v>0</v>
      </c>
      <c r="AO50" s="205">
        <f>IF(AN50=AL46,AM46,AN50)</f>
        <v>0.1</v>
      </c>
      <c r="AP50" s="205">
        <f>IF(AO50=AL47,AM47,AO50)</f>
        <v>0.1</v>
      </c>
      <c r="AQ50" s="205">
        <f>IF(AP50=AL48,AM48,AP50)</f>
        <v>0.1</v>
      </c>
      <c r="AR50" s="205">
        <f>IF(AQ50=AL49,AM49,AQ50)</f>
        <v>0.1</v>
      </c>
      <c r="AS50" s="206">
        <f>IF(AR50=AL50,AM50,AR50)</f>
        <v>0.1</v>
      </c>
    </row>
    <row r="51" spans="1:45" ht="15" customHeight="1">
      <c r="A51" s="191" t="s">
        <v>130</v>
      </c>
      <c r="B51" s="890" t="str">
        <f>IF(B$13=0,"",B$13)</f>
        <v/>
      </c>
      <c r="C51" s="890"/>
      <c r="D51" s="890"/>
      <c r="E51" s="189"/>
      <c r="F51" s="108"/>
      <c r="G51" s="893" t="s">
        <v>320</v>
      </c>
      <c r="H51" s="893"/>
      <c r="I51" s="154"/>
      <c r="J51" s="108"/>
      <c r="K51" s="108"/>
      <c r="L51" s="108"/>
      <c r="M51" s="108"/>
      <c r="N51" s="108"/>
      <c r="O51" s="192"/>
      <c r="S51" s="110"/>
      <c r="T51" s="110"/>
      <c r="Z51" s="219" t="s">
        <v>121</v>
      </c>
      <c r="AA51" s="198" t="str">
        <f t="shared" si="2"/>
        <v/>
      </c>
      <c r="AB51" s="198" t="str">
        <f t="shared" si="1"/>
        <v/>
      </c>
      <c r="AC51" s="197" t="e">
        <f t="shared" si="3"/>
        <v>#VALUE!</v>
      </c>
      <c r="AD51" s="217">
        <f t="shared" si="4"/>
        <v>0</v>
      </c>
      <c r="AF51" s="235">
        <v>10.1</v>
      </c>
      <c r="AG51" s="236" t="s">
        <v>122</v>
      </c>
      <c r="AH51" s="237">
        <v>20</v>
      </c>
      <c r="AI51" s="230"/>
      <c r="AJ51" s="238">
        <v>5</v>
      </c>
      <c r="AL51" s="204"/>
      <c r="AM51" s="205"/>
      <c r="AN51" s="205">
        <f>ROUND(IF(B66="",0,SUM(B66/D56)*100),1)</f>
        <v>0</v>
      </c>
      <c r="AO51" s="205">
        <f>IF(AN51=AL46,AM46,AN51)</f>
        <v>0.1</v>
      </c>
      <c r="AP51" s="205">
        <f>IF(AO51=AL47,AM47,AO51)</f>
        <v>0.1</v>
      </c>
      <c r="AQ51" s="205">
        <f>IF(AP51=AL48,AM48,AP51)</f>
        <v>0.1</v>
      </c>
      <c r="AR51" s="205">
        <f>IF(AQ51=AL49,AM49,AQ51)</f>
        <v>0.1</v>
      </c>
      <c r="AS51" s="206">
        <f>IF(AR51=AL50,AM50,AR51)</f>
        <v>0.1</v>
      </c>
    </row>
    <row r="52" spans="1:45" ht="15" customHeight="1">
      <c r="A52" s="191" t="s">
        <v>131</v>
      </c>
      <c r="B52" s="890" t="str">
        <f>IF(B$14=0,"",B$14)</f>
        <v/>
      </c>
      <c r="C52" s="890"/>
      <c r="D52" s="890"/>
      <c r="E52" s="393"/>
      <c r="F52" s="108"/>
      <c r="G52" s="474" t="str">
        <f>IF(B46="","% RAS:",CONCATENATE("% RAS ",TEXT(B46,"mm/dd/yy"),":"))</f>
        <v>% RAS:</v>
      </c>
      <c r="H52" s="622"/>
      <c r="I52" s="154"/>
      <c r="J52" s="108"/>
      <c r="K52" s="108"/>
      <c r="L52" s="108"/>
      <c r="M52" s="108"/>
      <c r="N52" s="108"/>
      <c r="O52" s="192"/>
      <c r="S52" s="110"/>
      <c r="T52" s="110"/>
      <c r="Z52" s="219" t="s">
        <v>123</v>
      </c>
      <c r="AA52" s="198" t="str">
        <f t="shared" si="2"/>
        <v/>
      </c>
      <c r="AB52" s="198" t="str">
        <f t="shared" si="1"/>
        <v/>
      </c>
      <c r="AC52" s="197" t="e">
        <f t="shared" si="3"/>
        <v>#VALUE!</v>
      </c>
      <c r="AD52" s="217">
        <f t="shared" si="4"/>
        <v>0</v>
      </c>
      <c r="AF52" s="235">
        <v>20.100000000000001</v>
      </c>
      <c r="AG52" s="236" t="s">
        <v>122</v>
      </c>
      <c r="AH52" s="237">
        <v>30</v>
      </c>
      <c r="AI52" s="230"/>
      <c r="AJ52" s="238">
        <v>6</v>
      </c>
      <c r="AL52" s="204"/>
      <c r="AM52" s="205"/>
      <c r="AN52" s="205">
        <f>ROUND(IF(B67="",0,SUM(B67/D56)*100),1)</f>
        <v>0</v>
      </c>
      <c r="AO52" s="205">
        <f>IF(AN52=AL46,AM46,AN52)</f>
        <v>0.1</v>
      </c>
      <c r="AP52" s="205">
        <f>IF(AO52=AL47,AM47,AO52)</f>
        <v>0.1</v>
      </c>
      <c r="AQ52" s="205">
        <f>IF(AP52=AL48,AM48,AP52)</f>
        <v>0.1</v>
      </c>
      <c r="AR52" s="205">
        <f>IF(AQ52=AL49,AM49,AQ52)</f>
        <v>0.1</v>
      </c>
      <c r="AS52" s="206">
        <f>IF(AR52=AL50,AM50,AR52)</f>
        <v>0.1</v>
      </c>
    </row>
    <row r="53" spans="1:45" ht="15" customHeight="1">
      <c r="A53" s="191" t="s">
        <v>180</v>
      </c>
      <c r="B53" s="890"/>
      <c r="C53" s="890"/>
      <c r="D53" s="890"/>
      <c r="E53" s="393"/>
      <c r="F53" s="108"/>
      <c r="G53" s="474" t="s">
        <v>323</v>
      </c>
      <c r="H53" s="476">
        <f ca="1">OFFSET('Mix Design'!AF$1,MATCH(B45,'Mix Design'!$R$2:$R$8,0),0)</f>
        <v>0</v>
      </c>
      <c r="I53" s="108"/>
      <c r="J53" s="108"/>
      <c r="K53" s="108"/>
      <c r="L53" s="108"/>
      <c r="M53" s="108"/>
      <c r="N53" s="108"/>
      <c r="O53" s="192"/>
      <c r="S53" s="110"/>
      <c r="T53" s="110"/>
      <c r="Z53" s="220" t="s">
        <v>124</v>
      </c>
      <c r="AA53" s="198" t="str">
        <f t="shared" si="2"/>
        <v/>
      </c>
      <c r="AB53" s="198" t="str">
        <f t="shared" si="1"/>
        <v/>
      </c>
      <c r="AC53" s="200" t="e">
        <f t="shared" si="3"/>
        <v>#VALUE!</v>
      </c>
      <c r="AD53" s="221">
        <f t="shared" si="4"/>
        <v>0</v>
      </c>
      <c r="AF53" s="235">
        <v>30.1</v>
      </c>
      <c r="AG53" s="236" t="s">
        <v>122</v>
      </c>
      <c r="AH53" s="237">
        <v>40</v>
      </c>
      <c r="AI53" s="230"/>
      <c r="AJ53" s="238">
        <v>7</v>
      </c>
      <c r="AL53" s="204"/>
      <c r="AM53" s="205"/>
      <c r="AN53" s="205">
        <f>ROUND(IF(B68="",0,SUM(B68/D56)*100),1)</f>
        <v>0</v>
      </c>
      <c r="AO53" s="205">
        <f>IF(AN53=AL46,AM46,AN53)</f>
        <v>0.1</v>
      </c>
      <c r="AP53" s="205">
        <f>IF(AO53=AL47,AM47,AO53)</f>
        <v>0.1</v>
      </c>
      <c r="AQ53" s="205">
        <f>IF(AP53=AL48,AM48,AP53)</f>
        <v>0.1</v>
      </c>
      <c r="AR53" s="205">
        <f>IF(AQ53=AL49,AM49,AQ53)</f>
        <v>0.1</v>
      </c>
      <c r="AS53" s="206">
        <f>IF(AR53=AL50,AM50,AR53)</f>
        <v>0.1</v>
      </c>
    </row>
    <row r="54" spans="1:45" ht="15" customHeight="1" thickBot="1">
      <c r="A54" s="310" t="s">
        <v>241</v>
      </c>
      <c r="B54" s="1015"/>
      <c r="C54" s="1015"/>
      <c r="D54" s="1015"/>
      <c r="E54" s="188"/>
      <c r="F54" s="98"/>
      <c r="G54" s="474" t="s">
        <v>324</v>
      </c>
      <c r="H54" s="476">
        <f ca="1">IF(H53="",0,AA65/SUM(AA62:AA66)*100)</f>
        <v>0</v>
      </c>
      <c r="I54" s="99"/>
      <c r="J54" s="99"/>
      <c r="K54" s="97"/>
      <c r="L54" s="97"/>
      <c r="M54" s="108"/>
      <c r="N54" s="108"/>
      <c r="O54" s="192"/>
      <c r="S54" s="110"/>
      <c r="T54" s="110"/>
      <c r="Z54" s="220" t="s">
        <v>125</v>
      </c>
      <c r="AA54" s="198" t="str">
        <f t="shared" si="2"/>
        <v/>
      </c>
      <c r="AB54" s="198" t="str">
        <f t="shared" si="1"/>
        <v/>
      </c>
      <c r="AC54" s="200" t="e">
        <f t="shared" si="3"/>
        <v>#VALUE!</v>
      </c>
      <c r="AD54" s="221">
        <f t="shared" si="4"/>
        <v>0</v>
      </c>
      <c r="AF54" s="239">
        <v>40.1</v>
      </c>
      <c r="AG54" s="240" t="s">
        <v>122</v>
      </c>
      <c r="AH54" s="241">
        <v>50</v>
      </c>
      <c r="AI54" s="242"/>
      <c r="AJ54" s="243">
        <v>9</v>
      </c>
      <c r="AL54" s="204"/>
      <c r="AM54" s="205"/>
      <c r="AN54" s="205">
        <f>ROUND(IF(B69="",0,SUM(B69/D56)*100),1)</f>
        <v>0</v>
      </c>
      <c r="AO54" s="205">
        <f>IF(AN54=AL46,AM46,AN54)</f>
        <v>0.1</v>
      </c>
      <c r="AP54" s="205">
        <f>IF(AO54=AL47,AM47,AO54)</f>
        <v>0.1</v>
      </c>
      <c r="AQ54" s="205">
        <f>IF(AP54=AL48,AM48,AP54)</f>
        <v>0.1</v>
      </c>
      <c r="AR54" s="205">
        <f>IF(AQ54=AL49,AM49,AQ54)</f>
        <v>0.1</v>
      </c>
      <c r="AS54" s="206">
        <f>IF(AR54=AL50,AM50,AR54)</f>
        <v>0.1</v>
      </c>
    </row>
    <row r="55" spans="1:45" ht="15" customHeight="1">
      <c r="A55" s="309" t="s">
        <v>181</v>
      </c>
      <c r="B55" s="1010"/>
      <c r="C55" s="1009"/>
      <c r="D55" s="1009"/>
      <c r="E55" s="540"/>
      <c r="F55" s="98"/>
      <c r="G55" s="99"/>
      <c r="H55" s="99"/>
      <c r="I55" s="99"/>
      <c r="J55" s="99"/>
      <c r="K55" s="108"/>
      <c r="L55" s="97"/>
      <c r="M55" s="108"/>
      <c r="N55" s="108"/>
      <c r="O55" s="192"/>
      <c r="S55" s="110"/>
      <c r="T55" s="110"/>
      <c r="Z55" s="220" t="s">
        <v>126</v>
      </c>
      <c r="AA55" s="198" t="str">
        <f t="shared" si="2"/>
        <v/>
      </c>
      <c r="AB55" s="200" t="str">
        <f t="shared" si="1"/>
        <v/>
      </c>
      <c r="AC55" s="199" t="e">
        <f t="shared" si="3"/>
        <v>#VALUE!</v>
      </c>
      <c r="AD55" s="221">
        <f t="shared" si="4"/>
        <v>0</v>
      </c>
      <c r="AL55" s="204"/>
      <c r="AM55" s="205"/>
      <c r="AN55" s="205">
        <f>ROUND(IF(B70="",0,SUM(B70/D56)*100),1)</f>
        <v>0</v>
      </c>
      <c r="AO55" s="205">
        <f>IF(AN55=AL46,AM46,AN55)</f>
        <v>0.1</v>
      </c>
      <c r="AP55" s="205">
        <f>IF(AO55=AL47,AM47,AO55)</f>
        <v>0.1</v>
      </c>
      <c r="AQ55" s="205">
        <f>IF(AP55=AL48,AM48,AP55)</f>
        <v>0.1</v>
      </c>
      <c r="AR55" s="205">
        <f>IF(AQ55=AL49,AM49,AQ55)</f>
        <v>0.1</v>
      </c>
      <c r="AS55" s="206">
        <f>IF(AR55=AL50,AM50,AR55)</f>
        <v>0.1</v>
      </c>
    </row>
    <row r="56" spans="1:45" ht="15" customHeight="1">
      <c r="A56" s="790" t="s">
        <v>95</v>
      </c>
      <c r="B56" s="791"/>
      <c r="C56" s="792"/>
      <c r="D56" s="1016"/>
      <c r="E56" s="1017"/>
      <c r="F56" s="99"/>
      <c r="G56" s="99"/>
      <c r="H56" s="99"/>
      <c r="I56" s="99"/>
      <c r="J56" s="99"/>
      <c r="K56" s="108"/>
      <c r="L56" s="97"/>
      <c r="M56" s="108"/>
      <c r="N56" s="108"/>
      <c r="O56" s="192"/>
      <c r="S56" s="110"/>
      <c r="T56" s="110"/>
      <c r="Z56" s="220" t="s">
        <v>127</v>
      </c>
      <c r="AA56" s="198" t="str">
        <f t="shared" si="2"/>
        <v/>
      </c>
      <c r="AB56" s="200" t="str">
        <f t="shared" si="1"/>
        <v/>
      </c>
      <c r="AC56" s="199" t="e">
        <f t="shared" si="3"/>
        <v>#VALUE!</v>
      </c>
      <c r="AD56" s="221">
        <f t="shared" si="4"/>
        <v>0</v>
      </c>
      <c r="AF56" s="106"/>
      <c r="AG56" s="112"/>
      <c r="AH56" s="107"/>
      <c r="AI56" s="110"/>
      <c r="AJ56" s="110"/>
      <c r="AL56" s="204"/>
      <c r="AM56" s="205"/>
      <c r="AN56" s="205">
        <f>ROUND(IF(B71="",0,SUM(B71/D56)*100),1)</f>
        <v>0</v>
      </c>
      <c r="AO56" s="205">
        <f>IF(AN56=AL46,AM46,AN56)</f>
        <v>0.1</v>
      </c>
      <c r="AP56" s="205">
        <f>IF(AO56=AL47,AM47,AO56)</f>
        <v>0.1</v>
      </c>
      <c r="AQ56" s="205">
        <f>IF(AP56=AL48,AM48,AP56)</f>
        <v>0.1</v>
      </c>
      <c r="AR56" s="205">
        <f>IF(AQ56=AL49,AM49,AQ56)</f>
        <v>0.1</v>
      </c>
      <c r="AS56" s="206">
        <f>IF(AR56=AL50,AM50,AR56)</f>
        <v>0.1</v>
      </c>
    </row>
    <row r="57" spans="1:45" ht="15" customHeight="1">
      <c r="A57" s="774" t="s">
        <v>132</v>
      </c>
      <c r="B57" s="653"/>
      <c r="C57" s="775"/>
      <c r="D57" s="1016"/>
      <c r="E57" s="1017"/>
      <c r="F57" s="99"/>
      <c r="G57" s="99"/>
      <c r="H57" s="99"/>
      <c r="I57" s="99"/>
      <c r="J57" s="99"/>
      <c r="K57" s="108"/>
      <c r="L57" s="97"/>
      <c r="M57" s="108"/>
      <c r="N57" s="108"/>
      <c r="O57" s="192"/>
      <c r="S57" s="110"/>
      <c r="T57" s="110"/>
      <c r="U57" s="105"/>
      <c r="V57" s="110"/>
      <c r="W57" s="113"/>
      <c r="X57" s="110"/>
      <c r="Y57" s="110"/>
      <c r="Z57" s="219" t="s">
        <v>128</v>
      </c>
      <c r="AA57" s="198" t="str">
        <f t="shared" si="2"/>
        <v/>
      </c>
      <c r="AB57" s="198" t="str">
        <f t="shared" si="1"/>
        <v/>
      </c>
      <c r="AC57" s="197" t="e">
        <f t="shared" si="3"/>
        <v>#VALUE!</v>
      </c>
      <c r="AD57" s="217">
        <f t="shared" si="4"/>
        <v>0</v>
      </c>
      <c r="AL57" s="204"/>
      <c r="AM57" s="205"/>
      <c r="AN57" s="205">
        <f>ROUND(IF(B72="",0,SUM(B72/D56)*100),1)</f>
        <v>0</v>
      </c>
      <c r="AO57" s="205">
        <f>IF(AN57=AL46,AM46,AN57)</f>
        <v>0.1</v>
      </c>
      <c r="AP57" s="205">
        <f>IF(AO57=AL47,AM47,AO57)</f>
        <v>0.1</v>
      </c>
      <c r="AQ57" s="205">
        <f>IF(AP57=AL48,AM48,AP57)</f>
        <v>0.1</v>
      </c>
      <c r="AR57" s="205">
        <f>IF(AQ57=AL49,AM49,AQ57)</f>
        <v>0.1</v>
      </c>
      <c r="AS57" s="206">
        <f>IF(AR57=AL50,AM50,AR57)</f>
        <v>0.1</v>
      </c>
    </row>
    <row r="58" spans="1:45" ht="15" customHeight="1">
      <c r="A58" s="774" t="s">
        <v>133</v>
      </c>
      <c r="B58" s="653"/>
      <c r="C58" s="775"/>
      <c r="D58" s="758" t="str">
        <f>IF(D56="","",D56-D57)</f>
        <v/>
      </c>
      <c r="E58" s="759"/>
      <c r="F58" s="99"/>
      <c r="G58" s="99"/>
      <c r="H58" s="99"/>
      <c r="I58" s="99"/>
      <c r="J58" s="99"/>
      <c r="K58" s="97"/>
      <c r="L58" s="97"/>
      <c r="M58" s="108"/>
      <c r="N58" s="108"/>
      <c r="O58" s="192"/>
      <c r="S58" s="110"/>
      <c r="T58" s="110"/>
      <c r="U58" s="110"/>
      <c r="V58" s="110"/>
      <c r="W58" s="110"/>
      <c r="X58" s="110"/>
      <c r="Y58" s="110"/>
      <c r="Z58" s="219" t="s">
        <v>129</v>
      </c>
      <c r="AA58" s="198" t="str">
        <f t="shared" si="2"/>
        <v/>
      </c>
      <c r="AB58" s="198" t="str">
        <f t="shared" si="1"/>
        <v/>
      </c>
      <c r="AC58" s="197" t="e">
        <f t="shared" si="3"/>
        <v>#VALUE!</v>
      </c>
      <c r="AD58" s="217">
        <f t="shared" si="4"/>
        <v>0</v>
      </c>
      <c r="AL58" s="204"/>
      <c r="AM58" s="205"/>
      <c r="AN58" s="205">
        <f>ROUND(IF(B73="",0,SUM((B74+B73)/D56)*100),1)</f>
        <v>0</v>
      </c>
      <c r="AO58" s="205">
        <f>IF(AN58=AL46,AM46,AN58)</f>
        <v>0.1</v>
      </c>
      <c r="AP58" s="205">
        <f>IF(AO58=AL47,AM47,AO58)</f>
        <v>0.1</v>
      </c>
      <c r="AQ58" s="205">
        <f>IF(AP58=AL48,AM48,AP58)</f>
        <v>0.1</v>
      </c>
      <c r="AR58" s="205">
        <f>IF(AQ58=AL49,AM49,AQ58)</f>
        <v>0.1</v>
      </c>
      <c r="AS58" s="206">
        <f>IF(AR58=AL50,AM50,AR58)</f>
        <v>0.1</v>
      </c>
    </row>
    <row r="59" spans="1:45" ht="15" customHeight="1">
      <c r="A59" s="811" t="s">
        <v>96</v>
      </c>
      <c r="B59" s="780" t="s">
        <v>157</v>
      </c>
      <c r="C59" s="781"/>
      <c r="D59" s="756" t="s">
        <v>222</v>
      </c>
      <c r="E59" s="756" t="s">
        <v>223</v>
      </c>
      <c r="F59" s="756" t="str">
        <f>IF(H45=T46,"DOT Final Corrected","DOT w/RAM")</f>
        <v>DOT w/RAM</v>
      </c>
      <c r="G59" s="756" t="s">
        <v>227</v>
      </c>
      <c r="H59" s="756" t="s">
        <v>228</v>
      </c>
      <c r="I59" s="756" t="s">
        <v>257</v>
      </c>
      <c r="J59" s="756" t="s">
        <v>272</v>
      </c>
      <c r="K59" s="756" t="s">
        <v>273</v>
      </c>
      <c r="L59" s="756" t="s">
        <v>216</v>
      </c>
      <c r="M59" s="756" t="s">
        <v>217</v>
      </c>
      <c r="N59" s="835" t="s">
        <v>218</v>
      </c>
      <c r="O59" s="837" t="s">
        <v>218</v>
      </c>
      <c r="Q59" s="756" t="s">
        <v>234</v>
      </c>
      <c r="R59" s="756" t="s">
        <v>235</v>
      </c>
      <c r="S59" s="114"/>
      <c r="T59" s="114"/>
      <c r="U59" s="114"/>
      <c r="V59" s="114"/>
      <c r="W59" s="114"/>
      <c r="X59" s="114"/>
      <c r="Y59" s="114"/>
      <c r="Z59" s="350" t="s">
        <v>196</v>
      </c>
      <c r="AA59" s="198" t="str">
        <f t="shared" si="2"/>
        <v/>
      </c>
      <c r="AB59" s="198" t="str">
        <f t="shared" si="1"/>
        <v/>
      </c>
      <c r="AC59" s="197" t="e">
        <f>ABS(AA59-AB59)</f>
        <v>#VALUE!</v>
      </c>
      <c r="AD59" s="217">
        <f>IF(AA59&lt;3.1,2,IF(AA59&lt;10.1,3,IF(AA59&lt;20.1,5,IF(AA59&lt;30.1,6,IF(AA59&lt;40.1,7,IF(AA59&lt;50.1,9,0))))))</f>
        <v>0</v>
      </c>
      <c r="AL59" s="207"/>
      <c r="AM59" s="208"/>
      <c r="AN59" s="208">
        <f t="shared" ref="AN59:AS59" si="5">ROUND(IF(AN58="",0,SUM(AN46:AN58)),1)</f>
        <v>0</v>
      </c>
      <c r="AO59" s="208">
        <f t="shared" si="5"/>
        <v>1.3</v>
      </c>
      <c r="AP59" s="208">
        <f t="shared" si="5"/>
        <v>1.3</v>
      </c>
      <c r="AQ59" s="208">
        <f t="shared" si="5"/>
        <v>1.3</v>
      </c>
      <c r="AR59" s="208">
        <f t="shared" si="5"/>
        <v>1.3</v>
      </c>
      <c r="AS59" s="209">
        <f t="shared" si="5"/>
        <v>1.3</v>
      </c>
    </row>
    <row r="60" spans="1:45" ht="15" customHeight="1" thickBot="1">
      <c r="A60" s="812"/>
      <c r="B60" s="782"/>
      <c r="C60" s="783"/>
      <c r="D60" s="771"/>
      <c r="E60" s="771"/>
      <c r="F60" s="887"/>
      <c r="G60" s="810"/>
      <c r="H60" s="888"/>
      <c r="I60" s="888"/>
      <c r="J60" s="888"/>
      <c r="K60" s="888"/>
      <c r="L60" s="834"/>
      <c r="M60" s="834"/>
      <c r="N60" s="836"/>
      <c r="O60" s="838"/>
      <c r="P60" s="114"/>
      <c r="Q60" s="757"/>
      <c r="R60" s="771"/>
      <c r="S60" s="114"/>
      <c r="T60" s="114"/>
      <c r="U60" s="114"/>
      <c r="V60" s="114"/>
      <c r="W60" s="114"/>
      <c r="X60" s="114"/>
      <c r="Y60" s="114"/>
      <c r="Z60" s="222">
        <v>200</v>
      </c>
      <c r="AA60" s="224" t="str">
        <f>IF(F72="","",F72)</f>
        <v/>
      </c>
      <c r="AB60" s="224" t="str">
        <f>IF(H72="","",H72)</f>
        <v/>
      </c>
      <c r="AC60" s="223" t="e">
        <f>ABS(AA60-AB60)</f>
        <v>#VALUE!</v>
      </c>
      <c r="AD60" s="225">
        <f>IF(AA60&lt;3.1,2,IF(AA60&lt;10.1,3,IF(AA60&lt;20.1,5,IF(AA60&lt;30.1,6,IF(AA60&lt;40.1,7,IF(AA60&lt;50.1,9,0))))))</f>
        <v>0</v>
      </c>
    </row>
    <row r="61" spans="1:45" ht="15" customHeight="1">
      <c r="A61" s="253" t="s">
        <v>156</v>
      </c>
      <c r="B61" s="1018"/>
      <c r="C61" s="1019"/>
      <c r="D61" s="125" t="str">
        <f>IF(B61="","",IF(AN59=100,AN46,IF(AO59=100,AO46,IF(AP59=100,AP46,IF(AQ59=100,AQ46,IF(AR59=100,AR46,IF(AS59=100,AS46,AS46)))))))</f>
        <v/>
      </c>
      <c r="E61" s="126" t="str">
        <f>IF(D56="","",IF(D62="","",ROUND(100-D61,1)))</f>
        <v/>
      </c>
      <c r="F61" s="126" t="str">
        <f>IF(D$56="","",IF(H$45=T$46,T63+E61,(SUM(ROUND(E61*H$46/100,1),ROUND(Q61*H$50/100,1),ROUND(R61*H$54/100,1)))))</f>
        <v/>
      </c>
      <c r="G61" s="306" t="str">
        <f>IF(B61="","",IF(F61&gt;9.9,ROUND(F61,0),ROUND(F61,1)))</f>
        <v/>
      </c>
      <c r="H61" s="245"/>
      <c r="I61" s="307" t="str">
        <f>IF(B61="","",IF(H61&gt;9.9,ROUND(H61,0),ROUND(H61,1)))</f>
        <v/>
      </c>
      <c r="J61" s="244" t="str">
        <f>IF(B61="","",IF($B$45='Mix Design'!B$2,'Mix Design'!B$12,IF(B45='Mix Design'!B$16,'Mix Design'!B$26,IF(B45='Mix Design'!B$30,'Mix Design'!B$40,IF(B45='Mix Design'!B$44,'Mix Design'!B$54,IF(B45='Mix Design'!B$58,'Mix Design'!B$68,IF(B45='Mix Design'!B$72,'Mix Design'!B$82,IF(B45='Mix Design'!B$86,'Mix Design'!B$96,""))))))))</f>
        <v/>
      </c>
      <c r="K61" s="244" t="str">
        <f>IF(B61="","",IF(B45='Mix Design'!B$2,'Mix Design'!B$13,IF(B45='Mix Design'!B$16,'Mix Design'!B$27,IF(B45='Mix Design'!B$30,'Mix Design'!B$41,IF(B45='Mix Design'!B$44,'Mix Design'!B$55,IF(B45='Mix Design'!B$58,'Mix Design'!B$69,IF(B45='Mix Design'!B$72,'Mix Design'!B$83,IF(B45='Mix Design'!B$86,'Mix Design'!B$97,""))))))))</f>
        <v/>
      </c>
      <c r="L61" s="399" t="str">
        <f t="shared" ref="L61:L72" si="6">IF(K61="","",IF(AND(G61&gt;=K61,G61&lt;=J61),"C","N"))</f>
        <v/>
      </c>
      <c r="M61" s="399" t="str">
        <f>IF(K61="","",IF(AND(I61&gt;=K61,I61&lt;=J61),"C","N"))</f>
        <v/>
      </c>
      <c r="N61" s="185" t="str">
        <f t="shared" ref="N61:N72" si="7">IF(B61="","",IF(AC48&lt;AD48,"Y",IF(AC48=AD48,"Y",IF(AC48&gt;AD48,"N",0))))</f>
        <v/>
      </c>
      <c r="O61" s="311" t="s">
        <v>208</v>
      </c>
      <c r="P61" s="126" t="str">
        <f>E61</f>
        <v/>
      </c>
      <c r="Q61" s="145">
        <f ca="1">OFFSET('Mix Design'!R$1,MATCH(B$45,Mixes,0),ROW('50'!P61)-ROW('50'!P$60))</f>
        <v>0</v>
      </c>
      <c r="R61" s="178">
        <f ca="1">IF(B$45="","",IF(SUM(H$52)=0,0,OFFSET('Mix Design'!R$9,0,ROW('50'!P61)-ROW('50'!P$60))))</f>
        <v>0</v>
      </c>
      <c r="S61" s="114"/>
      <c r="T61" s="114"/>
      <c r="U61" s="114"/>
      <c r="V61" s="114"/>
      <c r="W61" s="114"/>
      <c r="X61" s="114"/>
      <c r="Y61" s="114"/>
    </row>
    <row r="62" spans="1:45" ht="15" customHeight="1" thickBot="1">
      <c r="A62" s="253" t="s">
        <v>97</v>
      </c>
      <c r="B62" s="1018"/>
      <c r="C62" s="1019"/>
      <c r="D62" s="125" t="str">
        <f>IF(B62="","",IF(AN59=100,AN47,IF(AO59=100,AO47,IF(AP59=100,AP47,IF(AQ59=100,AQ47,IF(AR59=100,AR47,IF(AS59=100,AS47,AS47)))))))</f>
        <v/>
      </c>
      <c r="E62" s="127" t="str">
        <f>IF(D$56="","",E61-D62)</f>
        <v/>
      </c>
      <c r="F62" s="126" t="str">
        <f t="shared" ref="F62:F72" si="8">IF(D$56="","",IF(H$45=T$46,T64+E62,(SUM(ROUND(ROUND(P62,IF(P62&gt;9.9,0,1))*H$46/100,1),ROUND(Q62*H$50/100,1),ROUND(R62*H$54/100,1)))))</f>
        <v/>
      </c>
      <c r="G62" s="306" t="str">
        <f t="shared" ref="G62:G72" si="9">IF(B62="","",IF(F62&gt;9.9,ROUND(F62,0),ROUND(F62,1)))</f>
        <v/>
      </c>
      <c r="H62" s="246"/>
      <c r="I62" s="307" t="str">
        <f t="shared" ref="I62:I72" si="10">IF(B62="","",IF(H62&gt;9.9,ROUND(H62,0),ROUND(H62,1)))</f>
        <v/>
      </c>
      <c r="J62" s="244" t="str">
        <f>IF(B62="","",IF(B45='Mix Design'!B$2,'Mix Design'!C$12,IF(B45='Mix Design'!B$16,'Mix Design'!C$26,IF(B45='Mix Design'!B$30,'Mix Design'!C$40,IF(B45='Mix Design'!B$44,'Mix Design'!C$54,IF(B45='Mix Design'!B$58,'Mix Design'!C$68,IF(B45='Mix Design'!B$72,'Mix Design'!C$82,IF(B45='Mix Design'!B$86,'Mix Design'!C$96,""))))))))</f>
        <v/>
      </c>
      <c r="K62" s="244" t="str">
        <f>IF(B62="","",IF(B45='Mix Design'!B$2,'Mix Design'!C$13,IF(B45='Mix Design'!B$16,'Mix Design'!C$27,IF(B45='Mix Design'!B$30,'Mix Design'!C$41,IF(B45='Mix Design'!B$44,'Mix Design'!C$55,IF(B45='Mix Design'!B$58,'Mix Design'!C$69,IF(B45='Mix Design'!B$72,'Mix Design'!C$83,IF(B45='Mix Design'!B$86,'Mix Design'!C$97,""))))))))</f>
        <v/>
      </c>
      <c r="L62" s="399" t="str">
        <f t="shared" si="6"/>
        <v/>
      </c>
      <c r="M62" s="399" t="str">
        <f t="shared" ref="M62:M72" si="11">IF(K62="","",IF(AND(I62&gt;=K62,I62&lt;=J62),"C","N"))</f>
        <v/>
      </c>
      <c r="N62" s="185" t="str">
        <f t="shared" si="7"/>
        <v/>
      </c>
      <c r="O62" s="311" t="s">
        <v>197</v>
      </c>
      <c r="P62" s="127" t="str">
        <f>IF($D$56="","",P61-$D62)</f>
        <v/>
      </c>
      <c r="Q62" s="145">
        <f ca="1">OFFSET('Mix Design'!R$1,MATCH(B$45,Mixes,0),ROW('50'!P62)-ROW('50'!P$60))</f>
        <v>0</v>
      </c>
      <c r="R62" s="178">
        <f ca="1">IF(B$45="","",IF(SUM(H$52)=0,0,OFFSET('Mix Design'!R$9,0,ROW('50'!P62)-ROW('50'!P$60))))</f>
        <v>0</v>
      </c>
      <c r="S62" s="114"/>
      <c r="T62" s="114"/>
      <c r="U62" s="114"/>
      <c r="V62" s="114"/>
      <c r="W62" s="114"/>
      <c r="X62" s="114"/>
      <c r="Y62" s="114"/>
      <c r="AA62" s="458">
        <f ca="1">IF(H49="",0,H48*(1-H49/100)/100)</f>
        <v>0</v>
      </c>
      <c r="AB62" s="459"/>
      <c r="AC62" s="459"/>
      <c r="AD62" s="459"/>
      <c r="AE62" s="459"/>
    </row>
    <row r="63" spans="1:45" ht="15">
      <c r="A63" s="253" t="s">
        <v>98</v>
      </c>
      <c r="B63" s="1018"/>
      <c r="C63" s="1019"/>
      <c r="D63" s="125" t="str">
        <f>IF(B63="","",IF(AN59=100,AN48,IF(AO59=100,AO48,IF(AP59=100,AP48,IF(AQ59=100,AQ48,IF(AR59=100,AR48,IF(AS59=100,AS48,AS48)))))))</f>
        <v/>
      </c>
      <c r="E63" s="127" t="str">
        <f t="shared" ref="E63:E72" si="12">IF(D$56="","",E62-D63)</f>
        <v/>
      </c>
      <c r="F63" s="126" t="str">
        <f t="shared" si="8"/>
        <v/>
      </c>
      <c r="G63" s="306" t="str">
        <f t="shared" si="9"/>
        <v/>
      </c>
      <c r="H63" s="247"/>
      <c r="I63" s="307" t="str">
        <f t="shared" si="10"/>
        <v/>
      </c>
      <c r="J63" s="244" t="str">
        <f>IF(B63="","",IF(B45='Mix Design'!B$2,'Mix Design'!D$12,IF(B45='Mix Design'!B$16,'Mix Design'!D$26,IF(B45='Mix Design'!B$30,'Mix Design'!D$40,IF(B45='Mix Design'!B$44,'Mix Design'!D$54,IF(B45='Mix Design'!B$58,'Mix Design'!D$68,IF(B45='Mix Design'!B$72,'Mix Design'!D$82,IF(B45='Mix Design'!B$86,'Mix Design'!D$96,""))))))))</f>
        <v/>
      </c>
      <c r="K63" s="244" t="str">
        <f>IF(B63="","",IF(B45='Mix Design'!B$2,'Mix Design'!D$13,IF(B45='Mix Design'!B$16,'Mix Design'!D$27,IF(B45='Mix Design'!B$30,'Mix Design'!D$41,IF(B45='Mix Design'!B$44,'Mix Design'!D$55,IF(B45='Mix Design'!B$58,'Mix Design'!D$69,IF(B45='Mix Design'!B$72,'Mix Design'!D$83,IF(B45='Mix Design'!B$86,'Mix Design'!D$97,""))))))))</f>
        <v/>
      </c>
      <c r="L63" s="399" t="str">
        <f t="shared" si="6"/>
        <v/>
      </c>
      <c r="M63" s="399" t="str">
        <f t="shared" si="11"/>
        <v/>
      </c>
      <c r="N63" s="185" t="str">
        <f t="shared" si="7"/>
        <v/>
      </c>
      <c r="O63" s="311" t="s">
        <v>198</v>
      </c>
      <c r="P63" s="127" t="str">
        <f t="shared" ref="P63:P72" si="13">IF($D$56="","",P62-$D63)</f>
        <v/>
      </c>
      <c r="Q63" s="145">
        <f ca="1">OFFSET('Mix Design'!R$1,MATCH(B$45,Mixes,0),ROW('50'!P63)-ROW('50'!P$60))</f>
        <v>0</v>
      </c>
      <c r="R63" s="178">
        <f ca="1">IF(B$45="","",IF(SUM(H$52)=0,0,OFFSET('Mix Design'!R$9,0,ROW('50'!P63)-ROW('50'!P$60))))</f>
        <v>0</v>
      </c>
      <c r="S63" s="345"/>
      <c r="T63" s="346" t="e">
        <f>VLOOKUP(B$54,cfg,3)</f>
        <v>#N/A</v>
      </c>
      <c r="U63" s="114"/>
      <c r="V63" s="114"/>
      <c r="W63" s="114"/>
      <c r="X63" s="114"/>
      <c r="Y63" s="114"/>
      <c r="AA63" s="460"/>
      <c r="AB63" s="461"/>
      <c r="AC63" s="462"/>
      <c r="AD63" s="462"/>
      <c r="AE63" s="459"/>
    </row>
    <row r="64" spans="1:45" ht="15">
      <c r="A64" s="253" t="s">
        <v>99</v>
      </c>
      <c r="B64" s="1018"/>
      <c r="C64" s="1019"/>
      <c r="D64" s="125" t="str">
        <f>IF(B64="","",IF(AN60=100,AN49,IF(AO60=100,AO49,IF(AP60=100,AP49,IF(AQ60=100,AQ49,IF(AR60=100,AR49,IF(AS60=100,AS49,AS49)))))))</f>
        <v/>
      </c>
      <c r="E64" s="127" t="str">
        <f t="shared" si="12"/>
        <v/>
      </c>
      <c r="F64" s="126" t="str">
        <f t="shared" si="8"/>
        <v/>
      </c>
      <c r="G64" s="306" t="str">
        <f t="shared" si="9"/>
        <v/>
      </c>
      <c r="H64" s="247"/>
      <c r="I64" s="307" t="str">
        <f t="shared" si="10"/>
        <v/>
      </c>
      <c r="J64" s="244" t="str">
        <f>IF(B64="","",IF(B45='Mix Design'!B$2,'Mix Design'!E$12,IF(B45='Mix Design'!B$16,'Mix Design'!E$26,IF(B45='Mix Design'!B$30,'Mix Design'!E$40,IF(B45='Mix Design'!B$44,'Mix Design'!E$54,IF(B45='Mix Design'!B$58,'Mix Design'!E$68,IF(B45='Mix Design'!B$72,'Mix Design'!E$82,IF(B45='Mix Design'!B$86,'Mix Design'!E$96,""))))))))</f>
        <v/>
      </c>
      <c r="K64" s="244" t="str">
        <f>IF(B64="","",IF(B45='Mix Design'!B$2,'Mix Design'!E$13,IF(B45='Mix Design'!B$16,'Mix Design'!E$27,IF(B45='Mix Design'!B$30,'Mix Design'!E$41,IF(B45='Mix Design'!B$44,'Mix Design'!E$55,IF(B45='Mix Design'!B$58,'Mix Design'!E$69,IF(B45='Mix Design'!B$72,'Mix Design'!E$83,IF(B45='Mix Design'!B$86,'Mix Design'!E$97,""))))))))</f>
        <v/>
      </c>
      <c r="L64" s="399" t="str">
        <f t="shared" si="6"/>
        <v/>
      </c>
      <c r="M64" s="399" t="str">
        <f t="shared" si="11"/>
        <v/>
      </c>
      <c r="N64" s="185" t="str">
        <f t="shared" si="7"/>
        <v/>
      </c>
      <c r="O64" s="311" t="s">
        <v>199</v>
      </c>
      <c r="P64" s="127" t="str">
        <f t="shared" si="13"/>
        <v/>
      </c>
      <c r="Q64" s="145">
        <f ca="1">OFFSET('Mix Design'!R$1,MATCH(B$45,Mixes,0),ROW('50'!P64)-ROW('50'!P$60))</f>
        <v>0</v>
      </c>
      <c r="R64" s="178">
        <f ca="1">IF(B$45="","",IF(SUM(H$52)=0,0,OFFSET('Mix Design'!R$9,0,ROW('50'!P64)-ROW('50'!P$60))))</f>
        <v>0</v>
      </c>
      <c r="S64" s="114"/>
      <c r="T64" s="347" t="e">
        <f>VLOOKUP(B$54,cfg,4)</f>
        <v>#N/A</v>
      </c>
      <c r="U64" s="114"/>
      <c r="V64" s="114"/>
      <c r="W64" s="114"/>
      <c r="X64" s="114"/>
      <c r="Y64" s="114"/>
      <c r="Z64" s="756"/>
      <c r="AA64" s="460"/>
      <c r="AB64" s="463" t="s">
        <v>314</v>
      </c>
      <c r="AC64" s="464" t="s">
        <v>315</v>
      </c>
      <c r="AD64" s="464" t="s">
        <v>316</v>
      </c>
      <c r="AE64" s="459"/>
    </row>
    <row r="65" spans="1:31" ht="15">
      <c r="A65" s="253" t="s">
        <v>100</v>
      </c>
      <c r="B65" s="1018"/>
      <c r="C65" s="1019"/>
      <c r="D65" s="125" t="str">
        <f>IF(B65="","",IF(AN59=100,AN50,IF(AO59=100,AO50,IF(AP59=100,AP50,IF(AQ59=100,AQ50,IF(AR59=100,AR50,IF(AS59=100,AS50,AS50)))))))</f>
        <v/>
      </c>
      <c r="E65" s="127" t="str">
        <f t="shared" si="12"/>
        <v/>
      </c>
      <c r="F65" s="126" t="str">
        <f t="shared" si="8"/>
        <v/>
      </c>
      <c r="G65" s="306" t="str">
        <f t="shared" si="9"/>
        <v/>
      </c>
      <c r="H65" s="247"/>
      <c r="I65" s="307" t="str">
        <f t="shared" si="10"/>
        <v/>
      </c>
      <c r="J65" s="244" t="str">
        <f>IF(B65="","",IF(B45='Mix Design'!B$2,'Mix Design'!F$12,IF(B45='Mix Design'!B$16,'Mix Design'!F$26,IF(B45='Mix Design'!B$30,'Mix Design'!F$40,IF(B45='Mix Design'!B$44,'Mix Design'!F$54,IF(B45='Mix Design'!B$58,'Mix Design'!F$68,IF(B45='Mix Design'!B$72,'Mix Design'!F$82,IF(B45='Mix Design'!B$86,'Mix Design'!F$96,""))))))))</f>
        <v/>
      </c>
      <c r="K65" s="244" t="str">
        <f>IF(B65="","",IF(B45='Mix Design'!B$2,'Mix Design'!F$13,IF(B45='Mix Design'!B$16,'Mix Design'!F$27,IF(B45='Mix Design'!B$30,'Mix Design'!F$41,IF(B45='Mix Design'!B$44,'Mix Design'!F$55,IF(B45='Mix Design'!B$58,'Mix Design'!F$69,IF(B45='Mix Design'!B$72,'Mix Design'!F$83,IF(B45='Mix Design'!B$86,'Mix Design'!F$97,""))))))))</f>
        <v/>
      </c>
      <c r="L65" s="399" t="str">
        <f t="shared" si="6"/>
        <v/>
      </c>
      <c r="M65" s="399" t="str">
        <f t="shared" si="11"/>
        <v/>
      </c>
      <c r="N65" s="185" t="str">
        <f t="shared" si="7"/>
        <v/>
      </c>
      <c r="O65" s="311" t="s">
        <v>200</v>
      </c>
      <c r="P65" s="127" t="str">
        <f t="shared" si="13"/>
        <v/>
      </c>
      <c r="Q65" s="145">
        <f ca="1">OFFSET('Mix Design'!R$1,MATCH(B$45,Mixes,0),ROW('50'!P65)-ROW('50'!P$60))</f>
        <v>0</v>
      </c>
      <c r="R65" s="178">
        <f ca="1">IF(B$45="","",IF(SUM(H$52)=0,0,OFFSET('Mix Design'!R$9,0,ROW('50'!P65)-ROW('50'!P$60))))</f>
        <v>0</v>
      </c>
      <c r="S65" s="114"/>
      <c r="T65" s="347" t="e">
        <f>VLOOKUP(B$54,cfg,5)</f>
        <v>#N/A</v>
      </c>
      <c r="U65" s="114"/>
      <c r="V65" s="114"/>
      <c r="W65" s="114"/>
      <c r="X65" s="114"/>
      <c r="Y65" s="114"/>
      <c r="Z65" s="757"/>
      <c r="AA65" s="465">
        <f ca="1">(1-AB65-AC65-AD65)*H52/100</f>
        <v>0</v>
      </c>
      <c r="AB65" s="461">
        <f ca="1">H53/100</f>
        <v>0</v>
      </c>
      <c r="AC65" s="462">
        <v>0.1</v>
      </c>
      <c r="AD65" s="462">
        <v>0.125</v>
      </c>
      <c r="AE65" s="459"/>
    </row>
    <row r="66" spans="1:31" ht="15">
      <c r="A66" s="253" t="s">
        <v>101</v>
      </c>
      <c r="B66" s="1018"/>
      <c r="C66" s="1019"/>
      <c r="D66" s="125" t="str">
        <f>IF(B66="","",IF(AN59=100,AN51,IF(AO59=100,AO51,IF(AP59=100,AP51,IF(AQ59=100,AQ51,IF(AR59=100,AR51,IF(AS59=100,AS51,AS51)))))))</f>
        <v/>
      </c>
      <c r="E66" s="127" t="str">
        <f t="shared" si="12"/>
        <v/>
      </c>
      <c r="F66" s="126" t="str">
        <f t="shared" si="8"/>
        <v/>
      </c>
      <c r="G66" s="306" t="str">
        <f t="shared" si="9"/>
        <v/>
      </c>
      <c r="H66" s="247"/>
      <c r="I66" s="307" t="str">
        <f t="shared" si="10"/>
        <v/>
      </c>
      <c r="J66" s="244" t="str">
        <f>IF(B66="","",IF(B45='Mix Design'!B$2,'Mix Design'!G$12,IF(B45='Mix Design'!B$16,'Mix Design'!G$26,IF(B45='Mix Design'!B$30,'Mix Design'!G$40,IF(B45='Mix Design'!B$44,'Mix Design'!G$54,IF(B45='Mix Design'!B$58,'Mix Design'!G$68,IF(B45='Mix Design'!B$72,'Mix Design'!G$82,IF(B45='Mix Design'!B$86,'Mix Design'!G$96,""))))))))</f>
        <v/>
      </c>
      <c r="K66" s="244" t="str">
        <f>IF(B66="","",IF(B45='Mix Design'!B$2,'Mix Design'!G$13,IF(B45='Mix Design'!B$16,'Mix Design'!G$27,IF(B45='Mix Design'!B$30,'Mix Design'!G$41,IF(B45='Mix Design'!B$44,'Mix Design'!G$55,IF(B45='Mix Design'!B$58,'Mix Design'!G$69,IF(B45='Mix Design'!B$72,'Mix Design'!G$83,IF(B45='Mix Design'!B$86,'Mix Design'!G$97,""))))))))</f>
        <v/>
      </c>
      <c r="L66" s="399" t="str">
        <f t="shared" si="6"/>
        <v/>
      </c>
      <c r="M66" s="399" t="str">
        <f t="shared" si="11"/>
        <v/>
      </c>
      <c r="N66" s="186" t="str">
        <f t="shared" si="7"/>
        <v/>
      </c>
      <c r="O66" s="311" t="s">
        <v>201</v>
      </c>
      <c r="P66" s="127" t="str">
        <f t="shared" si="13"/>
        <v/>
      </c>
      <c r="Q66" s="145">
        <f ca="1">OFFSET('Mix Design'!R$1,MATCH(B$45,Mixes,0),ROW('50'!P66)-ROW('50'!P$60))</f>
        <v>0</v>
      </c>
      <c r="R66" s="178">
        <f ca="1">IF(B$45="","",IF(SUM(H$52)=0,0,OFFSET('Mix Design'!R$9,0,ROW('50'!P66)-ROW('50'!P$60))))</f>
        <v>0</v>
      </c>
      <c r="S66" s="114"/>
      <c r="T66" s="347" t="e">
        <f>VLOOKUP(B$54,cfg,6)</f>
        <v>#N/A</v>
      </c>
      <c r="U66" s="114"/>
      <c r="V66" s="114"/>
      <c r="W66" s="114"/>
      <c r="X66" s="114"/>
      <c r="Y66" s="114"/>
      <c r="AA66" s="465">
        <f>1-(H48+H52)/100</f>
        <v>1</v>
      </c>
      <c r="AB66" s="461"/>
      <c r="AC66" s="462"/>
      <c r="AD66" s="462"/>
      <c r="AE66" s="459"/>
    </row>
    <row r="67" spans="1:31" ht="15">
      <c r="A67" s="253" t="s">
        <v>102</v>
      </c>
      <c r="B67" s="1018"/>
      <c r="C67" s="1019"/>
      <c r="D67" s="125" t="str">
        <f>IF(B67="","",IF(AN59=100,AN52,IF(AO59=100,AO52,IF(AP59=100,AP52,IF(AQ59=100,AQ52,IF(AR59=100,AR52,IF(AS59=100,AS52,AS52)))))))</f>
        <v/>
      </c>
      <c r="E67" s="127" t="str">
        <f t="shared" si="12"/>
        <v/>
      </c>
      <c r="F67" s="126" t="str">
        <f t="shared" si="8"/>
        <v/>
      </c>
      <c r="G67" s="306" t="str">
        <f t="shared" si="9"/>
        <v/>
      </c>
      <c r="H67" s="247"/>
      <c r="I67" s="307" t="str">
        <f t="shared" si="10"/>
        <v/>
      </c>
      <c r="J67" s="244" t="str">
        <f>IF(B67="","",IF(B45='Mix Design'!B$2,'Mix Design'!H$12,IF(B45='Mix Design'!B$16,'Mix Design'!H$26,IF(B45='Mix Design'!B$30,'Mix Design'!H$40,IF(B45='Mix Design'!B$44,'Mix Design'!H$54,IF(B45='Mix Design'!B$58,'Mix Design'!H$68,IF(B45='Mix Design'!B$72,'Mix Design'!H$82,IF(B45='Mix Design'!B$86,'Mix Design'!H$96,""))))))))</f>
        <v/>
      </c>
      <c r="K67" s="244" t="str">
        <f>IF(B67="","",IF(B45='Mix Design'!B$2,'Mix Design'!H$13,IF(B45='Mix Design'!B$16,'Mix Design'!H$27,IF(B45='Mix Design'!B$30,'Mix Design'!H$41,IF(B45='Mix Design'!B$44,'Mix Design'!H$55,IF(B45='Mix Design'!B$58,'Mix Design'!H$69,IF(B45='Mix Design'!B$72,'Mix Design'!H$83,IF(B45='Mix Design'!B$86,'Mix Design'!H$97,""))))))))</f>
        <v/>
      </c>
      <c r="L67" s="399" t="str">
        <f t="shared" si="6"/>
        <v/>
      </c>
      <c r="M67" s="399" t="str">
        <f t="shared" si="11"/>
        <v/>
      </c>
      <c r="N67" s="186" t="str">
        <f t="shared" si="7"/>
        <v/>
      </c>
      <c r="O67" s="184" t="s">
        <v>202</v>
      </c>
      <c r="P67" s="127" t="str">
        <f t="shared" si="13"/>
        <v/>
      </c>
      <c r="Q67" s="145">
        <f ca="1">OFFSET('Mix Design'!R$1,MATCH(B$45,Mixes,0),ROW('50'!P67)-ROW('50'!P$60))</f>
        <v>0</v>
      </c>
      <c r="R67" s="178">
        <f ca="1">IF(B$45="","",IF(SUM(H$52)=0,0,OFFSET('Mix Design'!R$9,0,ROW('50'!P67)-ROW('50'!P$60))))</f>
        <v>0</v>
      </c>
      <c r="S67" s="114"/>
      <c r="T67" s="347" t="e">
        <f>VLOOKUP(B$54,cfg,7)</f>
        <v>#N/A</v>
      </c>
      <c r="U67" s="114"/>
      <c r="V67" s="114"/>
      <c r="W67" s="114"/>
      <c r="X67" s="114"/>
      <c r="Y67" s="114"/>
    </row>
    <row r="68" spans="1:31" ht="15">
      <c r="A68" s="253" t="s">
        <v>103</v>
      </c>
      <c r="B68" s="1018"/>
      <c r="C68" s="1019"/>
      <c r="D68" s="125" t="str">
        <f>IF(B68="","",IF(AN59=100,AN53,IF(AO59=100,AO53,IF(AP59=100,AP53,IF(AQ59=100,AQ53,IF(AR59=100,AR53,IF(AS59=100,AS53,AS53)))))))</f>
        <v/>
      </c>
      <c r="E68" s="127" t="str">
        <f t="shared" si="12"/>
        <v/>
      </c>
      <c r="F68" s="126" t="str">
        <f t="shared" si="8"/>
        <v/>
      </c>
      <c r="G68" s="306" t="str">
        <f t="shared" si="9"/>
        <v/>
      </c>
      <c r="H68" s="247"/>
      <c r="I68" s="307" t="str">
        <f t="shared" si="10"/>
        <v/>
      </c>
      <c r="J68" s="443"/>
      <c r="K68" s="443"/>
      <c r="L68" s="444"/>
      <c r="M68" s="444"/>
      <c r="N68" s="186" t="str">
        <f t="shared" si="7"/>
        <v/>
      </c>
      <c r="O68" s="184" t="s">
        <v>203</v>
      </c>
      <c r="P68" s="127" t="str">
        <f t="shared" si="13"/>
        <v/>
      </c>
      <c r="Q68" s="145">
        <f ca="1">OFFSET('Mix Design'!R$1,MATCH(B$45,Mixes,0),ROW('50'!P68)-ROW('50'!P$60))</f>
        <v>0</v>
      </c>
      <c r="R68" s="178">
        <f ca="1">IF(B$45="","",IF(SUM(H$52)=0,0,OFFSET('Mix Design'!R$9,0,ROW('50'!P68)-ROW('50'!P$60))))</f>
        <v>0</v>
      </c>
      <c r="S68" s="114"/>
      <c r="T68" s="347" t="e">
        <f>VLOOKUP(B$54,cfg,8)</f>
        <v>#N/A</v>
      </c>
      <c r="U68" s="114"/>
      <c r="V68" s="114"/>
      <c r="W68" s="114"/>
      <c r="X68" s="114"/>
      <c r="Y68" s="114"/>
    </row>
    <row r="69" spans="1:31" ht="15">
      <c r="A69" s="253" t="s">
        <v>104</v>
      </c>
      <c r="B69" s="1018"/>
      <c r="C69" s="1019"/>
      <c r="D69" s="125" t="str">
        <f>IF(B69="","",IF(AN59=100,AN54,IF(AO59=100,AO54,IF(AP59=100,AP54,IF(AQ59=100,AQ54,IF(AR59=100,AR54,IF(AS59=100,AS54,AS54)))))))</f>
        <v/>
      </c>
      <c r="E69" s="127" t="str">
        <f t="shared" si="12"/>
        <v/>
      </c>
      <c r="F69" s="126" t="str">
        <f t="shared" si="8"/>
        <v/>
      </c>
      <c r="G69" s="306" t="str">
        <f t="shared" si="9"/>
        <v/>
      </c>
      <c r="H69" s="247"/>
      <c r="I69" s="307" t="str">
        <f t="shared" si="10"/>
        <v/>
      </c>
      <c r="J69" s="244" t="str">
        <f>IF(B69="","",IF(B45='Mix Design'!B$2,'Mix Design'!J$12,IF(B45='Mix Design'!B$16,'Mix Design'!J$26,IF(B45='Mix Design'!B$30,'Mix Design'!J$40,IF(B45='Mix Design'!B$44,'Mix Design'!J$54,IF(B45='Mix Design'!B$58,'Mix Design'!J$68,IF(B45='Mix Design'!B$72,'Mix Design'!J$82,IF(B45='Mix Design'!B$86,'Mix Design'!J$96,""))))))))</f>
        <v/>
      </c>
      <c r="K69" s="244" t="str">
        <f>IF(B69="","",IF(B45='Mix Design'!B$2,'Mix Design'!J$13,IF(B45='Mix Design'!B$16,'Mix Design'!J$27,IF(B45='Mix Design'!B$30,'Mix Design'!J$41,IF(B45='Mix Design'!B$44,'Mix Design'!J$55,IF(B45='Mix Design'!B$58,'Mix Design'!J$69,IF(B45='Mix Design'!B$72,'Mix Design'!J$83,IF(B45='Mix Design'!B$86,'Mix Design'!J$97,""))))))))</f>
        <v/>
      </c>
      <c r="L69" s="399" t="str">
        <f t="shared" si="6"/>
        <v/>
      </c>
      <c r="M69" s="399" t="str">
        <f t="shared" si="11"/>
        <v/>
      </c>
      <c r="N69" s="186" t="str">
        <f t="shared" si="7"/>
        <v/>
      </c>
      <c r="O69" s="184" t="s">
        <v>204</v>
      </c>
      <c r="P69" s="127" t="str">
        <f t="shared" si="13"/>
        <v/>
      </c>
      <c r="Q69" s="145">
        <f ca="1">OFFSET('Mix Design'!R$1,MATCH(B$45,Mixes,0),ROW('50'!P69)-ROW('50'!P$60))</f>
        <v>0</v>
      </c>
      <c r="R69" s="178">
        <f ca="1">IF(B$45="","",IF(SUM(H$52)=0,0,OFFSET('Mix Design'!R$9,0,ROW('50'!P69)-ROW('50'!P$60))))</f>
        <v>0</v>
      </c>
      <c r="S69" s="114"/>
      <c r="T69" s="347" t="e">
        <f>VLOOKUP(B$54,cfg,9)</f>
        <v>#N/A</v>
      </c>
      <c r="U69" s="114"/>
      <c r="V69" s="114"/>
      <c r="W69" s="114"/>
      <c r="X69" s="114"/>
      <c r="Y69" s="114"/>
    </row>
    <row r="70" spans="1:31" ht="15">
      <c r="A70" s="253" t="s">
        <v>105</v>
      </c>
      <c r="B70" s="1018"/>
      <c r="C70" s="1019"/>
      <c r="D70" s="125" t="str">
        <f>IF(B70="","",IF(AN59=100,AN55,IF(AO59=100,AO55,IF(AP59=100,AP55,IF(AQ59=100,AQ55,IF(AR59=100,AR55,IF(AS59=100,AS55,AS55)))))))</f>
        <v/>
      </c>
      <c r="E70" s="127" t="str">
        <f t="shared" si="12"/>
        <v/>
      </c>
      <c r="F70" s="126" t="str">
        <f t="shared" si="8"/>
        <v/>
      </c>
      <c r="G70" s="306" t="str">
        <f t="shared" si="9"/>
        <v/>
      </c>
      <c r="H70" s="247"/>
      <c r="I70" s="307" t="str">
        <f t="shared" si="10"/>
        <v/>
      </c>
      <c r="J70" s="443"/>
      <c r="K70" s="443"/>
      <c r="L70" s="444"/>
      <c r="M70" s="444"/>
      <c r="N70" s="185" t="str">
        <f t="shared" si="7"/>
        <v/>
      </c>
      <c r="O70" s="184" t="s">
        <v>205</v>
      </c>
      <c r="P70" s="127" t="str">
        <f t="shared" si="13"/>
        <v/>
      </c>
      <c r="Q70" s="145">
        <f ca="1">OFFSET('Mix Design'!R$1,MATCH(B$45,Mixes,0),ROW('50'!P70)-ROW('50'!P$60))</f>
        <v>0</v>
      </c>
      <c r="R70" s="178">
        <f ca="1">IF(B$45="","",IF(SUM(H$52)=0,0,OFFSET('Mix Design'!R$9,0,ROW('50'!P70)-ROW('50'!P$60))))</f>
        <v>0</v>
      </c>
      <c r="T70" s="347" t="e">
        <f>VLOOKUP(B$54,cfg,10)</f>
        <v>#N/A</v>
      </c>
    </row>
    <row r="71" spans="1:31" ht="15">
      <c r="A71" s="253" t="s">
        <v>106</v>
      </c>
      <c r="B71" s="1018"/>
      <c r="C71" s="1019"/>
      <c r="D71" s="125" t="str">
        <f>IF(B71="","",IF(AN59=100,AN56,IF(AO59=100,AO56,IF(AP59=100,AP56,IF(AQ59=100,AQ56,IF(AR59=100,AR56,IF(AS59=100,AS56,AS56)))))))</f>
        <v/>
      </c>
      <c r="E71" s="127" t="str">
        <f t="shared" si="12"/>
        <v/>
      </c>
      <c r="F71" s="126" t="str">
        <f t="shared" si="8"/>
        <v/>
      </c>
      <c r="G71" s="306" t="str">
        <f t="shared" si="9"/>
        <v/>
      </c>
      <c r="H71" s="247"/>
      <c r="I71" s="307" t="str">
        <f t="shared" si="10"/>
        <v/>
      </c>
      <c r="J71" s="443"/>
      <c r="K71" s="443"/>
      <c r="L71" s="444"/>
      <c r="M71" s="444"/>
      <c r="N71" s="185" t="str">
        <f t="shared" si="7"/>
        <v/>
      </c>
      <c r="O71" s="184" t="s">
        <v>206</v>
      </c>
      <c r="P71" s="127" t="str">
        <f t="shared" si="13"/>
        <v/>
      </c>
      <c r="Q71" s="145">
        <f ca="1">OFFSET('Mix Design'!R$1,MATCH(B$45,Mixes,0),ROW('50'!P71)-ROW('50'!P$60))</f>
        <v>0</v>
      </c>
      <c r="R71" s="178">
        <f ca="1">IF(B$45="","",IF(SUM(H$52)=0,0,OFFSET('Mix Design'!R$9,0,ROW('50'!P71)-ROW('50'!P$60))))</f>
        <v>0</v>
      </c>
      <c r="T71" s="347" t="e">
        <f>VLOOKUP(B$54,cfg,11)</f>
        <v>#N/A</v>
      </c>
    </row>
    <row r="72" spans="1:31" ht="15">
      <c r="A72" s="254" t="s">
        <v>107</v>
      </c>
      <c r="B72" s="1018"/>
      <c r="C72" s="1019"/>
      <c r="D72" s="125" t="str">
        <f>IF(B72="","",IF(AN59=100,AN57,IF(AO59=100,AO57,IF(AP59=100,AP57,IF(AQ59=100,AQ57,IF(AR59=100,AR57,IF(AS59=100,AS57,AS57)))))))</f>
        <v/>
      </c>
      <c r="E72" s="127" t="str">
        <f t="shared" si="12"/>
        <v/>
      </c>
      <c r="F72" s="126" t="str">
        <f t="shared" si="8"/>
        <v/>
      </c>
      <c r="G72" s="306" t="str">
        <f t="shared" si="9"/>
        <v/>
      </c>
      <c r="H72" s="247"/>
      <c r="I72" s="307" t="str">
        <f t="shared" si="10"/>
        <v/>
      </c>
      <c r="J72" s="248" t="str">
        <f>IF(B72="","",IF(B45='Mix Design'!B$2,'Mix Design'!M$12,IF(B45='Mix Design'!B$16,'Mix Design'!M$26,IF(B45='Mix Design'!B$30,'Mix Design'!M$40,IF(B45='Mix Design'!B$44,'Mix Design'!M$54,IF(B45='Mix Design'!B$58,'Mix Design'!M$68,IF(B45='Mix Design'!B$72,'Mix Design'!M$82,IF(B45='Mix Design'!B$86,'Mix Design'!M$96,""))))))))</f>
        <v/>
      </c>
      <c r="K72" s="248" t="str">
        <f>IF(B72="","",IF(B45='Mix Design'!B$2,'Mix Design'!M$13,IF(B45='Mix Design'!B$16,'Mix Design'!M$27,IF(B45='Mix Design'!B$30,'Mix Design'!M$41,IF(B45='Mix Design'!B$44,'Mix Design'!M$55,IF(B45='Mix Design'!B$58,'Mix Design'!M$69,IF(B45='Mix Design'!B$72,'Mix Design'!M$83,IF(B45='Mix Design'!B$86,'Mix Design'!M$97,""))))))))</f>
        <v/>
      </c>
      <c r="L72" s="399" t="str">
        <f t="shared" si="6"/>
        <v/>
      </c>
      <c r="M72" s="399" t="str">
        <f t="shared" si="11"/>
        <v/>
      </c>
      <c r="N72" s="185" t="str">
        <f t="shared" si="7"/>
        <v/>
      </c>
      <c r="O72" s="184" t="s">
        <v>207</v>
      </c>
      <c r="P72" s="127" t="str">
        <f t="shared" si="13"/>
        <v/>
      </c>
      <c r="Q72" s="145">
        <f ca="1">OFFSET('Mix Design'!R$1,MATCH(B$45,Mixes,0),ROW('50'!P72)-ROW('50'!P$60))</f>
        <v>0</v>
      </c>
      <c r="R72" s="178">
        <f ca="1">IF(B$45="","",IF(SUM(H$52)=0,0,OFFSET('Mix Design'!R$9,0,ROW('50'!P72)-ROW('50'!P$60))))</f>
        <v>0</v>
      </c>
      <c r="T72" s="347" t="e">
        <f>VLOOKUP(B$54,cfg,12)</f>
        <v>#N/A</v>
      </c>
    </row>
    <row r="73" spans="1:31" ht="15.75" thickBot="1">
      <c r="A73" s="255" t="s">
        <v>108</v>
      </c>
      <c r="B73" s="1018"/>
      <c r="C73" s="1019"/>
      <c r="D73" s="128" t="str">
        <f>IF(B73="","",IF(AN59=100,AN58,IF(AO59=100,AO58,IF(AP59=100,AP58,IF(AQ59=100,AQ58,IF(AR59=100,AR58,IF(AS59=100,AS58,AS58)))))))</f>
        <v/>
      </c>
      <c r="E73" s="308" t="s">
        <v>188</v>
      </c>
      <c r="F73" s="104"/>
      <c r="G73" s="108"/>
      <c r="H73" s="108"/>
      <c r="I73" s="434"/>
      <c r="J73" s="108"/>
      <c r="K73" s="108"/>
      <c r="L73" s="108"/>
      <c r="M73" s="108"/>
      <c r="N73" s="183" t="str">
        <f>IF(B72="","",IF(AC60&lt;AD60,"Y",IF(AC60=AD60,"Y",IF(AC60&gt;AD60,"N",0))))</f>
        <v/>
      </c>
      <c r="O73" s="184" t="s">
        <v>77</v>
      </c>
      <c r="Q73" s="145"/>
      <c r="R73" s="273"/>
      <c r="T73" s="347" t="e">
        <f>VLOOKUP(B$54,cfg,13)</f>
        <v>#N/A</v>
      </c>
    </row>
    <row r="74" spans="1:31" ht="15.75" thickBot="1">
      <c r="A74" s="256" t="s">
        <v>109</v>
      </c>
      <c r="B74" s="769" t="str">
        <f>D58</f>
        <v/>
      </c>
      <c r="C74" s="770"/>
      <c r="D74" s="131" t="str">
        <f>IF(D56="","", SUM(D61:D73))</f>
        <v/>
      </c>
      <c r="E74" s="149" t="str">
        <f>IF(D56="","",IF(AND(D74&lt;=100.5,D74&gt;=99.5),"In","Out"))</f>
        <v/>
      </c>
      <c r="F74" s="108"/>
      <c r="G74" s="104"/>
      <c r="H74" s="104"/>
      <c r="I74" s="108"/>
      <c r="J74" s="108"/>
      <c r="K74" s="108"/>
      <c r="L74" s="108"/>
      <c r="M74" s="108"/>
      <c r="N74" s="108"/>
      <c r="O74" s="192"/>
      <c r="T74" s="348" t="e">
        <f>VLOOKUP(B$54,cfg,14)</f>
        <v>#N/A</v>
      </c>
    </row>
    <row r="75" spans="1:31" ht="15">
      <c r="A75" s="258" t="s">
        <v>190</v>
      </c>
      <c r="B75" s="758" t="str">
        <f>IF(D56="","",SUM(B62:B74))</f>
        <v/>
      </c>
      <c r="C75" s="759"/>
      <c r="D75" s="108"/>
      <c r="E75" s="108"/>
      <c r="F75" s="130"/>
      <c r="G75" s="104"/>
      <c r="H75" s="104"/>
      <c r="I75" s="108"/>
      <c r="J75" s="108"/>
      <c r="K75" s="108"/>
      <c r="L75" s="108"/>
      <c r="M75" s="108"/>
      <c r="N75" s="108"/>
      <c r="O75" s="192"/>
    </row>
    <row r="76" spans="1:31" ht="15" customHeight="1">
      <c r="A76" s="286" t="s">
        <v>189</v>
      </c>
      <c r="B76" s="539" t="str">
        <f>IF(D56="","",ROUND(((B75-B74)/D57)*100,1))</f>
        <v/>
      </c>
      <c r="C76" s="539" t="str">
        <f>IF(D56="","",ROUND((B75/D56)*100,1))</f>
        <v/>
      </c>
      <c r="D76" s="149" t="str">
        <f>IF(D56="","",IF(AND(B76&lt;=100.5,B76&gt;=99.5),"In","Out"))</f>
        <v/>
      </c>
      <c r="E76" s="149" t="str">
        <f>IF(D56="","",IF(AND(C76&lt;=100.5,C76&gt;=99.5),"In","Out"))</f>
        <v/>
      </c>
      <c r="F76" s="130"/>
      <c r="G76" s="104"/>
      <c r="H76" s="104"/>
      <c r="I76" s="108"/>
      <c r="J76" s="108"/>
      <c r="K76" s="108"/>
      <c r="L76" s="108"/>
      <c r="M76" s="108"/>
      <c r="N76" s="108"/>
      <c r="O76" s="192"/>
    </row>
    <row r="77" spans="1:31" ht="15" customHeight="1">
      <c r="A77" s="312"/>
      <c r="B77" s="133"/>
      <c r="C77" s="133"/>
      <c r="D77" s="108"/>
      <c r="E77" s="108"/>
      <c r="F77" s="108"/>
      <c r="G77" s="108"/>
      <c r="H77" s="108"/>
      <c r="I77" s="97"/>
      <c r="J77" s="97"/>
      <c r="K77" s="108"/>
      <c r="L77" s="108"/>
      <c r="M77" s="108"/>
      <c r="N77" s="108"/>
      <c r="O77" s="192"/>
    </row>
    <row r="78" spans="1:31" ht="15" customHeight="1">
      <c r="A78" s="313" t="s">
        <v>9</v>
      </c>
      <c r="B78" s="1022"/>
      <c r="C78" s="1022"/>
      <c r="D78" s="1022"/>
      <c r="E78" s="1022"/>
      <c r="F78" s="1022"/>
      <c r="G78" s="1022"/>
      <c r="H78" s="400"/>
      <c r="I78" s="188"/>
      <c r="J78" s="188"/>
      <c r="K78" s="108"/>
      <c r="L78" s="108"/>
      <c r="M78" s="108"/>
      <c r="N78" s="108"/>
      <c r="O78" s="192"/>
    </row>
    <row r="79" spans="1:31" ht="15" customHeight="1">
      <c r="A79" s="314"/>
      <c r="B79" s="1022"/>
      <c r="C79" s="1022"/>
      <c r="D79" s="1022"/>
      <c r="E79" s="1022"/>
      <c r="F79" s="1022"/>
      <c r="G79" s="1022"/>
      <c r="H79" s="400"/>
      <c r="I79" s="188"/>
      <c r="J79" s="188"/>
      <c r="K79" s="108"/>
      <c r="L79" s="108"/>
      <c r="M79" s="108"/>
      <c r="N79" s="108"/>
      <c r="O79" s="192"/>
    </row>
    <row r="80" spans="1:31" ht="15" customHeight="1">
      <c r="A80" s="314"/>
      <c r="B80" s="1022"/>
      <c r="C80" s="1022"/>
      <c r="D80" s="1022"/>
      <c r="E80" s="1022"/>
      <c r="F80" s="1022"/>
      <c r="G80" s="1022"/>
      <c r="H80" s="400"/>
      <c r="I80" s="540"/>
      <c r="J80" s="540"/>
      <c r="K80" s="108"/>
      <c r="L80" s="108"/>
      <c r="M80" s="108"/>
      <c r="N80" s="108"/>
      <c r="O80" s="192"/>
    </row>
    <row r="81" spans="1:15" ht="15" customHeight="1">
      <c r="A81" s="315"/>
      <c r="B81" s="1022"/>
      <c r="C81" s="1022"/>
      <c r="D81" s="1022"/>
      <c r="E81" s="1022"/>
      <c r="F81" s="1022"/>
      <c r="G81" s="1022"/>
      <c r="H81" s="400"/>
      <c r="I81" s="108"/>
      <c r="J81" s="108"/>
      <c r="K81" s="108"/>
      <c r="L81" s="108"/>
      <c r="M81" s="108"/>
      <c r="N81" s="108"/>
      <c r="O81" s="192"/>
    </row>
    <row r="82" spans="1:15" ht="15" customHeight="1" thickBot="1">
      <c r="A82" s="316"/>
      <c r="B82" s="1023"/>
      <c r="C82" s="1023"/>
      <c r="D82" s="1023"/>
      <c r="E82" s="1023"/>
      <c r="F82" s="1023"/>
      <c r="G82" s="1023"/>
      <c r="H82" s="401"/>
      <c r="I82" s="194"/>
      <c r="J82" s="194"/>
      <c r="K82" s="194"/>
      <c r="L82" s="194"/>
      <c r="M82" s="194"/>
      <c r="N82" s="194"/>
      <c r="O82" s="195"/>
    </row>
    <row r="83" spans="1:15" ht="15" customHeight="1" thickBot="1"/>
    <row r="84" spans="1:15" ht="15" customHeight="1" thickBot="1">
      <c r="A84" s="821" t="s">
        <v>247</v>
      </c>
      <c r="B84" s="822"/>
      <c r="C84" s="822"/>
      <c r="D84" s="822"/>
      <c r="E84" s="823"/>
      <c r="F84" s="251"/>
      <c r="G84" s="251"/>
      <c r="H84" s="251"/>
      <c r="I84" s="251"/>
      <c r="J84" s="251"/>
      <c r="K84" s="251"/>
      <c r="L84" s="251"/>
    </row>
    <row r="85" spans="1:15" ht="15" customHeight="1">
      <c r="A85" s="191" t="s">
        <v>111</v>
      </c>
      <c r="B85" s="1021"/>
      <c r="C85" s="1021"/>
      <c r="D85" s="1021"/>
      <c r="E85" s="192"/>
    </row>
    <row r="86" spans="1:15" ht="15" customHeight="1">
      <c r="A86" s="191" t="s">
        <v>112</v>
      </c>
      <c r="B86" s="818">
        <f>B45</f>
        <v>0</v>
      </c>
      <c r="C86" s="818"/>
      <c r="D86" s="818"/>
      <c r="E86" s="192"/>
    </row>
    <row r="87" spans="1:15" ht="15" customHeight="1">
      <c r="A87" s="191" t="s">
        <v>152</v>
      </c>
      <c r="B87" s="831" t="str">
        <f>IF(B86=0,"",B$50)</f>
        <v/>
      </c>
      <c r="C87" s="818"/>
      <c r="D87" s="818"/>
      <c r="E87" s="192"/>
    </row>
    <row r="88" spans="1:15" ht="15" customHeight="1">
      <c r="A88" s="191" t="s">
        <v>177</v>
      </c>
      <c r="B88" s="818" t="str">
        <f>IF(B86=0,"",'Mix Design'!F$3)</f>
        <v/>
      </c>
      <c r="C88" s="818"/>
      <c r="D88" s="818"/>
      <c r="E88" s="192"/>
    </row>
    <row r="89" spans="1:15" ht="15" customHeight="1">
      <c r="A89" s="191" t="s">
        <v>113</v>
      </c>
      <c r="B89" s="818" t="str">
        <f>IF(B86=0,"",'Mix Design'!F$2)</f>
        <v/>
      </c>
      <c r="C89" s="818"/>
      <c r="D89" s="818"/>
      <c r="E89" s="192"/>
    </row>
    <row r="90" spans="1:15" ht="15" customHeight="1">
      <c r="A90" s="191" t="s">
        <v>35</v>
      </c>
      <c r="B90" s="818" t="str">
        <f>IF(B86=0,"",'Mix Design'!F$4)</f>
        <v/>
      </c>
      <c r="C90" s="818"/>
      <c r="D90" s="818"/>
      <c r="E90" s="192"/>
    </row>
    <row r="91" spans="1:15" ht="15" customHeight="1">
      <c r="A91" s="309" t="s">
        <v>185</v>
      </c>
      <c r="B91" s="1020"/>
      <c r="C91" s="1021"/>
      <c r="D91" s="1021"/>
      <c r="E91" s="192"/>
    </row>
    <row r="92" spans="1:15" ht="15" customHeight="1">
      <c r="A92" s="191" t="s">
        <v>130</v>
      </c>
      <c r="B92" s="1020"/>
      <c r="C92" s="1021"/>
      <c r="D92" s="1021"/>
      <c r="E92" s="192"/>
    </row>
    <row r="93" spans="1:15" ht="15" customHeight="1">
      <c r="A93" s="191" t="s">
        <v>131</v>
      </c>
      <c r="B93" s="1020"/>
      <c r="C93" s="1021"/>
      <c r="D93" s="1021"/>
      <c r="E93" s="192"/>
    </row>
    <row r="94" spans="1:15" ht="15" customHeight="1">
      <c r="A94" s="191" t="s">
        <v>178</v>
      </c>
      <c r="B94" s="1028"/>
      <c r="C94" s="1021"/>
      <c r="D94" s="1021"/>
      <c r="E94" s="192"/>
    </row>
    <row r="95" spans="1:15" ht="15" customHeight="1">
      <c r="A95" s="309" t="s">
        <v>179</v>
      </c>
      <c r="B95" s="1028"/>
      <c r="C95" s="1021"/>
      <c r="D95" s="1021"/>
      <c r="E95" s="192"/>
    </row>
    <row r="96" spans="1:15" ht="15" customHeight="1">
      <c r="A96" s="191" t="s">
        <v>186</v>
      </c>
      <c r="B96" s="1020"/>
      <c r="C96" s="1021"/>
      <c r="D96" s="1021"/>
      <c r="E96" s="192"/>
    </row>
    <row r="97" spans="1:12" ht="15" customHeight="1">
      <c r="A97" s="191" t="s">
        <v>181</v>
      </c>
      <c r="B97" s="1028"/>
      <c r="C97" s="1021"/>
      <c r="D97" s="1021"/>
      <c r="E97" s="192"/>
    </row>
    <row r="98" spans="1:12" ht="15" customHeight="1">
      <c r="A98" s="193"/>
      <c r="B98" s="108"/>
      <c r="C98" s="108"/>
      <c r="D98" s="108"/>
      <c r="E98" s="192"/>
    </row>
    <row r="99" spans="1:12" ht="15" customHeight="1">
      <c r="A99" s="839" t="s">
        <v>155</v>
      </c>
      <c r="B99" s="841" t="s">
        <v>162</v>
      </c>
      <c r="C99" s="843" t="s">
        <v>161</v>
      </c>
      <c r="D99" s="962" t="s">
        <v>25</v>
      </c>
      <c r="E99" s="885" t="s">
        <v>26</v>
      </c>
    </row>
    <row r="100" spans="1:12" ht="15" customHeight="1">
      <c r="A100" s="840"/>
      <c r="B100" s="842"/>
      <c r="C100" s="844"/>
      <c r="D100" s="844"/>
      <c r="E100" s="886"/>
    </row>
    <row r="101" spans="1:12" ht="15" customHeight="1">
      <c r="A101" s="338" t="str">
        <f>IF(B86=0,"",IF(B86='Mix Design'!B$2,'Mix Design'!F$7,IF(B86='Mix Design'!B$16,'Mix Design'!F$21,IF(B86='Mix Design'!FB$30,'Mix Design'!F$35,IF(B86='Mix Design'!B132,'Mix Design'!F137,IF(B86='Mix Design'!B$58,'Mix Design'!F$63,IF(B86='Mix Design'!B$72,'Mix Design'!F$77,IF(B86='Mix Design'!B$86,'Mix Design'!F$91,""))))))))</f>
        <v/>
      </c>
      <c r="B101" s="629"/>
      <c r="C101" s="629"/>
      <c r="D101" s="630"/>
      <c r="E101" s="631"/>
    </row>
    <row r="102" spans="1:12" ht="15" customHeight="1">
      <c r="A102" s="341"/>
      <c r="B102" s="156"/>
      <c r="C102" s="156"/>
      <c r="D102" s="156"/>
      <c r="E102" s="402"/>
    </row>
    <row r="103" spans="1:12" ht="15" customHeight="1">
      <c r="A103" s="342" t="s">
        <v>9</v>
      </c>
      <c r="B103" s="1013"/>
      <c r="C103" s="1024"/>
      <c r="D103" s="1024"/>
      <c r="E103" s="1025"/>
    </row>
    <row r="104" spans="1:12" ht="15" customHeight="1">
      <c r="A104" s="341"/>
      <c r="B104" s="1024"/>
      <c r="C104" s="1024"/>
      <c r="D104" s="1024"/>
      <c r="E104" s="1025"/>
    </row>
    <row r="105" spans="1:12" ht="15" customHeight="1" thickBot="1">
      <c r="A105" s="343"/>
      <c r="B105" s="1026"/>
      <c r="C105" s="1026"/>
      <c r="D105" s="1026"/>
      <c r="E105" s="1027"/>
    </row>
    <row r="106" spans="1:12" ht="15" customHeight="1" thickBot="1"/>
    <row r="107" spans="1:12" ht="15" customHeight="1" thickBot="1">
      <c r="A107" s="821" t="s">
        <v>246</v>
      </c>
      <c r="B107" s="822"/>
      <c r="C107" s="822"/>
      <c r="D107" s="822"/>
      <c r="E107" s="822"/>
      <c r="F107" s="822"/>
      <c r="G107" s="823"/>
      <c r="H107" s="251"/>
      <c r="I107" s="251"/>
      <c r="J107" s="251"/>
      <c r="K107" s="251"/>
      <c r="L107" s="251"/>
    </row>
    <row r="108" spans="1:12" ht="15" customHeight="1">
      <c r="A108" s="191" t="s">
        <v>111</v>
      </c>
      <c r="B108" s="1020"/>
      <c r="C108" s="1021"/>
      <c r="D108" s="1021"/>
      <c r="E108" s="108"/>
      <c r="F108" s="108"/>
      <c r="G108" s="192"/>
    </row>
    <row r="109" spans="1:12" ht="15" customHeight="1">
      <c r="A109" s="191" t="s">
        <v>112</v>
      </c>
      <c r="B109" s="818">
        <f>B45</f>
        <v>0</v>
      </c>
      <c r="C109" s="818"/>
      <c r="D109" s="818"/>
      <c r="E109" s="108"/>
      <c r="F109" s="108"/>
      <c r="G109" s="192"/>
    </row>
    <row r="110" spans="1:12" ht="15" customHeight="1">
      <c r="A110" s="191" t="s">
        <v>152</v>
      </c>
      <c r="B110" s="831" t="str">
        <f>IF(B109=0,"",B$50)</f>
        <v/>
      </c>
      <c r="C110" s="818"/>
      <c r="D110" s="818"/>
      <c r="E110" s="108"/>
      <c r="F110" s="108"/>
      <c r="G110" s="192"/>
    </row>
    <row r="111" spans="1:12" ht="15" customHeight="1">
      <c r="A111" s="191" t="s">
        <v>177</v>
      </c>
      <c r="B111" s="818" t="str">
        <f>IF(B109=0,"",'Mix Design'!F$3)</f>
        <v/>
      </c>
      <c r="C111" s="818"/>
      <c r="D111" s="818"/>
      <c r="E111" s="108"/>
      <c r="F111" s="108"/>
      <c r="G111" s="192"/>
    </row>
    <row r="112" spans="1:12" ht="15" customHeight="1">
      <c r="A112" s="191" t="s">
        <v>113</v>
      </c>
      <c r="B112" s="818" t="str">
        <f>IF(B109=0,"",'Mix Design'!F$2)</f>
        <v/>
      </c>
      <c r="C112" s="818"/>
      <c r="D112" s="818"/>
      <c r="E112" s="108"/>
      <c r="F112" s="108"/>
      <c r="G112" s="192"/>
    </row>
    <row r="113" spans="1:7" ht="15" customHeight="1">
      <c r="A113" s="191" t="s">
        <v>35</v>
      </c>
      <c r="B113" s="818" t="str">
        <f>IF(B109=0,"",'Mix Design'!F$4)</f>
        <v/>
      </c>
      <c r="C113" s="818"/>
      <c r="D113" s="818"/>
      <c r="E113" s="108"/>
      <c r="F113" s="108"/>
      <c r="G113" s="192"/>
    </row>
    <row r="114" spans="1:7" ht="15" customHeight="1">
      <c r="A114" s="309" t="s">
        <v>185</v>
      </c>
      <c r="B114" s="1020"/>
      <c r="C114" s="1021"/>
      <c r="D114" s="1021"/>
      <c r="E114" s="108"/>
      <c r="F114" s="108"/>
      <c r="G114" s="192"/>
    </row>
    <row r="115" spans="1:7" ht="15" customHeight="1">
      <c r="A115" s="309" t="s">
        <v>270</v>
      </c>
      <c r="B115" s="1020"/>
      <c r="C115" s="1021"/>
      <c r="D115" s="1021"/>
      <c r="E115" s="108"/>
      <c r="F115" s="108"/>
      <c r="G115" s="192"/>
    </row>
    <row r="116" spans="1:7" ht="15" customHeight="1">
      <c r="A116" s="309" t="s">
        <v>271</v>
      </c>
      <c r="B116" s="1030"/>
      <c r="C116" s="1031"/>
      <c r="D116" s="1031"/>
      <c r="E116" s="108"/>
      <c r="F116" s="108"/>
      <c r="G116" s="192"/>
    </row>
    <row r="117" spans="1:7" ht="15" customHeight="1">
      <c r="A117" s="191" t="s">
        <v>130</v>
      </c>
      <c r="B117" s="1020"/>
      <c r="C117" s="1021"/>
      <c r="D117" s="1021"/>
      <c r="E117" s="108"/>
      <c r="F117" s="108"/>
      <c r="G117" s="192"/>
    </row>
    <row r="118" spans="1:7" ht="15" customHeight="1">
      <c r="A118" s="191" t="s">
        <v>131</v>
      </c>
      <c r="B118" s="1020"/>
      <c r="C118" s="1021"/>
      <c r="D118" s="1021"/>
      <c r="E118" s="108"/>
      <c r="F118" s="108"/>
      <c r="G118" s="192"/>
    </row>
    <row r="119" spans="1:7" ht="15" customHeight="1">
      <c r="A119" s="191" t="s">
        <v>178</v>
      </c>
      <c r="B119" s="1029"/>
      <c r="C119" s="1021"/>
      <c r="D119" s="1021"/>
      <c r="E119" s="108"/>
      <c r="F119" s="108"/>
      <c r="G119" s="192"/>
    </row>
    <row r="120" spans="1:7" ht="15" customHeight="1">
      <c r="A120" s="309" t="s">
        <v>179</v>
      </c>
      <c r="B120" s="1029"/>
      <c r="C120" s="1021"/>
      <c r="D120" s="1021"/>
      <c r="E120" s="108"/>
      <c r="F120" s="108"/>
      <c r="G120" s="192"/>
    </row>
    <row r="121" spans="1:7" ht="15" customHeight="1">
      <c r="A121" s="191" t="s">
        <v>186</v>
      </c>
      <c r="B121" s="1020"/>
      <c r="C121" s="1021"/>
      <c r="D121" s="1021"/>
      <c r="E121" s="108"/>
      <c r="F121" s="108"/>
      <c r="G121" s="192"/>
    </row>
    <row r="122" spans="1:7" ht="15" customHeight="1">
      <c r="A122" s="191" t="s">
        <v>181</v>
      </c>
      <c r="B122" s="1029"/>
      <c r="C122" s="1021"/>
      <c r="D122" s="1021"/>
      <c r="E122" s="108"/>
      <c r="F122" s="108"/>
      <c r="G122" s="192"/>
    </row>
    <row r="123" spans="1:7" ht="15" customHeight="1">
      <c r="A123" s="191"/>
      <c r="B123" s="116"/>
      <c r="C123" s="104"/>
      <c r="D123" s="116"/>
      <c r="E123" s="104"/>
      <c r="F123" s="116"/>
      <c r="G123" s="192"/>
    </row>
    <row r="124" spans="1:7" ht="85.5" customHeight="1">
      <c r="A124" s="449" t="s">
        <v>248</v>
      </c>
      <c r="B124" s="323" t="s">
        <v>249</v>
      </c>
      <c r="C124" s="324" t="s">
        <v>250</v>
      </c>
      <c r="D124" s="323" t="s">
        <v>251</v>
      </c>
      <c r="E124" s="325" t="s">
        <v>163</v>
      </c>
      <c r="F124" s="450" t="s">
        <v>164</v>
      </c>
      <c r="G124" s="326" t="s">
        <v>253</v>
      </c>
    </row>
    <row r="125" spans="1:7" ht="15" customHeight="1">
      <c r="A125" s="632"/>
      <c r="B125" s="633"/>
      <c r="C125" s="634"/>
      <c r="D125" s="117" t="str">
        <f>IF(C125="","",C125-A125)</f>
        <v/>
      </c>
      <c r="E125" s="118" t="str">
        <f>IF(A125="","",D125/B125*100)</f>
        <v/>
      </c>
      <c r="F125" s="322"/>
      <c r="G125" s="429"/>
    </row>
    <row r="126" spans="1:7" ht="15" customHeight="1">
      <c r="A126" s="451"/>
      <c r="B126" s="452"/>
      <c r="C126" s="452"/>
      <c r="D126" s="453"/>
      <c r="E126" s="453"/>
      <c r="F126" s="454"/>
      <c r="G126" s="455"/>
    </row>
    <row r="127" spans="1:7" ht="15" customHeight="1">
      <c r="A127" s="191" t="s">
        <v>9</v>
      </c>
      <c r="B127" s="1034"/>
      <c r="C127" s="1034"/>
      <c r="D127" s="1034"/>
      <c r="E127" s="1034"/>
      <c r="F127" s="1034"/>
      <c r="G127" s="1035"/>
    </row>
    <row r="128" spans="1:7" ht="15" customHeight="1">
      <c r="A128" s="328"/>
      <c r="B128" s="1036"/>
      <c r="C128" s="1036"/>
      <c r="D128" s="1036"/>
      <c r="E128" s="1036"/>
      <c r="F128" s="1036"/>
      <c r="G128" s="1037"/>
    </row>
    <row r="129" spans="1:11" ht="15" customHeight="1" thickBot="1">
      <c r="A129" s="329"/>
      <c r="B129" s="1038"/>
      <c r="C129" s="1038"/>
      <c r="D129" s="1038"/>
      <c r="E129" s="1038"/>
      <c r="F129" s="1038"/>
      <c r="G129" s="1039"/>
    </row>
    <row r="130" spans="1:11" ht="15" customHeight="1" thickBot="1"/>
    <row r="131" spans="1:11" ht="15" customHeight="1">
      <c r="A131" s="805" t="s">
        <v>258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7"/>
    </row>
    <row r="132" spans="1:11" ht="15" customHeight="1" thickBot="1">
      <c r="A132" s="191" t="s">
        <v>111</v>
      </c>
      <c r="B132" s="852"/>
      <c r="C132" s="852"/>
      <c r="D132" s="852"/>
      <c r="E132" s="116"/>
      <c r="J132" s="133"/>
      <c r="K132" s="192"/>
    </row>
    <row r="133" spans="1:11" ht="15" customHeight="1" thickTop="1">
      <c r="A133" s="191" t="s">
        <v>112</v>
      </c>
      <c r="B133" s="818">
        <f>B3</f>
        <v>0</v>
      </c>
      <c r="C133" s="818"/>
      <c r="D133" s="818"/>
      <c r="E133" s="133"/>
      <c r="G133" s="951" t="s">
        <v>385</v>
      </c>
      <c r="H133" s="952"/>
      <c r="I133" s="952"/>
      <c r="J133" s="953"/>
      <c r="K133" s="192"/>
    </row>
    <row r="134" spans="1:11" ht="15" customHeight="1">
      <c r="A134" s="191" t="s">
        <v>152</v>
      </c>
      <c r="B134" s="831" t="str">
        <f>IF(B133=0,"",B50)</f>
        <v/>
      </c>
      <c r="C134" s="818"/>
      <c r="D134" s="818"/>
      <c r="E134" s="116"/>
      <c r="G134" s="583"/>
      <c r="H134" s="360" t="s">
        <v>375</v>
      </c>
      <c r="I134" s="647"/>
      <c r="J134" s="648"/>
      <c r="K134" s="192"/>
    </row>
    <row r="135" spans="1:11" ht="15" customHeight="1">
      <c r="A135" s="191" t="s">
        <v>177</v>
      </c>
      <c r="B135" s="818" t="str">
        <f>IF(B133=0,"",'Mix Design'!F$3)</f>
        <v/>
      </c>
      <c r="C135" s="818"/>
      <c r="D135" s="818"/>
      <c r="E135" s="116"/>
      <c r="G135" s="583"/>
      <c r="H135" s="360" t="s">
        <v>376</v>
      </c>
      <c r="I135" s="647"/>
      <c r="J135" s="648"/>
      <c r="K135" s="192"/>
    </row>
    <row r="136" spans="1:11" ht="15" customHeight="1">
      <c r="A136" s="191" t="s">
        <v>113</v>
      </c>
      <c r="B136" s="818" t="str">
        <f>IF(B133=0,"",'Mix Design'!F$2)</f>
        <v/>
      </c>
      <c r="C136" s="818"/>
      <c r="D136" s="818"/>
      <c r="E136" s="116"/>
      <c r="G136" s="583"/>
      <c r="H136" s="360" t="s">
        <v>377</v>
      </c>
      <c r="I136" s="647"/>
      <c r="J136" s="648"/>
      <c r="K136" s="192"/>
    </row>
    <row r="137" spans="1:11" ht="15" customHeight="1" thickBot="1">
      <c r="A137" s="191" t="s">
        <v>35</v>
      </c>
      <c r="B137" s="818" t="str">
        <f>IF(B133=0,"",'Mix Design'!F$4)</f>
        <v/>
      </c>
      <c r="C137" s="818"/>
      <c r="D137" s="818"/>
      <c r="E137" s="116"/>
      <c r="G137" s="579"/>
      <c r="H137" s="580" t="s">
        <v>381</v>
      </c>
      <c r="I137" s="1032"/>
      <c r="J137" s="1033"/>
      <c r="K137" s="192"/>
    </row>
    <row r="138" spans="1:11" ht="15" customHeight="1" thickTop="1">
      <c r="A138" s="309" t="s">
        <v>402</v>
      </c>
      <c r="B138" s="1020"/>
      <c r="C138" s="1021"/>
      <c r="D138" s="1021"/>
      <c r="E138" s="357" t="s">
        <v>386</v>
      </c>
      <c r="F138" s="649"/>
      <c r="G138" s="133"/>
      <c r="H138" s="133"/>
      <c r="I138" s="133"/>
      <c r="J138" s="133"/>
      <c r="K138" s="192"/>
    </row>
    <row r="139" spans="1:11" ht="15" customHeight="1">
      <c r="A139" s="191" t="s">
        <v>131</v>
      </c>
      <c r="B139" s="1021"/>
      <c r="C139" s="1021"/>
      <c r="D139" s="1021"/>
      <c r="E139" s="116"/>
      <c r="F139" s="116"/>
      <c r="G139" s="133"/>
      <c r="H139" s="133"/>
      <c r="I139" s="133"/>
      <c r="J139" s="133"/>
      <c r="K139" s="192"/>
    </row>
    <row r="140" spans="1:11" ht="15" customHeight="1">
      <c r="A140" s="191" t="s">
        <v>178</v>
      </c>
      <c r="B140" s="1028"/>
      <c r="C140" s="1021"/>
      <c r="D140" s="1021"/>
      <c r="E140" s="116"/>
      <c r="F140" s="116"/>
      <c r="G140" s="133"/>
      <c r="H140" s="133"/>
      <c r="I140" s="133"/>
      <c r="J140" s="133"/>
      <c r="K140" s="192"/>
    </row>
    <row r="141" spans="1:11" ht="15" customHeight="1">
      <c r="A141" s="191" t="s">
        <v>187</v>
      </c>
      <c r="B141" s="1028"/>
      <c r="C141" s="1021"/>
      <c r="D141" s="1021"/>
      <c r="E141" s="116"/>
      <c r="J141" s="133"/>
      <c r="K141" s="192"/>
    </row>
    <row r="142" spans="1:11" ht="15" customHeight="1">
      <c r="A142" s="309" t="s">
        <v>403</v>
      </c>
      <c r="B142" s="1020"/>
      <c r="C142" s="1021"/>
      <c r="D142" s="1021"/>
      <c r="E142" s="357" t="s">
        <v>386</v>
      </c>
      <c r="F142" s="647"/>
      <c r="G142" s="362"/>
      <c r="H142" s="581"/>
      <c r="I142" s="581"/>
      <c r="J142" s="133"/>
      <c r="K142" s="192"/>
    </row>
    <row r="143" spans="1:11" ht="15" customHeight="1">
      <c r="A143" s="191" t="s">
        <v>181</v>
      </c>
      <c r="B143" s="1028"/>
      <c r="C143" s="1021"/>
      <c r="D143" s="1021"/>
      <c r="E143" s="116"/>
      <c r="F143" s="116"/>
      <c r="G143" s="116"/>
      <c r="H143" s="116"/>
      <c r="I143" s="116"/>
      <c r="J143" s="116"/>
      <c r="K143" s="192"/>
    </row>
    <row r="144" spans="1:11" ht="15" customHeight="1">
      <c r="A144" s="309" t="s">
        <v>369</v>
      </c>
      <c r="B144" s="1021"/>
      <c r="C144" s="1021"/>
      <c r="D144" s="1021"/>
      <c r="E144" s="116"/>
      <c r="F144" s="116"/>
      <c r="G144" s="116"/>
      <c r="H144" s="116"/>
      <c r="I144" s="116"/>
      <c r="J144" s="116"/>
      <c r="K144" s="192"/>
    </row>
    <row r="145" spans="1:11" ht="15" customHeight="1">
      <c r="A145" s="191"/>
      <c r="B145" s="318"/>
      <c r="C145" s="104"/>
      <c r="D145" s="318"/>
      <c r="E145" s="104"/>
      <c r="F145" s="123"/>
      <c r="G145" s="123"/>
      <c r="H145" s="123"/>
      <c r="I145" s="123"/>
      <c r="J145" s="123"/>
      <c r="K145" s="192"/>
    </row>
    <row r="146" spans="1:11" ht="15" customHeight="1">
      <c r="A146" s="845" t="s">
        <v>243</v>
      </c>
      <c r="B146" s="950" t="s">
        <v>378</v>
      </c>
      <c r="C146" s="950"/>
      <c r="D146" s="950"/>
      <c r="E146" s="950"/>
      <c r="F146" s="578" t="s">
        <v>379</v>
      </c>
      <c r="G146" s="948" t="s">
        <v>158</v>
      </c>
      <c r="H146" s="965" t="s">
        <v>218</v>
      </c>
      <c r="I146" s="848" t="s">
        <v>110</v>
      </c>
      <c r="J146" s="854" t="s">
        <v>212</v>
      </c>
      <c r="K146" s="837" t="s">
        <v>371</v>
      </c>
    </row>
    <row r="147" spans="1:11" ht="15" customHeight="1">
      <c r="A147" s="846"/>
      <c r="B147" s="934" t="s">
        <v>244</v>
      </c>
      <c r="C147" s="934" t="s">
        <v>245</v>
      </c>
      <c r="D147" s="934" t="s">
        <v>211</v>
      </c>
      <c r="E147" s="934" t="str">
        <f>"District " &amp;CF!I2 &amp;" Field Density"</f>
        <v>District  Field Density</v>
      </c>
      <c r="F147" s="934" t="s">
        <v>370</v>
      </c>
      <c r="G147" s="849"/>
      <c r="H147" s="934"/>
      <c r="I147" s="849"/>
      <c r="J147" s="855"/>
      <c r="K147" s="838"/>
    </row>
    <row r="148" spans="1:11" ht="33" customHeight="1">
      <c r="A148" s="847"/>
      <c r="B148" s="935"/>
      <c r="C148" s="935"/>
      <c r="D148" s="935"/>
      <c r="E148" s="935"/>
      <c r="F148" s="935"/>
      <c r="G148" s="949"/>
      <c r="H148" s="966"/>
      <c r="I148" s="850"/>
      <c r="J148" s="856"/>
      <c r="K148" s="929"/>
    </row>
    <row r="149" spans="1:11" ht="15" customHeight="1">
      <c r="A149" s="330">
        <v>1</v>
      </c>
      <c r="B149" s="635"/>
      <c r="C149" s="636"/>
      <c r="D149" s="636"/>
      <c r="E149" s="333" t="str">
        <f>IF(B149="","",ROUND(B149/(D149-C149),3))</f>
        <v/>
      </c>
      <c r="F149" s="641"/>
      <c r="G149" s="333" t="str">
        <f>IF(B149="","",(F149-E149))</f>
        <v/>
      </c>
      <c r="H149" s="317" t="str">
        <f t="shared" ref="H149:H156" si="14">IF(E149="","",IF(E149&gt;(F149+0.02),"OUT",IF(E149&lt;(F149-0.02),"OUT","IN")))</f>
        <v/>
      </c>
      <c r="I149" s="134" t="str">
        <f>"+/-0.020"</f>
        <v>+/-0.020</v>
      </c>
      <c r="J149" s="644"/>
      <c r="K149" s="587" t="str">
        <f>IF(B$144=0,"",J149/B$144)</f>
        <v/>
      </c>
    </row>
    <row r="150" spans="1:11" ht="15" customHeight="1">
      <c r="A150" s="330">
        <v>2</v>
      </c>
      <c r="B150" s="635"/>
      <c r="C150" s="636"/>
      <c r="D150" s="636"/>
      <c r="E150" s="333" t="str">
        <f t="shared" ref="E150:E155" si="15">IF(B150="","",ROUND(B150/(D150-C150),3))</f>
        <v/>
      </c>
      <c r="F150" s="641"/>
      <c r="G150" s="333" t="str">
        <f t="shared" ref="G150:G156" si="16">IF(B150="","",(F150-E150))</f>
        <v/>
      </c>
      <c r="H150" s="317" t="str">
        <f t="shared" si="14"/>
        <v/>
      </c>
      <c r="I150" s="134" t="str">
        <f t="shared" ref="I150:I156" si="17">"+/-0.020"</f>
        <v>+/-0.020</v>
      </c>
      <c r="J150" s="644"/>
      <c r="K150" s="587" t="str">
        <f t="shared" ref="K150:K156" si="18">IF(B$144=0,"",J150/B$144)</f>
        <v/>
      </c>
    </row>
    <row r="151" spans="1:11" ht="15" customHeight="1">
      <c r="A151" s="551">
        <v>3</v>
      </c>
      <c r="B151" s="637"/>
      <c r="C151" s="638"/>
      <c r="D151" s="638"/>
      <c r="E151" s="333" t="str">
        <f t="shared" si="15"/>
        <v/>
      </c>
      <c r="F151" s="642"/>
      <c r="G151" s="333" t="str">
        <f t="shared" si="16"/>
        <v/>
      </c>
      <c r="H151" s="317" t="str">
        <f t="shared" si="14"/>
        <v/>
      </c>
      <c r="I151" s="134" t="str">
        <f t="shared" si="17"/>
        <v>+/-0.020</v>
      </c>
      <c r="J151" s="645"/>
      <c r="K151" s="587" t="str">
        <f t="shared" si="18"/>
        <v/>
      </c>
    </row>
    <row r="152" spans="1:11" ht="15" customHeight="1">
      <c r="A152" s="551">
        <v>4</v>
      </c>
      <c r="B152" s="637"/>
      <c r="C152" s="638"/>
      <c r="D152" s="638"/>
      <c r="E152" s="333" t="str">
        <f t="shared" si="15"/>
        <v/>
      </c>
      <c r="F152" s="642"/>
      <c r="G152" s="333" t="str">
        <f t="shared" si="16"/>
        <v/>
      </c>
      <c r="H152" s="317" t="str">
        <f t="shared" si="14"/>
        <v/>
      </c>
      <c r="I152" s="134" t="str">
        <f t="shared" si="17"/>
        <v>+/-0.020</v>
      </c>
      <c r="J152" s="645"/>
      <c r="K152" s="587" t="str">
        <f t="shared" si="18"/>
        <v/>
      </c>
    </row>
    <row r="153" spans="1:11" ht="15" customHeight="1">
      <c r="A153" s="551">
        <v>5</v>
      </c>
      <c r="B153" s="637"/>
      <c r="C153" s="638"/>
      <c r="D153" s="638"/>
      <c r="E153" s="333" t="str">
        <f t="shared" si="15"/>
        <v/>
      </c>
      <c r="F153" s="642"/>
      <c r="G153" s="333" t="str">
        <f t="shared" si="16"/>
        <v/>
      </c>
      <c r="H153" s="317" t="str">
        <f t="shared" si="14"/>
        <v/>
      </c>
      <c r="I153" s="134" t="str">
        <f t="shared" si="17"/>
        <v>+/-0.020</v>
      </c>
      <c r="J153" s="645"/>
      <c r="K153" s="587" t="str">
        <f t="shared" si="18"/>
        <v/>
      </c>
    </row>
    <row r="154" spans="1:11" ht="15" customHeight="1">
      <c r="A154" s="551">
        <v>6</v>
      </c>
      <c r="B154" s="637"/>
      <c r="C154" s="638"/>
      <c r="D154" s="638"/>
      <c r="E154" s="333" t="str">
        <f t="shared" si="15"/>
        <v/>
      </c>
      <c r="F154" s="642"/>
      <c r="G154" s="333" t="str">
        <f t="shared" si="16"/>
        <v/>
      </c>
      <c r="H154" s="317" t="str">
        <f t="shared" si="14"/>
        <v/>
      </c>
      <c r="I154" s="134" t="str">
        <f t="shared" si="17"/>
        <v>+/-0.020</v>
      </c>
      <c r="J154" s="645"/>
      <c r="K154" s="587" t="str">
        <f t="shared" si="18"/>
        <v/>
      </c>
    </row>
    <row r="155" spans="1:11" ht="15" customHeight="1">
      <c r="A155" s="551">
        <v>7</v>
      </c>
      <c r="B155" s="639"/>
      <c r="C155" s="640"/>
      <c r="D155" s="640"/>
      <c r="E155" s="335" t="str">
        <f t="shared" si="15"/>
        <v/>
      </c>
      <c r="F155" s="643"/>
      <c r="G155" s="333" t="str">
        <f t="shared" si="16"/>
        <v/>
      </c>
      <c r="H155" s="317" t="str">
        <f t="shared" si="14"/>
        <v/>
      </c>
      <c r="I155" s="134" t="str">
        <f t="shared" si="17"/>
        <v>+/-0.020</v>
      </c>
      <c r="J155" s="646"/>
      <c r="K155" s="587" t="str">
        <f t="shared" si="18"/>
        <v/>
      </c>
    </row>
    <row r="156" spans="1:11" ht="15" customHeight="1">
      <c r="A156" s="551">
        <v>8</v>
      </c>
      <c r="B156" s="639"/>
      <c r="C156" s="640"/>
      <c r="D156" s="640"/>
      <c r="E156" s="335" t="str">
        <f>IF(B156="","",ROUND(B156/(D156-C156),3))</f>
        <v/>
      </c>
      <c r="F156" s="643"/>
      <c r="G156" s="333" t="str">
        <f t="shared" si="16"/>
        <v/>
      </c>
      <c r="H156" s="317" t="str">
        <f t="shared" si="14"/>
        <v/>
      </c>
      <c r="I156" s="134" t="str">
        <f t="shared" si="17"/>
        <v>+/-0.020</v>
      </c>
      <c r="J156" s="646"/>
      <c r="K156" s="587" t="str">
        <f t="shared" si="18"/>
        <v/>
      </c>
    </row>
    <row r="157" spans="1:11" ht="15" customHeight="1">
      <c r="A157" s="320"/>
      <c r="B157" s="135"/>
      <c r="C157" s="135"/>
      <c r="D157" s="135"/>
      <c r="E157" s="135"/>
      <c r="F157" s="135"/>
      <c r="G157" s="135"/>
      <c r="H157" s="135"/>
      <c r="I157" s="135"/>
      <c r="J157" s="135"/>
      <c r="K157" s="192"/>
    </row>
    <row r="158" spans="1:11" ht="15" customHeight="1">
      <c r="A158" s="309" t="s">
        <v>252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1"/>
    </row>
    <row r="159" spans="1:11" ht="15" customHeight="1">
      <c r="A159" s="312"/>
      <c r="B159" s="1040"/>
      <c r="C159" s="1040"/>
      <c r="D159" s="1040"/>
      <c r="E159" s="1040"/>
      <c r="F159" s="1040"/>
      <c r="G159" s="1040"/>
      <c r="H159" s="1040"/>
      <c r="I159" s="1040"/>
      <c r="J159" s="1040"/>
      <c r="K159" s="1041"/>
    </row>
    <row r="160" spans="1:11" ht="15" customHeight="1">
      <c r="A160" s="312"/>
      <c r="B160" s="1040"/>
      <c r="C160" s="1040"/>
      <c r="D160" s="1040"/>
      <c r="E160" s="1040"/>
      <c r="F160" s="1040"/>
      <c r="G160" s="1040"/>
      <c r="H160" s="1040"/>
      <c r="I160" s="1040"/>
      <c r="J160" s="1040"/>
      <c r="K160" s="1041"/>
    </row>
    <row r="161" spans="1:69" ht="15" customHeight="1" thickBot="1">
      <c r="A161" s="321"/>
      <c r="B161" s="1042"/>
      <c r="C161" s="1042"/>
      <c r="D161" s="1042"/>
      <c r="E161" s="1042"/>
      <c r="F161" s="1042"/>
      <c r="G161" s="1042"/>
      <c r="H161" s="1042"/>
      <c r="I161" s="1042"/>
      <c r="J161" s="1042"/>
      <c r="K161" s="1043"/>
    </row>
    <row r="162" spans="1:69" ht="15" customHeight="1">
      <c r="A162" s="133"/>
      <c r="B162" s="403"/>
      <c r="C162" s="403"/>
      <c r="D162" s="403"/>
      <c r="E162" s="403"/>
      <c r="F162" s="403"/>
      <c r="G162" s="403"/>
      <c r="H162" s="403"/>
      <c r="I162" s="403"/>
      <c r="J162" s="403"/>
    </row>
    <row r="163" spans="1:69" ht="15" customHeight="1" thickBot="1">
      <c r="A163" s="133"/>
      <c r="B163" s="403"/>
      <c r="C163" s="403"/>
      <c r="D163" s="403"/>
      <c r="E163" s="403"/>
      <c r="F163" s="403"/>
      <c r="G163" s="403"/>
      <c r="H163" s="403"/>
      <c r="I163" s="403"/>
      <c r="J163" s="403"/>
    </row>
    <row r="164" spans="1:69" ht="39" customHeight="1">
      <c r="BI164" s="944" t="str">
        <f>CONCATENATE("Iowa DOT District ",TEXT(CF!I2,"0")," Materials Laboratory Results")</f>
        <v>Iowa DOT District 0 Materials Laboratory Results</v>
      </c>
      <c r="BJ164" s="945"/>
      <c r="BK164" s="945"/>
      <c r="BL164" s="945"/>
      <c r="BM164" s="945"/>
      <c r="BN164" s="945"/>
      <c r="BO164" s="945"/>
      <c r="BP164" s="945"/>
      <c r="BQ164" s="946"/>
    </row>
    <row r="165" spans="1:69" ht="15" customHeight="1">
      <c r="BI165" s="404"/>
      <c r="BJ165" s="544"/>
      <c r="BK165" s="544"/>
      <c r="BL165" s="544"/>
      <c r="BM165" s="544"/>
      <c r="BN165" s="544"/>
      <c r="BO165" s="544"/>
      <c r="BP165" s="544"/>
      <c r="BQ165" s="406"/>
    </row>
    <row r="166" spans="1:69" ht="15" customHeight="1">
      <c r="BI166" s="407" t="s">
        <v>259</v>
      </c>
      <c r="BJ166" s="925" t="str">
        <f>B5</f>
        <v/>
      </c>
      <c r="BK166" s="925"/>
      <c r="BL166" s="925"/>
      <c r="BM166" s="408"/>
      <c r="BN166" s="410" t="s">
        <v>348</v>
      </c>
      <c r="BO166" s="925" t="str">
        <f ca="1">IF($B$3=0,"",OFFSET('Mix Design'!$AG$1,MATCH($B$3,'Mix Design'!$R$2:$R$8,0),0))</f>
        <v/>
      </c>
      <c r="BP166" s="925"/>
      <c r="BQ166" s="926"/>
    </row>
    <row r="167" spans="1:69" ht="15" customHeight="1">
      <c r="BI167" s="410" t="s">
        <v>35</v>
      </c>
      <c r="BJ167" s="925" t="str">
        <f>B7</f>
        <v/>
      </c>
      <c r="BK167" s="925"/>
      <c r="BL167" s="925"/>
      <c r="BM167" s="408"/>
      <c r="BN167" s="561" t="s">
        <v>113</v>
      </c>
      <c r="BO167" s="925" t="str">
        <f>B6</f>
        <v/>
      </c>
      <c r="BP167" s="925"/>
      <c r="BQ167" s="926"/>
    </row>
    <row r="168" spans="1:69" ht="15" customHeight="1">
      <c r="BI168" s="410" t="s">
        <v>187</v>
      </c>
      <c r="BJ168" s="947">
        <f>B4</f>
        <v>0</v>
      </c>
      <c r="BK168" s="925"/>
      <c r="BL168" s="925"/>
      <c r="BQ168" s="406"/>
    </row>
    <row r="169" spans="1:69" ht="15" customHeight="1">
      <c r="BI169" s="407" t="s">
        <v>150</v>
      </c>
      <c r="BJ169" s="925">
        <f>B3</f>
        <v>0</v>
      </c>
      <c r="BK169" s="925"/>
      <c r="BL169" s="925"/>
      <c r="BM169" s="544"/>
      <c r="BN169" s="544"/>
      <c r="BO169" s="544"/>
      <c r="BP169" s="544"/>
      <c r="BQ169" s="406"/>
    </row>
    <row r="170" spans="1:69" ht="15" customHeight="1">
      <c r="BI170" s="407" t="s">
        <v>152</v>
      </c>
      <c r="BJ170" s="937" t="str">
        <f>B8</f>
        <v/>
      </c>
      <c r="BK170" s="937"/>
      <c r="BL170" s="937"/>
      <c r="BM170" s="97"/>
      <c r="BN170" s="97"/>
      <c r="BO170" s="97"/>
      <c r="BP170" s="97"/>
      <c r="BQ170" s="411"/>
    </row>
    <row r="171" spans="1:69" ht="15" customHeight="1">
      <c r="BI171" s="407"/>
      <c r="BJ171" s="936"/>
      <c r="BK171" s="937"/>
      <c r="BL171" s="937"/>
      <c r="BM171" s="938"/>
      <c r="BN171" s="938"/>
      <c r="BO171" s="925"/>
      <c r="BP171" s="925"/>
      <c r="BQ171" s="411"/>
    </row>
    <row r="172" spans="1:69" ht="15" customHeight="1">
      <c r="BI172" s="939" t="s">
        <v>256</v>
      </c>
      <c r="BJ172" s="940"/>
      <c r="BK172" s="940"/>
      <c r="BL172" s="940"/>
      <c r="BM172" s="940"/>
      <c r="BN172" s="940"/>
      <c r="BO172" s="940"/>
      <c r="BP172" s="940"/>
      <c r="BQ172" s="941"/>
    </row>
    <row r="173" spans="1:69" ht="15.75" customHeight="1">
      <c r="BI173" s="566" t="s">
        <v>131</v>
      </c>
      <c r="BJ173" s="927">
        <f>B14</f>
        <v>0</v>
      </c>
      <c r="BK173" s="927"/>
      <c r="BL173" s="567"/>
      <c r="BM173" s="567"/>
      <c r="BN173" s="567"/>
      <c r="BO173" s="567"/>
      <c r="BP173" s="568"/>
      <c r="BQ173" s="569"/>
    </row>
    <row r="174" spans="1:69" ht="15" customHeight="1">
      <c r="BI174" s="570" t="s">
        <v>181</v>
      </c>
      <c r="BJ174" s="928">
        <f ca="1">TODAY()</f>
        <v>41789</v>
      </c>
      <c r="BK174" s="928"/>
      <c r="BL174" s="108"/>
      <c r="BM174" s="108"/>
      <c r="BN174" s="108"/>
      <c r="BO174" s="108"/>
      <c r="BP174" s="97"/>
      <c r="BQ174" s="411"/>
    </row>
    <row r="175" spans="1:69" ht="28.5" customHeight="1">
      <c r="BI175" s="412"/>
      <c r="BJ175" s="97"/>
      <c r="BK175" s="563" t="s">
        <v>214</v>
      </c>
      <c r="BL175" s="563" t="s">
        <v>215</v>
      </c>
      <c r="BM175" s="565" t="s">
        <v>346</v>
      </c>
      <c r="BN175" s="565" t="s">
        <v>218</v>
      </c>
      <c r="BO175" s="563" t="s">
        <v>110</v>
      </c>
      <c r="BP175" s="97"/>
      <c r="BQ175" s="411"/>
    </row>
    <row r="176" spans="1:69" ht="15" customHeight="1">
      <c r="BI176" s="193"/>
      <c r="BJ176" s="547" t="s">
        <v>313</v>
      </c>
      <c r="BK176" s="158" t="str">
        <f t="shared" ref="BK176:BN177" si="19">C31</f>
        <v/>
      </c>
      <c r="BL176" s="158">
        <f t="shared" si="19"/>
        <v>0</v>
      </c>
      <c r="BM176" s="158" t="str">
        <f t="shared" si="19"/>
        <v/>
      </c>
      <c r="BN176" s="158" t="str">
        <f t="shared" si="19"/>
        <v/>
      </c>
      <c r="BO176" s="518" t="s">
        <v>254</v>
      </c>
      <c r="BP176" s="97"/>
      <c r="BQ176" s="411"/>
    </row>
    <row r="177" spans="60:70" ht="15" customHeight="1">
      <c r="BI177" s="193"/>
      <c r="BJ177" s="548" t="s">
        <v>60</v>
      </c>
      <c r="BK177" s="158" t="str">
        <f t="shared" si="19"/>
        <v/>
      </c>
      <c r="BL177" s="158">
        <f t="shared" si="19"/>
        <v>0</v>
      </c>
      <c r="BM177" s="158" t="str">
        <f t="shared" si="19"/>
        <v/>
      </c>
      <c r="BN177" s="158" t="str">
        <f t="shared" si="19"/>
        <v/>
      </c>
      <c r="BO177" s="518" t="s">
        <v>255</v>
      </c>
      <c r="BP177" s="97"/>
      <c r="BQ177" s="411"/>
    </row>
    <row r="178" spans="60:70" ht="15" customHeight="1">
      <c r="BI178" s="193"/>
      <c r="BJ178" s="549" t="s">
        <v>220</v>
      </c>
      <c r="BK178" s="420" t="str">
        <f>C33</f>
        <v/>
      </c>
      <c r="BL178" s="420">
        <f>D33</f>
        <v>0</v>
      </c>
      <c r="BM178" s="158" t="str">
        <f>E33</f>
        <v/>
      </c>
      <c r="BN178" s="518"/>
      <c r="BO178" s="518"/>
      <c r="BP178" s="97"/>
      <c r="BQ178" s="411"/>
    </row>
    <row r="179" spans="60:70" ht="15" customHeight="1">
      <c r="BI179" s="193"/>
      <c r="BJ179" s="549" t="s">
        <v>210</v>
      </c>
      <c r="BK179" s="158" t="str">
        <f>C34</f>
        <v/>
      </c>
      <c r="BL179" s="158" t="str">
        <f>D34</f>
        <v/>
      </c>
      <c r="BM179" s="518"/>
      <c r="BN179" s="518"/>
      <c r="BO179" s="518"/>
      <c r="BP179" s="108"/>
      <c r="BQ179" s="564"/>
    </row>
    <row r="180" spans="60:70" ht="38.25" customHeight="1">
      <c r="BH180" s="108"/>
      <c r="BI180" s="942" t="str">
        <f>IF(D56="","",H45 &amp;" Gradation Correlation")</f>
        <v/>
      </c>
      <c r="BJ180" s="937"/>
      <c r="BK180" s="937"/>
      <c r="BL180" s="937"/>
      <c r="BM180" s="937"/>
      <c r="BN180" s="937"/>
      <c r="BO180" s="937"/>
      <c r="BP180" s="937"/>
      <c r="BQ180" s="943"/>
      <c r="BR180" s="108"/>
    </row>
    <row r="181" spans="60:70" ht="15" customHeight="1">
      <c r="BI181" s="566" t="s">
        <v>131</v>
      </c>
      <c r="BJ181" s="927">
        <f>B22</f>
        <v>0</v>
      </c>
      <c r="BK181" s="927"/>
    </row>
    <row r="182" spans="60:70" ht="15" customHeight="1">
      <c r="BI182" s="570" t="s">
        <v>181</v>
      </c>
      <c r="BJ182" s="928">
        <f ca="1">TODAY()</f>
        <v>41789</v>
      </c>
      <c r="BK182" s="928"/>
    </row>
    <row r="183" spans="60:70" ht="43.5" customHeight="1">
      <c r="BI183" s="415" t="str">
        <f>IF(D56="","","Sieve Size")</f>
        <v/>
      </c>
      <c r="BJ183" s="413" t="str">
        <f>IF($D$56="","","DOT Final Rounded")</f>
        <v/>
      </c>
      <c r="BK183" s="413" t="str">
        <f>IF($D$56="","","CPI Final Rounded")</f>
        <v/>
      </c>
      <c r="BL183" s="416" t="str">
        <f>IF($D$56="","","Fine          Limit ")</f>
        <v/>
      </c>
      <c r="BM183" s="413" t="str">
        <f>IF($D$56="","","Coarse Limit")</f>
        <v/>
      </c>
      <c r="BN183" s="413" t="str">
        <f>IF($D$56="","","DOT    Comp.")</f>
        <v/>
      </c>
      <c r="BO183" s="413" t="str">
        <f>IF($D$56="","","CPI Comp.")</f>
        <v/>
      </c>
      <c r="BP183" s="413" t="str">
        <f>IF($D$56="","","IM 216 Comp.")</f>
        <v/>
      </c>
      <c r="BQ183" s="417" t="str">
        <f>IF($D$56="","","IM 216 Comp.")</f>
        <v/>
      </c>
    </row>
    <row r="184" spans="60:70" ht="15" customHeight="1">
      <c r="BI184" s="549" t="str">
        <f>IF($D$56="","","37.5mm (1½)")</f>
        <v/>
      </c>
      <c r="BJ184" s="518" t="str">
        <f>IF($D$56="","",G61)</f>
        <v/>
      </c>
      <c r="BK184" s="518" t="str">
        <f t="shared" ref="BK184:BQ190" si="20">IF($D$56="","",I61)</f>
        <v/>
      </c>
      <c r="BL184" s="518" t="str">
        <f t="shared" si="20"/>
        <v/>
      </c>
      <c r="BM184" s="518" t="str">
        <f t="shared" si="20"/>
        <v/>
      </c>
      <c r="BN184" s="518" t="str">
        <f t="shared" si="20"/>
        <v/>
      </c>
      <c r="BO184" s="518" t="str">
        <f t="shared" si="20"/>
        <v/>
      </c>
      <c r="BP184" s="518" t="str">
        <f t="shared" si="20"/>
        <v/>
      </c>
      <c r="BQ184" s="418" t="str">
        <f t="shared" si="20"/>
        <v/>
      </c>
    </row>
    <row r="185" spans="60:70" ht="15" customHeight="1">
      <c r="BI185" s="549" t="str">
        <f>IF(D56="","","25mm (1)")</f>
        <v/>
      </c>
      <c r="BJ185" s="518" t="str">
        <f>IF(D56="","",G62)</f>
        <v/>
      </c>
      <c r="BK185" s="518" t="str">
        <f t="shared" si="20"/>
        <v/>
      </c>
      <c r="BL185" s="518" t="str">
        <f t="shared" si="20"/>
        <v/>
      </c>
      <c r="BM185" s="518" t="str">
        <f t="shared" si="20"/>
        <v/>
      </c>
      <c r="BN185" s="518" t="str">
        <f t="shared" si="20"/>
        <v/>
      </c>
      <c r="BO185" s="518" t="str">
        <f t="shared" si="20"/>
        <v/>
      </c>
      <c r="BP185" s="518" t="str">
        <f t="shared" si="20"/>
        <v/>
      </c>
      <c r="BQ185" s="418" t="str">
        <f t="shared" si="20"/>
        <v/>
      </c>
    </row>
    <row r="186" spans="60:70" ht="15" customHeight="1">
      <c r="BI186" s="517" t="str">
        <f>IF(D60="","","Muffle Furnace Gradation Correlation")</f>
        <v/>
      </c>
      <c r="BJ186" s="518" t="str">
        <f>IF(D56="","",G63)</f>
        <v/>
      </c>
      <c r="BK186" s="518" t="str">
        <f t="shared" si="20"/>
        <v/>
      </c>
      <c r="BL186" s="518" t="str">
        <f t="shared" si="20"/>
        <v/>
      </c>
      <c r="BM186" s="518" t="str">
        <f t="shared" si="20"/>
        <v/>
      </c>
      <c r="BN186" s="518" t="str">
        <f t="shared" si="20"/>
        <v/>
      </c>
      <c r="BO186" s="518" t="str">
        <f t="shared" si="20"/>
        <v/>
      </c>
      <c r="BP186" s="518" t="str">
        <f t="shared" si="20"/>
        <v/>
      </c>
      <c r="BQ186" s="418" t="str">
        <f t="shared" si="20"/>
        <v/>
      </c>
    </row>
    <row r="187" spans="60:70" ht="15" customHeight="1">
      <c r="BI187" s="549" t="str">
        <f>IF(D56="","","12.5mm (½)")</f>
        <v/>
      </c>
      <c r="BJ187" s="518" t="str">
        <f>IF(D56="","",G64)</f>
        <v/>
      </c>
      <c r="BK187" s="518" t="str">
        <f t="shared" si="20"/>
        <v/>
      </c>
      <c r="BL187" s="518" t="str">
        <f t="shared" si="20"/>
        <v/>
      </c>
      <c r="BM187" s="518" t="str">
        <f t="shared" si="20"/>
        <v/>
      </c>
      <c r="BN187" s="518" t="str">
        <f t="shared" si="20"/>
        <v/>
      </c>
      <c r="BO187" s="518" t="str">
        <f t="shared" si="20"/>
        <v/>
      </c>
      <c r="BP187" s="518" t="str">
        <f t="shared" si="20"/>
        <v/>
      </c>
      <c r="BQ187" s="418" t="str">
        <f t="shared" si="20"/>
        <v/>
      </c>
    </row>
    <row r="188" spans="60:70" ht="15" customHeight="1">
      <c r="BI188" s="549" t="str">
        <f>IF(D56="","","9.5mm (3/8)")</f>
        <v/>
      </c>
      <c r="BJ188" s="518" t="str">
        <f>IF(D56="","",G65)</f>
        <v/>
      </c>
      <c r="BK188" s="518" t="str">
        <f t="shared" si="20"/>
        <v/>
      </c>
      <c r="BL188" s="518" t="str">
        <f t="shared" si="20"/>
        <v/>
      </c>
      <c r="BM188" s="518" t="str">
        <f t="shared" si="20"/>
        <v/>
      </c>
      <c r="BN188" s="518" t="str">
        <f t="shared" si="20"/>
        <v/>
      </c>
      <c r="BO188" s="518" t="str">
        <f t="shared" si="20"/>
        <v/>
      </c>
      <c r="BP188" s="518" t="str">
        <f t="shared" si="20"/>
        <v/>
      </c>
      <c r="BQ188" s="418" t="str">
        <f t="shared" si="20"/>
        <v/>
      </c>
    </row>
    <row r="189" spans="60:70" ht="15" customHeight="1">
      <c r="BI189" s="549" t="str">
        <f>IF(D56="","","4.75mm (4)")</f>
        <v/>
      </c>
      <c r="BJ189" s="518" t="str">
        <f>IF(D56="","",G66)</f>
        <v/>
      </c>
      <c r="BK189" s="518" t="str">
        <f t="shared" si="20"/>
        <v/>
      </c>
      <c r="BL189" s="518" t="str">
        <f t="shared" si="20"/>
        <v/>
      </c>
      <c r="BM189" s="518" t="str">
        <f t="shared" si="20"/>
        <v/>
      </c>
      <c r="BN189" s="518" t="str">
        <f t="shared" si="20"/>
        <v/>
      </c>
      <c r="BO189" s="518" t="str">
        <f t="shared" si="20"/>
        <v/>
      </c>
      <c r="BP189" s="518" t="str">
        <f t="shared" si="20"/>
        <v/>
      </c>
      <c r="BQ189" s="418" t="str">
        <f t="shared" si="20"/>
        <v/>
      </c>
    </row>
    <row r="190" spans="60:70" ht="15" customHeight="1">
      <c r="BI190" s="549" t="str">
        <f>IF(D56="","","2.36mm (8)")</f>
        <v/>
      </c>
      <c r="BJ190" s="518" t="str">
        <f>IF(D56="","",G67)</f>
        <v/>
      </c>
      <c r="BK190" s="518" t="str">
        <f t="shared" si="20"/>
        <v/>
      </c>
      <c r="BL190" s="518" t="str">
        <f t="shared" si="20"/>
        <v/>
      </c>
      <c r="BM190" s="518" t="str">
        <f t="shared" si="20"/>
        <v/>
      </c>
      <c r="BN190" s="518" t="str">
        <f t="shared" si="20"/>
        <v/>
      </c>
      <c r="BO190" s="518" t="str">
        <f t="shared" si="20"/>
        <v/>
      </c>
      <c r="BP190" s="518" t="str">
        <f t="shared" si="20"/>
        <v/>
      </c>
      <c r="BQ190" s="418" t="str">
        <f t="shared" si="20"/>
        <v/>
      </c>
    </row>
    <row r="191" spans="60:70" ht="15" customHeight="1">
      <c r="BI191" s="549" t="str">
        <f>IF(D56="","","1.18mm (16)")</f>
        <v/>
      </c>
      <c r="BJ191" s="518" t="str">
        <f>IF(D56="","",G68)</f>
        <v/>
      </c>
      <c r="BK191" s="518" t="str">
        <f>IF($D$56="","",I68)</f>
        <v/>
      </c>
      <c r="BL191" s="518"/>
      <c r="BM191" s="518"/>
      <c r="BN191" s="518"/>
      <c r="BO191" s="518"/>
      <c r="BP191" s="518" t="str">
        <f t="shared" ref="BP191:BQ196" si="21">IF($D$56="","",N68)</f>
        <v/>
      </c>
      <c r="BQ191" s="418" t="str">
        <f t="shared" si="21"/>
        <v/>
      </c>
    </row>
    <row r="192" spans="60:70" ht="15" customHeight="1">
      <c r="BI192" s="549" t="str">
        <f>IF(D56="","","600µm (30)")</f>
        <v/>
      </c>
      <c r="BJ192" s="518" t="str">
        <f>IF(D56="","",G69)</f>
        <v/>
      </c>
      <c r="BK192" s="518" t="str">
        <f>IF($D$56="","",I69)</f>
        <v/>
      </c>
      <c r="BL192" s="518" t="str">
        <f>IF($D$56="","",J69)</f>
        <v/>
      </c>
      <c r="BM192" s="518" t="str">
        <f>IF($D$56="","",K69)</f>
        <v/>
      </c>
      <c r="BN192" s="518" t="str">
        <f>IF($D$56="","",L69)</f>
        <v/>
      </c>
      <c r="BO192" s="518" t="str">
        <f>IF($D$56="","",M69)</f>
        <v/>
      </c>
      <c r="BP192" s="518" t="str">
        <f t="shared" si="21"/>
        <v/>
      </c>
      <c r="BQ192" s="418" t="str">
        <f t="shared" si="21"/>
        <v/>
      </c>
    </row>
    <row r="193" spans="61:71" ht="15" customHeight="1">
      <c r="BI193" s="549" t="str">
        <f>IF(D56="","","300µm (50)")</f>
        <v/>
      </c>
      <c r="BJ193" s="518" t="str">
        <f>IF(D56="","",G70)</f>
        <v/>
      </c>
      <c r="BK193" s="518" t="str">
        <f>IF($D$56="","",I70)</f>
        <v/>
      </c>
      <c r="BL193" s="518"/>
      <c r="BM193" s="518"/>
      <c r="BN193" s="518"/>
      <c r="BO193" s="518"/>
      <c r="BP193" s="518" t="str">
        <f t="shared" si="21"/>
        <v/>
      </c>
      <c r="BQ193" s="418" t="str">
        <f t="shared" si="21"/>
        <v/>
      </c>
    </row>
    <row r="194" spans="61:71" ht="15" customHeight="1">
      <c r="BI194" s="549" t="str">
        <f>IF(D56="","","150µm (100)")</f>
        <v/>
      </c>
      <c r="BJ194" s="518" t="str">
        <f>IF(D56="","",G71)</f>
        <v/>
      </c>
      <c r="BK194" s="518" t="str">
        <f>IF($D$56="","",I71)</f>
        <v/>
      </c>
      <c r="BL194" s="518"/>
      <c r="BM194" s="518"/>
      <c r="BN194" s="518"/>
      <c r="BO194" s="518"/>
      <c r="BP194" s="518" t="str">
        <f t="shared" si="21"/>
        <v/>
      </c>
      <c r="BQ194" s="418" t="str">
        <f t="shared" si="21"/>
        <v/>
      </c>
    </row>
    <row r="195" spans="61:71" ht="15" customHeight="1">
      <c r="BI195" s="549" t="str">
        <f>IF(D56="","","75µm (200)")</f>
        <v/>
      </c>
      <c r="BJ195" s="518" t="str">
        <f>IF(D56="","",G72)</f>
        <v/>
      </c>
      <c r="BK195" s="518" t="str">
        <f>IF($D$56="","",I72)</f>
        <v/>
      </c>
      <c r="BL195" s="519" t="str">
        <f>IF($D$56="","",J72)</f>
        <v/>
      </c>
      <c r="BM195" s="519" t="str">
        <f>IF($D$56="","",K72)</f>
        <v/>
      </c>
      <c r="BN195" s="519" t="str">
        <f>IF($D$56="","",L72)</f>
        <v/>
      </c>
      <c r="BO195" s="519" t="str">
        <f>IF($D$56="","",M72)</f>
        <v/>
      </c>
      <c r="BP195" s="518" t="str">
        <f t="shared" si="21"/>
        <v/>
      </c>
      <c r="BQ195" s="418" t="str">
        <f t="shared" si="21"/>
        <v/>
      </c>
    </row>
    <row r="196" spans="61:71" ht="15" customHeight="1">
      <c r="BI196" s="415"/>
      <c r="BJ196" s="518"/>
      <c r="BK196" s="518"/>
      <c r="BL196" s="518"/>
      <c r="BM196" s="518"/>
      <c r="BN196" s="518"/>
      <c r="BO196" s="518"/>
      <c r="BP196" s="518" t="str">
        <f t="shared" si="21"/>
        <v/>
      </c>
      <c r="BQ196" s="418" t="str">
        <f t="shared" si="21"/>
        <v/>
      </c>
    </row>
    <row r="197" spans="61:71" ht="25.5" customHeight="1">
      <c r="BI197" s="545" t="str">
        <f>IF(B101="","","Performance Graded Binder")</f>
        <v/>
      </c>
      <c r="BJ197" s="542"/>
      <c r="BK197" s="542"/>
      <c r="BL197" s="542"/>
      <c r="BM197" s="542"/>
      <c r="BN197" s="542"/>
      <c r="BO197" s="542"/>
      <c r="BP197" s="542"/>
      <c r="BQ197" s="546"/>
    </row>
    <row r="198" spans="61:71" ht="15" customHeight="1">
      <c r="BI198" s="407" t="s">
        <v>131</v>
      </c>
      <c r="BJ198" s="95">
        <f>B93</f>
        <v>0</v>
      </c>
    </row>
    <row r="199" spans="61:71" ht="15" customHeight="1">
      <c r="BI199" s="419" t="str">
        <f>IF(B101="","","PG Binder")</f>
        <v/>
      </c>
      <c r="BJ199" s="413" t="str">
        <f>IF(B101="","","G*/Sin Delta (DEG. C)")</f>
        <v/>
      </c>
      <c r="BK199" s="413" t="str">
        <f>IF(B101="","","Phase Angle")</f>
        <v/>
      </c>
      <c r="BL199" s="413" t="str">
        <f>IF(B101="","","Disposition")</f>
        <v/>
      </c>
      <c r="BM199" s="518" t="str">
        <f>IF(B101="","","Remarks")</f>
        <v/>
      </c>
      <c r="BN199" s="97"/>
      <c r="BO199" s="97"/>
      <c r="BP199" s="97"/>
      <c r="BQ199" s="411"/>
    </row>
    <row r="200" spans="61:71" ht="15" customHeight="1">
      <c r="BI200" s="419" t="str">
        <f>IF(B101="","",A101)</f>
        <v/>
      </c>
      <c r="BJ200" s="518" t="str">
        <f>IF(B101="","",B101)</f>
        <v/>
      </c>
      <c r="BK200" s="518" t="str">
        <f>IF(B101="","",C101)</f>
        <v/>
      </c>
      <c r="BL200" s="518" t="str">
        <f>IF(B101="","",D101)</f>
        <v/>
      </c>
      <c r="BM200" s="518" t="str">
        <f>IF(B101="","",E101)</f>
        <v/>
      </c>
      <c r="BN200" s="97"/>
      <c r="BO200" s="97"/>
      <c r="BP200" s="97"/>
      <c r="BQ200" s="411"/>
    </row>
    <row r="201" spans="61:71" ht="38.25" customHeight="1">
      <c r="BI201" s="412"/>
      <c r="BJ201" s="97"/>
      <c r="BK201" s="97"/>
      <c r="BL201" s="97"/>
      <c r="BM201" s="97"/>
      <c r="BN201" s="97"/>
      <c r="BO201" s="97"/>
      <c r="BP201" s="97"/>
      <c r="BQ201" s="411"/>
      <c r="BR201" s="97"/>
      <c r="BS201" s="97"/>
    </row>
    <row r="202" spans="61:71" ht="15" customHeight="1">
      <c r="BI202" s="545" t="str">
        <f>IF(A125="","","Emulsion")</f>
        <v/>
      </c>
      <c r="BJ202" s="542"/>
      <c r="BK202" s="542"/>
      <c r="BL202" s="542"/>
      <c r="BM202" s="542"/>
      <c r="BN202" s="542"/>
      <c r="BO202" s="542"/>
      <c r="BP202" s="542"/>
      <c r="BQ202" s="546"/>
      <c r="BR202" s="97"/>
      <c r="BS202" s="97"/>
    </row>
    <row r="203" spans="61:71" ht="15" customHeight="1">
      <c r="BI203" s="430" t="str">
        <f>IF(A125="","","Type")</f>
        <v/>
      </c>
      <c r="BJ203" s="180" t="str">
        <f>IF(A125="","","Dilution")</f>
        <v/>
      </c>
      <c r="BK203" s="518" t="str">
        <f>IF(A125="","","Pan Weight")</f>
        <v/>
      </c>
      <c r="BL203" s="413" t="str">
        <f>IF(A125="","","Sample Weight")</f>
        <v/>
      </c>
      <c r="BM203" s="413" t="str">
        <f>IF(A125="","","Pan and Sample Weight After Boil Off")</f>
        <v/>
      </c>
      <c r="BN203" s="413" t="str">
        <f>IF(A125="","","Sample Weight After Boil Off")</f>
        <v/>
      </c>
      <c r="BO203" s="413" t="str">
        <f>IF(A125="","","% Residue")</f>
        <v/>
      </c>
      <c r="BP203" s="413" t="str">
        <f>IF(A125="","","Limits")</f>
        <v/>
      </c>
      <c r="BQ203" s="417" t="str">
        <f>IF(A125="","","AASHTO Comp.")</f>
        <v/>
      </c>
    </row>
    <row r="204" spans="61:71" ht="15" customHeight="1">
      <c r="BI204" s="430" t="str">
        <f>IF(A125="","",B115)</f>
        <v/>
      </c>
      <c r="BJ204" s="431" t="str">
        <f>IF(A125="","",B116)</f>
        <v/>
      </c>
      <c r="BK204" s="420" t="str">
        <f t="shared" ref="BK204:BQ204" si="22">IF(A125="","",A125)</f>
        <v/>
      </c>
      <c r="BL204" s="420" t="str">
        <f t="shared" si="22"/>
        <v/>
      </c>
      <c r="BM204" s="420" t="str">
        <f t="shared" si="22"/>
        <v/>
      </c>
      <c r="BN204" s="420" t="str">
        <f t="shared" si="22"/>
        <v/>
      </c>
      <c r="BO204" s="420" t="str">
        <f t="shared" si="22"/>
        <v/>
      </c>
      <c r="BP204" s="518" t="str">
        <f t="shared" si="22"/>
        <v/>
      </c>
      <c r="BQ204" s="418" t="str">
        <f t="shared" si="22"/>
        <v/>
      </c>
    </row>
    <row r="205" spans="61:71" ht="14.25" customHeight="1">
      <c r="BI205" s="412"/>
      <c r="BJ205" s="97"/>
      <c r="BK205" s="97"/>
      <c r="BL205" s="97"/>
      <c r="BM205" s="97"/>
      <c r="BN205" s="97"/>
      <c r="BO205" s="97"/>
      <c r="BP205" s="97"/>
      <c r="BQ205" s="411"/>
    </row>
    <row r="206" spans="61:71" ht="15" customHeight="1">
      <c r="BI206" s="545" t="str">
        <f>IF(B149="","","Core Density")</f>
        <v/>
      </c>
      <c r="BJ206" s="542"/>
      <c r="BK206" s="542"/>
      <c r="BL206" s="542"/>
      <c r="BM206" s="542"/>
      <c r="BN206" s="542"/>
      <c r="BO206" s="542"/>
      <c r="BP206" s="542"/>
      <c r="BQ206" s="546"/>
    </row>
    <row r="207" spans="61:71" ht="15" customHeight="1">
      <c r="BI207" s="193"/>
      <c r="BJ207" s="108"/>
      <c r="BK207" s="108"/>
      <c r="BL207" s="108"/>
      <c r="BM207" s="108"/>
      <c r="BN207" s="108"/>
      <c r="BO207" s="108"/>
      <c r="BP207" s="108"/>
      <c r="BQ207" s="192"/>
    </row>
    <row r="208" spans="61:71" ht="15" customHeight="1">
      <c r="BI208" s="193"/>
      <c r="BJ208" s="108"/>
      <c r="BK208" s="108"/>
      <c r="BL208" s="108"/>
      <c r="BM208" s="108"/>
      <c r="BN208" s="108"/>
      <c r="BO208" s="108"/>
      <c r="BP208" s="108"/>
      <c r="BQ208" s="192"/>
    </row>
    <row r="209" spans="61:69" ht="15" customHeight="1">
      <c r="BI209" s="193"/>
      <c r="BJ209" s="108"/>
      <c r="BK209" s="108"/>
      <c r="BL209" s="108"/>
      <c r="BM209" s="108"/>
      <c r="BN209" s="108"/>
      <c r="BO209" s="108"/>
      <c r="BP209" s="108"/>
      <c r="BQ209" s="192"/>
    </row>
    <row r="210" spans="61:69" ht="15" customHeight="1">
      <c r="BI210" s="193"/>
      <c r="BJ210" s="108"/>
      <c r="BK210" s="108"/>
      <c r="BL210" s="108"/>
      <c r="BM210" s="108"/>
      <c r="BN210" s="108"/>
      <c r="BO210" s="108"/>
      <c r="BP210" s="108"/>
      <c r="BQ210" s="192"/>
    </row>
    <row r="211" spans="61:69" ht="15" customHeight="1">
      <c r="BI211" s="193"/>
      <c r="BJ211" s="108"/>
      <c r="BK211" s="108"/>
      <c r="BL211" s="108"/>
      <c r="BM211" s="108"/>
      <c r="BN211" s="108"/>
      <c r="BO211" s="108"/>
      <c r="BP211" s="108"/>
      <c r="BQ211" s="192"/>
    </row>
    <row r="212" spans="61:69" ht="15" customHeight="1">
      <c r="BI212" s="419" t="str">
        <f>IF(B149="","","Core #")</f>
        <v/>
      </c>
      <c r="BJ212" s="413" t="str">
        <f>IF(B149="","","District 1 Field Density")</f>
        <v/>
      </c>
      <c r="BK212" s="413" t="str">
        <f>IF(B149="","","Contractor Field Density")</f>
        <v/>
      </c>
      <c r="BL212" s="413" t="str">
        <f>IF(B149="","","Difference")</f>
        <v/>
      </c>
      <c r="BM212" s="413" t="str">
        <f>IF(B149="","","IM 216 Comp.")</f>
        <v/>
      </c>
      <c r="BN212" s="413" t="str">
        <f>IF(B149="","","Tolerance")</f>
        <v/>
      </c>
      <c r="BO212" s="97"/>
      <c r="BP212" s="97"/>
      <c r="BQ212" s="411"/>
    </row>
    <row r="213" spans="61:69" ht="15" customHeight="1">
      <c r="BI213" s="419" t="str">
        <f t="shared" ref="BI213:BI220" si="23">IF($B$149="","",A149)</f>
        <v/>
      </c>
      <c r="BJ213" s="158" t="str">
        <f t="shared" ref="BJ213:BN220" si="24">IF($B$149="","",E149)</f>
        <v/>
      </c>
      <c r="BK213" s="158" t="str">
        <f t="shared" si="24"/>
        <v/>
      </c>
      <c r="BL213" s="158" t="str">
        <f t="shared" si="24"/>
        <v/>
      </c>
      <c r="BM213" s="518" t="str">
        <f t="shared" si="24"/>
        <v/>
      </c>
      <c r="BN213" s="518" t="str">
        <f t="shared" si="24"/>
        <v/>
      </c>
      <c r="BO213" s="97"/>
      <c r="BP213" s="97"/>
      <c r="BQ213" s="411"/>
    </row>
    <row r="214" spans="61:69" ht="15" customHeight="1">
      <c r="BI214" s="419" t="str">
        <f t="shared" si="23"/>
        <v/>
      </c>
      <c r="BJ214" s="158" t="str">
        <f t="shared" si="24"/>
        <v/>
      </c>
      <c r="BK214" s="158" t="str">
        <f t="shared" si="24"/>
        <v/>
      </c>
      <c r="BL214" s="158" t="str">
        <f t="shared" si="24"/>
        <v/>
      </c>
      <c r="BM214" s="518" t="str">
        <f t="shared" si="24"/>
        <v/>
      </c>
      <c r="BN214" s="518" t="str">
        <f t="shared" si="24"/>
        <v/>
      </c>
      <c r="BO214" s="97"/>
      <c r="BP214" s="97"/>
      <c r="BQ214" s="411"/>
    </row>
    <row r="215" spans="61:69" ht="15" customHeight="1">
      <c r="BI215" s="419" t="str">
        <f t="shared" si="23"/>
        <v/>
      </c>
      <c r="BJ215" s="158" t="str">
        <f t="shared" si="24"/>
        <v/>
      </c>
      <c r="BK215" s="158" t="str">
        <f t="shared" si="24"/>
        <v/>
      </c>
      <c r="BL215" s="158" t="str">
        <f t="shared" si="24"/>
        <v/>
      </c>
      <c r="BM215" s="518" t="str">
        <f t="shared" si="24"/>
        <v/>
      </c>
      <c r="BN215" s="518" t="str">
        <f t="shared" si="24"/>
        <v/>
      </c>
      <c r="BO215" s="97"/>
      <c r="BP215" s="97"/>
      <c r="BQ215" s="411"/>
    </row>
    <row r="216" spans="61:69" ht="15" customHeight="1">
      <c r="BI216" s="419" t="str">
        <f t="shared" si="23"/>
        <v/>
      </c>
      <c r="BJ216" s="158" t="str">
        <f t="shared" si="24"/>
        <v/>
      </c>
      <c r="BK216" s="158" t="str">
        <f t="shared" si="24"/>
        <v/>
      </c>
      <c r="BL216" s="158" t="str">
        <f t="shared" si="24"/>
        <v/>
      </c>
      <c r="BM216" s="518" t="str">
        <f t="shared" si="24"/>
        <v/>
      </c>
      <c r="BN216" s="518" t="str">
        <f t="shared" si="24"/>
        <v/>
      </c>
      <c r="BO216" s="97"/>
      <c r="BP216" s="97"/>
      <c r="BQ216" s="411"/>
    </row>
    <row r="217" spans="61:69" ht="15" customHeight="1">
      <c r="BI217" s="419" t="str">
        <f t="shared" si="23"/>
        <v/>
      </c>
      <c r="BJ217" s="158" t="str">
        <f t="shared" si="24"/>
        <v/>
      </c>
      <c r="BK217" s="158" t="str">
        <f t="shared" si="24"/>
        <v/>
      </c>
      <c r="BL217" s="158" t="str">
        <f t="shared" si="24"/>
        <v/>
      </c>
      <c r="BM217" s="518" t="str">
        <f t="shared" si="24"/>
        <v/>
      </c>
      <c r="BN217" s="518" t="str">
        <f t="shared" si="24"/>
        <v/>
      </c>
      <c r="BO217" s="97"/>
      <c r="BP217" s="97"/>
      <c r="BQ217" s="411"/>
    </row>
    <row r="218" spans="61:69" ht="15" customHeight="1">
      <c r="BI218" s="419" t="str">
        <f t="shared" si="23"/>
        <v/>
      </c>
      <c r="BJ218" s="158" t="str">
        <f t="shared" si="24"/>
        <v/>
      </c>
      <c r="BK218" s="158" t="str">
        <f t="shared" si="24"/>
        <v/>
      </c>
      <c r="BL218" s="158" t="str">
        <f t="shared" si="24"/>
        <v/>
      </c>
      <c r="BM218" s="518" t="str">
        <f t="shared" si="24"/>
        <v/>
      </c>
      <c r="BN218" s="518" t="str">
        <f t="shared" si="24"/>
        <v/>
      </c>
      <c r="BO218" s="97"/>
      <c r="BP218" s="97"/>
      <c r="BQ218" s="411"/>
    </row>
    <row r="219" spans="61:69" ht="15" customHeight="1">
      <c r="BI219" s="419" t="str">
        <f t="shared" si="23"/>
        <v/>
      </c>
      <c r="BJ219" s="158" t="str">
        <f t="shared" si="24"/>
        <v/>
      </c>
      <c r="BK219" s="158" t="str">
        <f t="shared" si="24"/>
        <v/>
      </c>
      <c r="BL219" s="158" t="str">
        <f t="shared" si="24"/>
        <v/>
      </c>
      <c r="BM219" s="518" t="str">
        <f t="shared" si="24"/>
        <v/>
      </c>
      <c r="BN219" s="518" t="str">
        <f t="shared" si="24"/>
        <v/>
      </c>
      <c r="BO219" s="97"/>
      <c r="BP219" s="97"/>
      <c r="BQ219" s="411"/>
    </row>
    <row r="220" spans="61:69" ht="15" customHeight="1" thickBot="1">
      <c r="BI220" s="421" t="str">
        <f t="shared" si="23"/>
        <v/>
      </c>
      <c r="BJ220" s="422" t="str">
        <f t="shared" si="24"/>
        <v/>
      </c>
      <c r="BK220" s="422" t="str">
        <f t="shared" si="24"/>
        <v/>
      </c>
      <c r="BL220" s="422" t="str">
        <f t="shared" si="24"/>
        <v/>
      </c>
      <c r="BM220" s="423" t="str">
        <f t="shared" si="24"/>
        <v/>
      </c>
      <c r="BN220" s="423" t="str">
        <f t="shared" si="24"/>
        <v/>
      </c>
      <c r="BO220" s="424"/>
      <c r="BP220" s="424"/>
      <c r="BQ220" s="425"/>
    </row>
    <row r="221" spans="61:69" ht="15" customHeight="1"/>
    <row r="222" spans="61:69" ht="15" customHeight="1"/>
    <row r="223" spans="61:69" ht="15" customHeight="1"/>
    <row r="224" spans="61:69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</sheetData>
  <sheetProtection sheet="1" objects="1" scenarios="1"/>
  <mergeCells count="179">
    <mergeCell ref="BI172:BQ172"/>
    <mergeCell ref="BJ173:BK173"/>
    <mergeCell ref="BJ174:BK174"/>
    <mergeCell ref="BI180:BQ180"/>
    <mergeCell ref="BJ181:BK181"/>
    <mergeCell ref="BJ182:BK182"/>
    <mergeCell ref="BJ168:BL168"/>
    <mergeCell ref="BJ169:BL169"/>
    <mergeCell ref="BJ170:BL170"/>
    <mergeCell ref="BJ171:BL171"/>
    <mergeCell ref="BM171:BN171"/>
    <mergeCell ref="BO171:BP171"/>
    <mergeCell ref="B158:K161"/>
    <mergeCell ref="BI164:BQ164"/>
    <mergeCell ref="BJ166:BL166"/>
    <mergeCell ref="BO166:BQ166"/>
    <mergeCell ref="BJ167:BL167"/>
    <mergeCell ref="BO167:BQ167"/>
    <mergeCell ref="G146:G148"/>
    <mergeCell ref="H146:H148"/>
    <mergeCell ref="I146:I148"/>
    <mergeCell ref="J146:J148"/>
    <mergeCell ref="K146:K148"/>
    <mergeCell ref="B147:B148"/>
    <mergeCell ref="C147:C148"/>
    <mergeCell ref="D147:D148"/>
    <mergeCell ref="E147:E148"/>
    <mergeCell ref="F147:F148"/>
    <mergeCell ref="B140:D140"/>
    <mergeCell ref="B141:D141"/>
    <mergeCell ref="B142:D142"/>
    <mergeCell ref="B143:D143"/>
    <mergeCell ref="B144:D144"/>
    <mergeCell ref="A146:A148"/>
    <mergeCell ref="B146:E146"/>
    <mergeCell ref="B135:D135"/>
    <mergeCell ref="B136:D136"/>
    <mergeCell ref="B137:D137"/>
    <mergeCell ref="I137:J137"/>
    <mergeCell ref="B138:D138"/>
    <mergeCell ref="B139:D139"/>
    <mergeCell ref="B127:G129"/>
    <mergeCell ref="A131:K131"/>
    <mergeCell ref="B132:D132"/>
    <mergeCell ref="B133:D133"/>
    <mergeCell ref="G133:J133"/>
    <mergeCell ref="B134:D13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E99:E100"/>
    <mergeCell ref="B103:E105"/>
    <mergeCell ref="A107:G107"/>
    <mergeCell ref="B108:D108"/>
    <mergeCell ref="B109:D109"/>
    <mergeCell ref="B110:D110"/>
    <mergeCell ref="B93:D93"/>
    <mergeCell ref="B94:D94"/>
    <mergeCell ref="B95:D95"/>
    <mergeCell ref="B96:D96"/>
    <mergeCell ref="B97:D97"/>
    <mergeCell ref="A99:A100"/>
    <mergeCell ref="B99:B100"/>
    <mergeCell ref="C99:C100"/>
    <mergeCell ref="D99:D100"/>
    <mergeCell ref="B87:D87"/>
    <mergeCell ref="B88:D88"/>
    <mergeCell ref="B89:D89"/>
    <mergeCell ref="B90:D90"/>
    <mergeCell ref="B91:D91"/>
    <mergeCell ref="B92:D92"/>
    <mergeCell ref="B74:C74"/>
    <mergeCell ref="B75:C75"/>
    <mergeCell ref="B78:G82"/>
    <mergeCell ref="A84:E84"/>
    <mergeCell ref="B85:D85"/>
    <mergeCell ref="B86:D86"/>
    <mergeCell ref="B68:C68"/>
    <mergeCell ref="B69:C69"/>
    <mergeCell ref="B70:C70"/>
    <mergeCell ref="B71:C71"/>
    <mergeCell ref="B72:C72"/>
    <mergeCell ref="B73:C73"/>
    <mergeCell ref="B63:C63"/>
    <mergeCell ref="B64:C64"/>
    <mergeCell ref="Z64:Z65"/>
    <mergeCell ref="B65:C65"/>
    <mergeCell ref="B66:C66"/>
    <mergeCell ref="B67:C67"/>
    <mergeCell ref="N59:N60"/>
    <mergeCell ref="O59:O60"/>
    <mergeCell ref="Q59:Q60"/>
    <mergeCell ref="R59:R60"/>
    <mergeCell ref="B61:C61"/>
    <mergeCell ref="B62:C62"/>
    <mergeCell ref="H59:H60"/>
    <mergeCell ref="I59:I60"/>
    <mergeCell ref="J59:J60"/>
    <mergeCell ref="K59:K60"/>
    <mergeCell ref="L59:L60"/>
    <mergeCell ref="M59:M60"/>
    <mergeCell ref="A59:A60"/>
    <mergeCell ref="B59:C60"/>
    <mergeCell ref="D59:D60"/>
    <mergeCell ref="E59:E60"/>
    <mergeCell ref="F59:F60"/>
    <mergeCell ref="G59:G60"/>
    <mergeCell ref="B55:D55"/>
    <mergeCell ref="A56:C56"/>
    <mergeCell ref="D56:E56"/>
    <mergeCell ref="A57:C57"/>
    <mergeCell ref="D57:E57"/>
    <mergeCell ref="A58:C58"/>
    <mergeCell ref="D58:E58"/>
    <mergeCell ref="B50:D50"/>
    <mergeCell ref="B51:D51"/>
    <mergeCell ref="G51:H51"/>
    <mergeCell ref="B52:D52"/>
    <mergeCell ref="B53:D53"/>
    <mergeCell ref="B54:D54"/>
    <mergeCell ref="AC46:AC47"/>
    <mergeCell ref="AD46:AD47"/>
    <mergeCell ref="B47:D47"/>
    <mergeCell ref="G47:H47"/>
    <mergeCell ref="B48:D48"/>
    <mergeCell ref="B49:D49"/>
    <mergeCell ref="B44:D44"/>
    <mergeCell ref="B45:D45"/>
    <mergeCell ref="H45:I45"/>
    <mergeCell ref="B46:D46"/>
    <mergeCell ref="Z46:Z47"/>
    <mergeCell ref="AA46:AA47"/>
    <mergeCell ref="A31:B31"/>
    <mergeCell ref="A32:B32"/>
    <mergeCell ref="A33:B33"/>
    <mergeCell ref="A34:B34"/>
    <mergeCell ref="B36:G40"/>
    <mergeCell ref="A43:O43"/>
    <mergeCell ref="F23:G23"/>
    <mergeCell ref="B24:C24"/>
    <mergeCell ref="A28:G28"/>
    <mergeCell ref="C29:C30"/>
    <mergeCell ref="D29:D30"/>
    <mergeCell ref="E29:E30"/>
    <mergeCell ref="F29:F30"/>
    <mergeCell ref="G29:G30"/>
    <mergeCell ref="A18:D18"/>
    <mergeCell ref="F18:H18"/>
    <mergeCell ref="F19:G19"/>
    <mergeCell ref="F20:G20"/>
    <mergeCell ref="F21:G21"/>
    <mergeCell ref="F22:G22"/>
    <mergeCell ref="B15:D15"/>
    <mergeCell ref="B16:D16"/>
    <mergeCell ref="B17:D17"/>
    <mergeCell ref="B7:D7"/>
    <mergeCell ref="J7:K8"/>
    <mergeCell ref="B8:D8"/>
    <mergeCell ref="B9:D9"/>
    <mergeCell ref="B10:D10"/>
    <mergeCell ref="B11:D11"/>
    <mergeCell ref="A1:H1"/>
    <mergeCell ref="B2:D2"/>
    <mergeCell ref="B3:D3"/>
    <mergeCell ref="B4:D4"/>
    <mergeCell ref="B5:D5"/>
    <mergeCell ref="B6:D6"/>
    <mergeCell ref="B12:D12"/>
    <mergeCell ref="B13:D13"/>
    <mergeCell ref="B14:D14"/>
  </mergeCells>
  <conditionalFormatting sqref="BI202:BQ202">
    <cfRule type="cellIs" dxfId="101" priority="3" stopIfTrue="1" operator="equal">
      <formula>"Emulsion"</formula>
    </cfRule>
  </conditionalFormatting>
  <conditionalFormatting sqref="BI206:BQ206">
    <cfRule type="cellIs" dxfId="100" priority="2" stopIfTrue="1" operator="equal">
      <formula>"Core Density"</formula>
    </cfRule>
  </conditionalFormatting>
  <conditionalFormatting sqref="H46">
    <cfRule type="expression" dxfId="99" priority="1">
      <formula>AND($H$45="Cold Feed",$H$46="")</formula>
    </cfRule>
  </conditionalFormatting>
  <dataValidations count="7">
    <dataValidation type="decimal" operator="greaterThan" allowBlank="1" showInputMessage="1" showErrorMessage="1" sqref="B144:D144">
      <formula1>0</formula1>
    </dataValidation>
    <dataValidation type="list" allowBlank="1" showInputMessage="1" showErrorMessage="1" sqref="K9:K13">
      <formula1>$AU$1:$AU$2</formula1>
    </dataValidation>
    <dataValidation type="decimal" operator="greaterThanOrEqual" allowBlank="1" showInputMessage="1" showErrorMessage="1" sqref="H52:H54 H48:H50 I47:I52">
      <formula1>0</formula1>
    </dataValidation>
    <dataValidation type="list" allowBlank="1" showInputMessage="1" showErrorMessage="1" sqref="H45">
      <formula1>$T$45:$T$46</formula1>
    </dataValidation>
    <dataValidation type="list" allowBlank="1" showInputMessage="1" showErrorMessage="1" sqref="B3">
      <formula1>Mixes</formula1>
    </dataValidation>
    <dataValidation type="list" allowBlank="1" showInputMessage="1" showErrorMessage="1" sqref="M13">
      <formula1>Design</formula1>
    </dataValidation>
    <dataValidation type="list" allowBlank="1" showInputMessage="1" showErrorMessage="1" sqref="B54:D54">
      <formula1>CF</formula1>
    </dataValidation>
  </dataValidations>
  <printOptions horizontalCentered="1" verticalCentered="1"/>
  <pageMargins left="0.25" right="0.25" top="0.5" bottom="0.5" header="0.37" footer="0"/>
  <pageSetup scale="96"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4385" r:id="rId4" name="Button 1">
              <controlPr defaultSize="0" print="0" autoFill="0" autoPict="0" macro="[0]!call_print_report">
                <anchor moveWithCells="1">
                  <from>
                    <xdr:col>8</xdr:col>
                    <xdr:colOff>66675</xdr:colOff>
                    <xdr:row>0</xdr:row>
                    <xdr:rowOff>0</xdr:rowOff>
                  </from>
                  <to>
                    <xdr:col>11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6" r:id="rId5" name="Button 2">
              <controlPr defaultSize="0" print="0" autoFill="0" autoPict="0" macro="[0]!Back1">
                <anchor moveWithCells="1">
                  <from>
                    <xdr:col>12</xdr:col>
                    <xdr:colOff>238125</xdr:colOff>
                    <xdr:row>162</xdr:row>
                    <xdr:rowOff>57150</xdr:rowOff>
                  </from>
                  <to>
                    <xdr:col>13</xdr:col>
                    <xdr:colOff>828675</xdr:colOff>
                    <xdr:row>163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7" r:id="rId6" name="Button 3">
              <controlPr defaultSize="0" print="0" autoFill="0" autoPict="0" macro="[0]!email_worksheet">
                <anchor moveWithCells="1">
                  <from>
                    <xdr:col>8</xdr:col>
                    <xdr:colOff>66675</xdr:colOff>
                    <xdr:row>1</xdr:row>
                    <xdr:rowOff>180975</xdr:rowOff>
                  </from>
                  <to>
                    <xdr:col>11</xdr:col>
                    <xdr:colOff>295275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8" r:id="rId7" name="Button 4">
              <controlPr defaultSize="0" print="0" autoFill="0" autoPict="0" macro="[0]!save_report">
                <anchor moveWithCells="1">
                  <from>
                    <xdr:col>8</xdr:col>
                    <xdr:colOff>66675</xdr:colOff>
                    <xdr:row>3</xdr:row>
                    <xdr:rowOff>171450</xdr:rowOff>
                  </from>
                  <to>
                    <xdr:col>11</xdr:col>
                    <xdr:colOff>295275</xdr:colOff>
                    <xdr:row>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topLeftCell="C1" workbookViewId="0">
      <selection activeCell="O27" sqref="O27"/>
    </sheetView>
  </sheetViews>
  <sheetFormatPr defaultRowHeight="12.75"/>
  <sheetData/>
  <sheetProtection sheet="1" objects="1" scenarios="1"/>
  <phoneticPr fontId="0" type="noConversion"/>
  <pageMargins left="0.75" right="0.75" top="1" bottom="1" header="0.5" footer="0.5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O196"/>
  <sheetViews>
    <sheetView workbookViewId="0">
      <selection activeCell="B8" sqref="B8"/>
    </sheetView>
  </sheetViews>
  <sheetFormatPr defaultRowHeight="12.75"/>
  <cols>
    <col min="1" max="1" width="10.140625" style="440" customWidth="1"/>
    <col min="2" max="2" width="8.42578125" style="440" customWidth="1"/>
    <col min="3" max="3" width="13.7109375" style="440" customWidth="1"/>
    <col min="4" max="9" width="9.28515625" style="440" customWidth="1"/>
    <col min="10" max="16384" width="9.140625" style="95"/>
  </cols>
  <sheetData>
    <row r="1" spans="1:20" ht="33" customHeight="1">
      <c r="A1" s="436" t="s">
        <v>260</v>
      </c>
      <c r="B1" s="436" t="s">
        <v>150</v>
      </c>
      <c r="C1" s="436" t="s">
        <v>266</v>
      </c>
      <c r="D1" s="436" t="s">
        <v>262</v>
      </c>
      <c r="E1" s="436" t="s">
        <v>263</v>
      </c>
      <c r="F1" s="436" t="s">
        <v>265</v>
      </c>
      <c r="G1" s="436" t="s">
        <v>261</v>
      </c>
      <c r="H1" s="436" t="s">
        <v>264</v>
      </c>
      <c r="I1" s="436" t="s">
        <v>265</v>
      </c>
      <c r="J1" s="436" t="s">
        <v>267</v>
      </c>
      <c r="K1" s="436" t="s">
        <v>268</v>
      </c>
      <c r="L1" s="436" t="s">
        <v>265</v>
      </c>
      <c r="M1" s="438"/>
      <c r="N1" s="438"/>
      <c r="O1" s="438"/>
      <c r="P1" s="438"/>
      <c r="Q1" s="438"/>
      <c r="R1" s="438"/>
      <c r="S1" s="438"/>
      <c r="T1" s="438"/>
    </row>
    <row r="2" spans="1:20">
      <c r="A2" s="439" t="str">
        <f>IF('1'!B$20="","",'1'!B$4)</f>
        <v/>
      </c>
      <c r="B2" s="440" t="str">
        <f>IF('1'!B$20="","",'1'!B$3)</f>
        <v/>
      </c>
      <c r="C2" s="440" t="str">
        <f>IF('1'!B$20="","",'1'!B$15)</f>
        <v/>
      </c>
      <c r="D2" s="441" t="str">
        <f>IF('1'!B$20="","",'1'!BK$176)</f>
        <v/>
      </c>
      <c r="E2" s="441" t="str">
        <f>IF('1'!B$20="","",'1'!BL$176)</f>
        <v/>
      </c>
      <c r="F2" s="441">
        <f>IF('1'!B$20="",0,'1'!BM$176)</f>
        <v>0</v>
      </c>
      <c r="G2" s="441" t="str">
        <f>IF('1'!B$20="","",'1'!BK$177)</f>
        <v/>
      </c>
      <c r="H2" s="441" t="str">
        <f>IF('1'!B$20="","",'1'!BL$177)</f>
        <v/>
      </c>
      <c r="I2" s="441">
        <f>IF('1'!B$20="",0,'1'!BM$177)</f>
        <v>0</v>
      </c>
      <c r="J2" s="440" t="str">
        <f>IF('1'!B$20="","",'1'!BK$178)</f>
        <v/>
      </c>
      <c r="K2" s="440" t="str">
        <f>IF('1'!B$20="","",'1'!BL$178)</f>
        <v/>
      </c>
      <c r="L2" s="442">
        <f>IF('1'!B$20="",0,'1'!BM$178)</f>
        <v>0</v>
      </c>
    </row>
    <row r="3" spans="1:20">
      <c r="A3" s="439" t="e">
        <f>IF(#REF!="","",#REF!)</f>
        <v>#REF!</v>
      </c>
      <c r="B3" s="440" t="e">
        <f>IF(#REF!="","",#REF!)</f>
        <v>#REF!</v>
      </c>
      <c r="C3" s="440" t="e">
        <f>IF(#REF!="","",#REF!)</f>
        <v>#REF!</v>
      </c>
      <c r="D3" s="441" t="e">
        <f>IF(#REF!="","",#REF!)</f>
        <v>#REF!</v>
      </c>
      <c r="E3" s="441" t="e">
        <f>IF(#REF!="","",#REF!)</f>
        <v>#REF!</v>
      </c>
      <c r="F3" s="441" t="e">
        <f>IF(#REF!="",0,#REF!)</f>
        <v>#REF!</v>
      </c>
      <c r="G3" s="441" t="e">
        <f>IF(#REF!="","",#REF!)</f>
        <v>#REF!</v>
      </c>
      <c r="H3" s="441" t="e">
        <f>IF(#REF!="","",#REF!)</f>
        <v>#REF!</v>
      </c>
      <c r="I3" s="441" t="e">
        <f>IF(#REF!="",0,#REF!)</f>
        <v>#REF!</v>
      </c>
      <c r="J3" s="440" t="e">
        <f>IF(#REF!="","",#REF!)</f>
        <v>#REF!</v>
      </c>
      <c r="K3" s="440" t="e">
        <f>IF(#REF!="","",#REF!)</f>
        <v>#REF!</v>
      </c>
      <c r="L3" s="442" t="e">
        <f>IF(#REF!="",0,#REF!)</f>
        <v>#REF!</v>
      </c>
    </row>
    <row r="4" spans="1:20">
      <c r="A4" s="439" t="e">
        <f>IF(#REF!="","",#REF!)</f>
        <v>#REF!</v>
      </c>
      <c r="B4" s="440" t="e">
        <f>IF(#REF!="","",#REF!)</f>
        <v>#REF!</v>
      </c>
      <c r="C4" s="440" t="e">
        <f>IF(#REF!="","",#REF!)</f>
        <v>#REF!</v>
      </c>
      <c r="D4" s="441" t="e">
        <f>IF(#REF!="","",#REF!)</f>
        <v>#REF!</v>
      </c>
      <c r="E4" s="441" t="e">
        <f>IF(#REF!="","",#REF!)</f>
        <v>#REF!</v>
      </c>
      <c r="F4" s="441" t="e">
        <f>IF(#REF!="",0,#REF!)</f>
        <v>#REF!</v>
      </c>
      <c r="G4" s="441" t="e">
        <f>IF(#REF!="","",#REF!)</f>
        <v>#REF!</v>
      </c>
      <c r="H4" s="441" t="e">
        <f>IF(#REF!="","",#REF!)</f>
        <v>#REF!</v>
      </c>
      <c r="I4" s="441" t="e">
        <f>IF(#REF!="",0,#REF!)</f>
        <v>#REF!</v>
      </c>
      <c r="J4" s="440" t="e">
        <f>IF(#REF!="","",#REF!)</f>
        <v>#REF!</v>
      </c>
      <c r="K4" s="440" t="e">
        <f>IF(#REF!="","",#REF!)</f>
        <v>#REF!</v>
      </c>
      <c r="L4" s="442" t="e">
        <f>IF(#REF!="",0,#REF!)</f>
        <v>#REF!</v>
      </c>
    </row>
    <row r="5" spans="1:20">
      <c r="A5" s="439" t="e">
        <f>IF(#REF!="","",#REF!)</f>
        <v>#REF!</v>
      </c>
      <c r="B5" s="440" t="e">
        <f>IF(#REF!="","",#REF!)</f>
        <v>#REF!</v>
      </c>
      <c r="C5" s="440" t="e">
        <f>IF(#REF!="","",#REF!)</f>
        <v>#REF!</v>
      </c>
      <c r="D5" s="441" t="e">
        <f>IF(#REF!="","",#REF!)</f>
        <v>#REF!</v>
      </c>
      <c r="E5" s="441" t="e">
        <f>IF(#REF!="","",#REF!)</f>
        <v>#REF!</v>
      </c>
      <c r="F5" s="441" t="e">
        <f>IF(#REF!="",0,#REF!)</f>
        <v>#REF!</v>
      </c>
      <c r="G5" s="441" t="e">
        <f>IF(#REF!="","",#REF!)</f>
        <v>#REF!</v>
      </c>
      <c r="H5" s="441" t="e">
        <f>IF(#REF!="","",#REF!)</f>
        <v>#REF!</v>
      </c>
      <c r="I5" s="441" t="e">
        <f>IF(#REF!="",0,#REF!)</f>
        <v>#REF!</v>
      </c>
      <c r="J5" s="440" t="e">
        <f>IF(#REF!="","",#REF!)</f>
        <v>#REF!</v>
      </c>
      <c r="K5" s="440" t="e">
        <f>IF(#REF!="","",#REF!)</f>
        <v>#REF!</v>
      </c>
      <c r="L5" s="442" t="e">
        <f>IF(#REF!="",0,#REF!)</f>
        <v>#REF!</v>
      </c>
    </row>
    <row r="6" spans="1:20">
      <c r="A6" s="439" t="e">
        <f>IF(#REF!="","",#REF!)</f>
        <v>#REF!</v>
      </c>
      <c r="B6" s="440" t="e">
        <f>IF(#REF!="","",#REF!)</f>
        <v>#REF!</v>
      </c>
      <c r="C6" s="440" t="e">
        <f>IF(#REF!="","",#REF!)</f>
        <v>#REF!</v>
      </c>
      <c r="D6" s="441" t="e">
        <f>IF(#REF!="","",#REF!)</f>
        <v>#REF!</v>
      </c>
      <c r="E6" s="441" t="e">
        <f>IF(#REF!="","",#REF!)</f>
        <v>#REF!</v>
      </c>
      <c r="F6" s="441" t="e">
        <f>IF(#REF!="",0,#REF!)</f>
        <v>#REF!</v>
      </c>
      <c r="G6" s="441" t="e">
        <f>IF(#REF!="","",#REF!)</f>
        <v>#REF!</v>
      </c>
      <c r="H6" s="441" t="e">
        <f>IF(#REF!="","",#REF!)</f>
        <v>#REF!</v>
      </c>
      <c r="I6" s="441" t="e">
        <f>IF(#REF!="",0,#REF!)</f>
        <v>#REF!</v>
      </c>
      <c r="J6" s="440" t="e">
        <f>IF(#REF!="","",#REF!)</f>
        <v>#REF!</v>
      </c>
      <c r="K6" s="440" t="e">
        <f>IF(#REF!="","",#REF!)</f>
        <v>#REF!</v>
      </c>
      <c r="L6" s="442" t="e">
        <f>IF(#REF!="",0,#REF!)</f>
        <v>#REF!</v>
      </c>
    </row>
    <row r="7" spans="1:20">
      <c r="A7" s="439" t="e">
        <f>IF(#REF!="","",#REF!)</f>
        <v>#REF!</v>
      </c>
      <c r="B7" s="440" t="e">
        <f>IF(#REF!="","",#REF!)</f>
        <v>#REF!</v>
      </c>
      <c r="C7" s="440" t="e">
        <f>IF(#REF!="","",#REF!)</f>
        <v>#REF!</v>
      </c>
      <c r="D7" s="441" t="e">
        <f>IF(#REF!="","",#REF!)</f>
        <v>#REF!</v>
      </c>
      <c r="E7" s="441" t="e">
        <f>IF(#REF!="","",#REF!)</f>
        <v>#REF!</v>
      </c>
      <c r="F7" s="441" t="e">
        <f>IF(#REF!="",0,#REF!)</f>
        <v>#REF!</v>
      </c>
      <c r="G7" s="441" t="e">
        <f>IF(#REF!="","",#REF!)</f>
        <v>#REF!</v>
      </c>
      <c r="H7" s="441" t="e">
        <f>IF(#REF!="","",#REF!)</f>
        <v>#REF!</v>
      </c>
      <c r="I7" s="441" t="e">
        <f>IF(#REF!="",0,#REF!)</f>
        <v>#REF!</v>
      </c>
      <c r="J7" s="440" t="e">
        <f>IF(#REF!="","",#REF!)</f>
        <v>#REF!</v>
      </c>
      <c r="K7" s="440" t="e">
        <f>IF(#REF!="","",#REF!)</f>
        <v>#REF!</v>
      </c>
      <c r="L7" s="442" t="e">
        <f>IF(#REF!="",0,#REF!)</f>
        <v>#REF!</v>
      </c>
    </row>
    <row r="8" spans="1:20">
      <c r="A8" s="439" t="e">
        <f>IF(#REF!="","",#REF!)</f>
        <v>#REF!</v>
      </c>
      <c r="B8" s="440" t="e">
        <f>IF(#REF!="","",#REF!)</f>
        <v>#REF!</v>
      </c>
      <c r="C8" s="440" t="e">
        <f>IF(#REF!="","",#REF!)</f>
        <v>#REF!</v>
      </c>
      <c r="D8" s="441" t="e">
        <f>IF(#REF!="","",#REF!)</f>
        <v>#REF!</v>
      </c>
      <c r="E8" s="441" t="e">
        <f>IF(#REF!="","",#REF!)</f>
        <v>#REF!</v>
      </c>
      <c r="F8" s="441" t="e">
        <f>IF(#REF!="",0,#REF!)</f>
        <v>#REF!</v>
      </c>
      <c r="G8" s="441" t="e">
        <f>IF(#REF!="","",#REF!)</f>
        <v>#REF!</v>
      </c>
      <c r="H8" s="441" t="e">
        <f>IF(#REF!="","",#REF!)</f>
        <v>#REF!</v>
      </c>
      <c r="I8" s="441" t="e">
        <f>IF(#REF!="",0,#REF!)</f>
        <v>#REF!</v>
      </c>
      <c r="J8" s="440" t="e">
        <f>IF(#REF!="","",#REF!)</f>
        <v>#REF!</v>
      </c>
      <c r="K8" s="440" t="e">
        <f>IF(#REF!="","",#REF!)</f>
        <v>#REF!</v>
      </c>
      <c r="L8" s="442" t="e">
        <f>IF(#REF!="",0,#REF!)</f>
        <v>#REF!</v>
      </c>
    </row>
    <row r="9" spans="1:20">
      <c r="A9" s="439" t="e">
        <f>IF(#REF!="","",#REF!)</f>
        <v>#REF!</v>
      </c>
      <c r="B9" s="440" t="e">
        <f>IF(#REF!="","",#REF!)</f>
        <v>#REF!</v>
      </c>
      <c r="C9" s="440" t="e">
        <f>IF(#REF!="","",#REF!)</f>
        <v>#REF!</v>
      </c>
      <c r="D9" s="441" t="e">
        <f>IF(#REF!="","",#REF!)</f>
        <v>#REF!</v>
      </c>
      <c r="E9" s="441" t="e">
        <f>IF(#REF!="","",#REF!)</f>
        <v>#REF!</v>
      </c>
      <c r="F9" s="441" t="e">
        <f>IF(#REF!="",0,#REF!)</f>
        <v>#REF!</v>
      </c>
      <c r="G9" s="441" t="e">
        <f>IF(#REF!="","",#REF!)</f>
        <v>#REF!</v>
      </c>
      <c r="H9" s="441" t="e">
        <f>IF(#REF!="","",#REF!)</f>
        <v>#REF!</v>
      </c>
      <c r="I9" s="441" t="e">
        <f>IF(#REF!="",0,#REF!)</f>
        <v>#REF!</v>
      </c>
      <c r="J9" s="440" t="e">
        <f>IF(#REF!="","",#REF!)</f>
        <v>#REF!</v>
      </c>
      <c r="K9" s="440" t="e">
        <f>IF(#REF!="","",#REF!)</f>
        <v>#REF!</v>
      </c>
      <c r="L9" s="442" t="e">
        <f>IF(#REF!="",0,#REF!)</f>
        <v>#REF!</v>
      </c>
    </row>
    <row r="10" spans="1:20">
      <c r="A10" s="439" t="e">
        <f>IF(#REF!="","",#REF!)</f>
        <v>#REF!</v>
      </c>
      <c r="B10" s="440" t="e">
        <f>IF(#REF!="","",#REF!)</f>
        <v>#REF!</v>
      </c>
      <c r="C10" s="440" t="e">
        <f>IF(#REF!="","",#REF!)</f>
        <v>#REF!</v>
      </c>
      <c r="D10" s="441" t="e">
        <f>IF(#REF!="","",#REF!)</f>
        <v>#REF!</v>
      </c>
      <c r="E10" s="441" t="e">
        <f>IF(#REF!="","",#REF!)</f>
        <v>#REF!</v>
      </c>
      <c r="F10" s="441" t="e">
        <f>IF(#REF!="",0,#REF!)</f>
        <v>#REF!</v>
      </c>
      <c r="G10" s="441" t="e">
        <f>IF(#REF!="","",#REF!)</f>
        <v>#REF!</v>
      </c>
      <c r="H10" s="441" t="e">
        <f>IF(#REF!="","",#REF!)</f>
        <v>#REF!</v>
      </c>
      <c r="I10" s="441" t="e">
        <f>IF(#REF!="",0,#REF!)</f>
        <v>#REF!</v>
      </c>
      <c r="J10" s="440" t="e">
        <f>IF(#REF!="","",#REF!)</f>
        <v>#REF!</v>
      </c>
      <c r="K10" s="440" t="e">
        <f>IF(#REF!="","",#REF!)</f>
        <v>#REF!</v>
      </c>
      <c r="L10" s="442" t="e">
        <f>IF(#REF!="",0,#REF!)</f>
        <v>#REF!</v>
      </c>
    </row>
    <row r="11" spans="1:20">
      <c r="A11" s="439" t="e">
        <f>IF(#REF!="","",#REF!)</f>
        <v>#REF!</v>
      </c>
      <c r="B11" s="440" t="e">
        <f>IF(#REF!="","",#REF!)</f>
        <v>#REF!</v>
      </c>
      <c r="C11" s="440" t="e">
        <f>IF(#REF!="","",#REF!)</f>
        <v>#REF!</v>
      </c>
      <c r="D11" s="441" t="e">
        <f>IF(#REF!="","",#REF!)</f>
        <v>#REF!</v>
      </c>
      <c r="E11" s="441" t="e">
        <f>IF(#REF!="","",#REF!)</f>
        <v>#REF!</v>
      </c>
      <c r="F11" s="441" t="e">
        <f>IF(#REF!="",0,#REF!)</f>
        <v>#REF!</v>
      </c>
      <c r="G11" s="441" t="e">
        <f>IF(#REF!="","",#REF!)</f>
        <v>#REF!</v>
      </c>
      <c r="H11" s="441" t="e">
        <f>IF(#REF!="","",#REF!)</f>
        <v>#REF!</v>
      </c>
      <c r="I11" s="441" t="e">
        <f>IF(#REF!="",0,#REF!)</f>
        <v>#REF!</v>
      </c>
      <c r="J11" s="440" t="e">
        <f>IF(#REF!="","",#REF!)</f>
        <v>#REF!</v>
      </c>
      <c r="K11" s="440" t="e">
        <f>IF(#REF!="","",#REF!)</f>
        <v>#REF!</v>
      </c>
      <c r="L11" s="442" t="e">
        <f>IF(#REF!="",0,#REF!)</f>
        <v>#REF!</v>
      </c>
    </row>
    <row r="12" spans="1:20">
      <c r="A12" s="439" t="e">
        <f>IF(#REF!="","",#REF!)</f>
        <v>#REF!</v>
      </c>
      <c r="B12" s="440" t="e">
        <f>IF(#REF!="","",#REF!)</f>
        <v>#REF!</v>
      </c>
      <c r="C12" s="440" t="e">
        <f>IF(#REF!="","",#REF!)</f>
        <v>#REF!</v>
      </c>
      <c r="D12" s="441" t="e">
        <f>IF(#REF!="","",#REF!)</f>
        <v>#REF!</v>
      </c>
      <c r="E12" s="441" t="e">
        <f>IF(#REF!="","",#REF!)</f>
        <v>#REF!</v>
      </c>
      <c r="F12" s="441" t="e">
        <f>IF(#REF!="",0,#REF!)</f>
        <v>#REF!</v>
      </c>
      <c r="G12" s="441" t="e">
        <f>IF(#REF!="","",#REF!)</f>
        <v>#REF!</v>
      </c>
      <c r="H12" s="441" t="e">
        <f>IF(#REF!="","",#REF!)</f>
        <v>#REF!</v>
      </c>
      <c r="I12" s="441" t="e">
        <f>IF(#REF!="",0,#REF!)</f>
        <v>#REF!</v>
      </c>
      <c r="J12" s="440" t="e">
        <f>IF(#REF!="","",#REF!)</f>
        <v>#REF!</v>
      </c>
      <c r="K12" s="440" t="e">
        <f>IF(#REF!="","",#REF!)</f>
        <v>#REF!</v>
      </c>
      <c r="L12" s="442" t="e">
        <f>IF(#REF!="",0,#REF!)</f>
        <v>#REF!</v>
      </c>
    </row>
    <row r="13" spans="1:20">
      <c r="A13" s="439" t="e">
        <f>IF(#REF!="","",#REF!)</f>
        <v>#REF!</v>
      </c>
      <c r="B13" s="440" t="e">
        <f>IF(#REF!="","",#REF!)</f>
        <v>#REF!</v>
      </c>
      <c r="C13" s="440" t="e">
        <f>IF(#REF!="","",#REF!)</f>
        <v>#REF!</v>
      </c>
      <c r="D13" s="441" t="e">
        <f>IF(#REF!="","",#REF!)</f>
        <v>#REF!</v>
      </c>
      <c r="E13" s="441" t="e">
        <f>IF(#REF!="","",#REF!)</f>
        <v>#REF!</v>
      </c>
      <c r="F13" s="441" t="e">
        <f>IF(#REF!="",0,#REF!)</f>
        <v>#REF!</v>
      </c>
      <c r="G13" s="441" t="e">
        <f>IF(#REF!="","",#REF!)</f>
        <v>#REF!</v>
      </c>
      <c r="H13" s="441" t="e">
        <f>IF(#REF!="","",#REF!)</f>
        <v>#REF!</v>
      </c>
      <c r="I13" s="441" t="e">
        <f>IF(#REF!="",0,#REF!)</f>
        <v>#REF!</v>
      </c>
      <c r="J13" s="440" t="e">
        <f>IF(#REF!="","",#REF!)</f>
        <v>#REF!</v>
      </c>
      <c r="K13" s="440" t="e">
        <f>IF(#REF!="","",#REF!)</f>
        <v>#REF!</v>
      </c>
      <c r="L13" s="442" t="e">
        <f>IF(#REF!="",0,#REF!)</f>
        <v>#REF!</v>
      </c>
    </row>
    <row r="14" spans="1:20">
      <c r="A14" s="439" t="e">
        <f>IF(#REF!="","",#REF!)</f>
        <v>#REF!</v>
      </c>
      <c r="B14" s="440" t="e">
        <f>IF(#REF!="","",#REF!)</f>
        <v>#REF!</v>
      </c>
      <c r="C14" s="440" t="e">
        <f>IF(#REF!="","",#REF!)</f>
        <v>#REF!</v>
      </c>
      <c r="D14" s="441" t="e">
        <f>IF(#REF!="","",#REF!)</f>
        <v>#REF!</v>
      </c>
      <c r="E14" s="441" t="e">
        <f>IF(#REF!="","",#REF!)</f>
        <v>#REF!</v>
      </c>
      <c r="F14" s="441" t="e">
        <f>IF(#REF!="",0,#REF!)</f>
        <v>#REF!</v>
      </c>
      <c r="G14" s="441" t="e">
        <f>IF(#REF!="","",#REF!)</f>
        <v>#REF!</v>
      </c>
      <c r="H14" s="441" t="e">
        <f>IF(#REF!="","",#REF!)</f>
        <v>#REF!</v>
      </c>
      <c r="I14" s="441" t="e">
        <f>IF(#REF!="",0,#REF!)</f>
        <v>#REF!</v>
      </c>
      <c r="J14" s="440" t="e">
        <f>IF(#REF!="","",#REF!)</f>
        <v>#REF!</v>
      </c>
      <c r="K14" s="440" t="e">
        <f>IF(#REF!="","",#REF!)</f>
        <v>#REF!</v>
      </c>
      <c r="L14" s="442" t="e">
        <f>IF(#REF!="",0,#REF!)</f>
        <v>#REF!</v>
      </c>
    </row>
    <row r="15" spans="1:20">
      <c r="A15" s="439" t="e">
        <f>IF(#REF!="","",#REF!)</f>
        <v>#REF!</v>
      </c>
      <c r="B15" s="440" t="e">
        <f>IF(#REF!="","",#REF!)</f>
        <v>#REF!</v>
      </c>
      <c r="C15" s="440" t="e">
        <f>IF(#REF!="","",#REF!)</f>
        <v>#REF!</v>
      </c>
      <c r="D15" s="441" t="e">
        <f>IF(#REF!="","",#REF!)</f>
        <v>#REF!</v>
      </c>
      <c r="E15" s="441" t="e">
        <f>IF(#REF!="","",#REF!)</f>
        <v>#REF!</v>
      </c>
      <c r="F15" s="441" t="e">
        <f>IF(#REF!="",0,#REF!)</f>
        <v>#REF!</v>
      </c>
      <c r="G15" s="441" t="e">
        <f>IF(#REF!="","",#REF!)</f>
        <v>#REF!</v>
      </c>
      <c r="H15" s="441" t="e">
        <f>IF(#REF!="","",#REF!)</f>
        <v>#REF!</v>
      </c>
      <c r="I15" s="441" t="e">
        <f>IF(#REF!="",0,#REF!)</f>
        <v>#REF!</v>
      </c>
      <c r="J15" s="440" t="e">
        <f>IF(#REF!="","",#REF!)</f>
        <v>#REF!</v>
      </c>
      <c r="K15" s="440" t="e">
        <f>IF(#REF!="","",#REF!)</f>
        <v>#REF!</v>
      </c>
      <c r="L15" s="442" t="e">
        <f>IF(#REF!="",0,#REF!)</f>
        <v>#REF!</v>
      </c>
    </row>
    <row r="16" spans="1:20">
      <c r="A16" s="439" t="e">
        <f>IF(#REF!="","",#REF!)</f>
        <v>#REF!</v>
      </c>
      <c r="B16" s="440" t="e">
        <f>IF(#REF!="","",#REF!)</f>
        <v>#REF!</v>
      </c>
      <c r="C16" s="440" t="e">
        <f>IF(#REF!="","",#REF!)</f>
        <v>#REF!</v>
      </c>
      <c r="D16" s="441" t="e">
        <f>IF(#REF!="","",#REF!)</f>
        <v>#REF!</v>
      </c>
      <c r="E16" s="441" t="e">
        <f>IF(#REF!="","",#REF!)</f>
        <v>#REF!</v>
      </c>
      <c r="F16" s="441" t="e">
        <f>IF(#REF!="",0,#REF!)</f>
        <v>#REF!</v>
      </c>
      <c r="G16" s="441" t="e">
        <f>IF(#REF!="","",#REF!)</f>
        <v>#REF!</v>
      </c>
      <c r="H16" s="441" t="e">
        <f>IF(#REF!="","",#REF!)</f>
        <v>#REF!</v>
      </c>
      <c r="I16" s="441" t="e">
        <f>IF(#REF!="",0,#REF!)</f>
        <v>#REF!</v>
      </c>
      <c r="J16" s="440" t="e">
        <f>IF(#REF!="","",#REF!)</f>
        <v>#REF!</v>
      </c>
      <c r="K16" s="440" t="e">
        <f>IF(#REF!="","",#REF!)</f>
        <v>#REF!</v>
      </c>
      <c r="L16" s="442" t="e">
        <f>IF(#REF!="",0,#REF!)</f>
        <v>#REF!</v>
      </c>
    </row>
    <row r="17" spans="1:12">
      <c r="A17" s="439" t="e">
        <f>IF(#REF!="","",#REF!)</f>
        <v>#REF!</v>
      </c>
      <c r="B17" s="440" t="e">
        <f>IF(#REF!="","",#REF!)</f>
        <v>#REF!</v>
      </c>
      <c r="C17" s="440" t="e">
        <f>IF(#REF!="","",#REF!)</f>
        <v>#REF!</v>
      </c>
      <c r="D17" s="441" t="e">
        <f>IF(#REF!="","",#REF!)</f>
        <v>#REF!</v>
      </c>
      <c r="E17" s="441" t="e">
        <f>IF(#REF!="","",#REF!)</f>
        <v>#REF!</v>
      </c>
      <c r="F17" s="441" t="e">
        <f>IF(#REF!="",0,#REF!)</f>
        <v>#REF!</v>
      </c>
      <c r="G17" s="441" t="e">
        <f>IF(#REF!="","",#REF!)</f>
        <v>#REF!</v>
      </c>
      <c r="H17" s="441" t="e">
        <f>IF(#REF!="","",#REF!)</f>
        <v>#REF!</v>
      </c>
      <c r="I17" s="441" t="e">
        <f>IF(#REF!="",0,#REF!)</f>
        <v>#REF!</v>
      </c>
      <c r="J17" s="440" t="e">
        <f>IF(#REF!="","",#REF!)</f>
        <v>#REF!</v>
      </c>
      <c r="K17" s="440" t="e">
        <f>IF(#REF!="","",#REF!)</f>
        <v>#REF!</v>
      </c>
      <c r="L17" s="442" t="e">
        <f>IF(#REF!="",0,#REF!)</f>
        <v>#REF!</v>
      </c>
    </row>
    <row r="18" spans="1:12">
      <c r="A18" s="439" t="e">
        <f>IF(#REF!="","",#REF!)</f>
        <v>#REF!</v>
      </c>
      <c r="B18" s="440" t="e">
        <f>IF(#REF!="","",#REF!)</f>
        <v>#REF!</v>
      </c>
      <c r="C18" s="440" t="e">
        <f>IF(#REF!="","",#REF!)</f>
        <v>#REF!</v>
      </c>
      <c r="D18" s="441" t="e">
        <f>IF(#REF!="","",#REF!)</f>
        <v>#REF!</v>
      </c>
      <c r="E18" s="441" t="e">
        <f>IF(#REF!="","",#REF!)</f>
        <v>#REF!</v>
      </c>
      <c r="F18" s="441" t="e">
        <f>IF(#REF!="",0,#REF!)</f>
        <v>#REF!</v>
      </c>
      <c r="G18" s="441" t="e">
        <f>IF(#REF!="","",#REF!)</f>
        <v>#REF!</v>
      </c>
      <c r="H18" s="441" t="e">
        <f>IF(#REF!="","",#REF!)</f>
        <v>#REF!</v>
      </c>
      <c r="I18" s="441" t="e">
        <f>IF(#REF!="",0,#REF!)</f>
        <v>#REF!</v>
      </c>
      <c r="J18" s="440" t="e">
        <f>IF(#REF!="","",#REF!)</f>
        <v>#REF!</v>
      </c>
      <c r="K18" s="440" t="e">
        <f>IF(#REF!="","",#REF!)</f>
        <v>#REF!</v>
      </c>
      <c r="L18" s="442" t="e">
        <f>IF(#REF!="",0,#REF!)</f>
        <v>#REF!</v>
      </c>
    </row>
    <row r="19" spans="1:12">
      <c r="A19" s="439" t="e">
        <f>IF(#REF!="","",#REF!)</f>
        <v>#REF!</v>
      </c>
      <c r="B19" s="440" t="e">
        <f>IF(#REF!="","",#REF!)</f>
        <v>#REF!</v>
      </c>
      <c r="C19" s="440" t="e">
        <f>IF(#REF!="","",#REF!)</f>
        <v>#REF!</v>
      </c>
      <c r="D19" s="441" t="e">
        <f>IF(#REF!="","",#REF!)</f>
        <v>#REF!</v>
      </c>
      <c r="E19" s="441" t="e">
        <f>IF(#REF!="","",#REF!)</f>
        <v>#REF!</v>
      </c>
      <c r="F19" s="441" t="e">
        <f>IF(#REF!="",0,#REF!)</f>
        <v>#REF!</v>
      </c>
      <c r="G19" s="441" t="e">
        <f>IF(#REF!="","",#REF!)</f>
        <v>#REF!</v>
      </c>
      <c r="H19" s="441" t="e">
        <f>IF(#REF!="","",#REF!)</f>
        <v>#REF!</v>
      </c>
      <c r="I19" s="441" t="e">
        <f>IF(#REF!="",0,#REF!)</f>
        <v>#REF!</v>
      </c>
      <c r="J19" s="440" t="e">
        <f>IF(#REF!="","",#REF!)</f>
        <v>#REF!</v>
      </c>
      <c r="K19" s="440" t="e">
        <f>IF(#REF!="","",#REF!)</f>
        <v>#REF!</v>
      </c>
      <c r="L19" s="442" t="e">
        <f>IF(#REF!="",0,#REF!)</f>
        <v>#REF!</v>
      </c>
    </row>
    <row r="20" spans="1:12">
      <c r="A20" s="439" t="e">
        <f>IF(#REF!="","",#REF!)</f>
        <v>#REF!</v>
      </c>
      <c r="B20" s="440" t="e">
        <f>IF(#REF!="","",#REF!)</f>
        <v>#REF!</v>
      </c>
      <c r="C20" s="440" t="e">
        <f>IF(#REF!="","",#REF!)</f>
        <v>#REF!</v>
      </c>
      <c r="D20" s="441" t="e">
        <f>IF(#REF!="","",#REF!)</f>
        <v>#REF!</v>
      </c>
      <c r="E20" s="441" t="e">
        <f>IF(#REF!="","",#REF!)</f>
        <v>#REF!</v>
      </c>
      <c r="F20" s="441" t="e">
        <f>IF(#REF!="",0,#REF!)</f>
        <v>#REF!</v>
      </c>
      <c r="G20" s="441" t="e">
        <f>IF(#REF!="","",#REF!)</f>
        <v>#REF!</v>
      </c>
      <c r="H20" s="441" t="e">
        <f>IF(#REF!="","",#REF!)</f>
        <v>#REF!</v>
      </c>
      <c r="I20" s="441" t="e">
        <f>IF(#REF!="",0,#REF!)</f>
        <v>#REF!</v>
      </c>
      <c r="J20" s="440" t="e">
        <f>IF(#REF!="","",#REF!)</f>
        <v>#REF!</v>
      </c>
      <c r="K20" s="440" t="e">
        <f>IF(#REF!="","",#REF!)</f>
        <v>#REF!</v>
      </c>
      <c r="L20" s="442" t="e">
        <f>IF(#REF!="",0,#REF!)</f>
        <v>#REF!</v>
      </c>
    </row>
    <row r="21" spans="1:12">
      <c r="A21" s="439" t="e">
        <f>IF(#REF!="","",#REF!)</f>
        <v>#REF!</v>
      </c>
      <c r="B21" s="440" t="e">
        <f>IF(#REF!="","",#REF!)</f>
        <v>#REF!</v>
      </c>
      <c r="C21" s="440" t="e">
        <f>IF(#REF!="","",#REF!)</f>
        <v>#REF!</v>
      </c>
      <c r="D21" s="441" t="e">
        <f>IF(#REF!="","",#REF!)</f>
        <v>#REF!</v>
      </c>
      <c r="E21" s="441" t="e">
        <f>IF(#REF!="","",#REF!)</f>
        <v>#REF!</v>
      </c>
      <c r="F21" s="441" t="e">
        <f>IF(#REF!="",0,#REF!)</f>
        <v>#REF!</v>
      </c>
      <c r="G21" s="441" t="e">
        <f>IF(#REF!="","",#REF!)</f>
        <v>#REF!</v>
      </c>
      <c r="H21" s="441" t="e">
        <f>IF(#REF!="","",#REF!)</f>
        <v>#REF!</v>
      </c>
      <c r="I21" s="441" t="e">
        <f>IF(#REF!="",0,#REF!)</f>
        <v>#REF!</v>
      </c>
      <c r="J21" s="440" t="e">
        <f>IF(#REF!="","",#REF!)</f>
        <v>#REF!</v>
      </c>
      <c r="K21" s="440" t="e">
        <f>IF(#REF!="","",#REF!)</f>
        <v>#REF!</v>
      </c>
      <c r="L21" s="442" t="e">
        <f>IF(#REF!="",0,#REF!)</f>
        <v>#REF!</v>
      </c>
    </row>
    <row r="22" spans="1:12">
      <c r="A22" s="439"/>
      <c r="D22" s="441"/>
      <c r="E22" s="441"/>
      <c r="F22" s="441"/>
      <c r="G22" s="441"/>
      <c r="H22" s="441"/>
      <c r="I22" s="441"/>
    </row>
    <row r="23" spans="1:12">
      <c r="A23" s="439"/>
      <c r="D23" s="441"/>
      <c r="E23" s="441"/>
      <c r="F23" s="441"/>
      <c r="G23" s="441"/>
      <c r="H23" s="441"/>
      <c r="I23" s="441"/>
    </row>
    <row r="24" spans="1:12">
      <c r="A24" s="439"/>
      <c r="D24" s="441"/>
      <c r="E24" s="441"/>
      <c r="F24" s="441"/>
      <c r="G24" s="441"/>
      <c r="H24" s="441"/>
      <c r="I24" s="441"/>
    </row>
    <row r="25" spans="1:12">
      <c r="A25" s="439"/>
      <c r="D25" s="441"/>
      <c r="E25" s="441"/>
      <c r="F25" s="441"/>
      <c r="G25" s="441"/>
      <c r="H25" s="441"/>
      <c r="I25" s="441"/>
    </row>
    <row r="26" spans="1:12">
      <c r="A26" s="439"/>
      <c r="D26" s="441"/>
      <c r="E26" s="441"/>
      <c r="F26" s="441"/>
      <c r="G26" s="441"/>
      <c r="H26" s="441"/>
      <c r="I26" s="441"/>
    </row>
    <row r="27" spans="1:12">
      <c r="A27" s="439"/>
      <c r="D27" s="441"/>
      <c r="E27" s="441"/>
      <c r="F27" s="441"/>
      <c r="G27" s="441"/>
      <c r="H27" s="441"/>
      <c r="I27" s="441"/>
    </row>
    <row r="28" spans="1:12">
      <c r="A28" s="439"/>
      <c r="D28" s="441"/>
      <c r="E28" s="441"/>
      <c r="F28" s="441"/>
      <c r="G28" s="441"/>
      <c r="H28" s="441"/>
      <c r="I28" s="441"/>
    </row>
    <row r="29" spans="1:12">
      <c r="A29" s="439"/>
      <c r="D29" s="441"/>
      <c r="E29" s="441"/>
      <c r="F29" s="441"/>
      <c r="G29" s="441"/>
      <c r="H29" s="441"/>
      <c r="I29" s="441"/>
    </row>
    <row r="30" spans="1:12">
      <c r="A30" s="439"/>
      <c r="D30" s="441"/>
      <c r="E30" s="441"/>
      <c r="F30" s="441"/>
      <c r="G30" s="441"/>
      <c r="H30" s="441"/>
      <c r="I30" s="441"/>
    </row>
    <row r="31" spans="1:12">
      <c r="A31" s="439"/>
      <c r="D31" s="441"/>
      <c r="E31" s="441"/>
      <c r="F31" s="441"/>
      <c r="G31" s="441"/>
      <c r="H31" s="441"/>
      <c r="I31" s="441"/>
    </row>
    <row r="32" spans="1:12">
      <c r="A32" s="439"/>
      <c r="D32" s="441"/>
      <c r="E32" s="441"/>
      <c r="F32" s="441"/>
      <c r="G32" s="441"/>
      <c r="H32" s="441"/>
      <c r="I32" s="441"/>
    </row>
    <row r="33" spans="1:9">
      <c r="A33" s="439"/>
      <c r="D33" s="441"/>
      <c r="E33" s="441"/>
      <c r="F33" s="441"/>
      <c r="G33" s="441"/>
      <c r="H33" s="441"/>
      <c r="I33" s="441"/>
    </row>
    <row r="34" spans="1:9">
      <c r="A34" s="439"/>
      <c r="D34" s="441"/>
      <c r="E34" s="441"/>
      <c r="F34" s="441"/>
      <c r="G34" s="441"/>
      <c r="H34" s="441"/>
      <c r="I34" s="441"/>
    </row>
    <row r="35" spans="1:9">
      <c r="A35" s="439"/>
      <c r="D35" s="441"/>
      <c r="E35" s="441"/>
      <c r="F35" s="441"/>
      <c r="G35" s="441"/>
      <c r="H35" s="441"/>
      <c r="I35" s="441"/>
    </row>
    <row r="36" spans="1:9">
      <c r="A36" s="439"/>
      <c r="D36" s="441"/>
      <c r="E36" s="441"/>
      <c r="F36" s="441"/>
      <c r="G36" s="441"/>
      <c r="H36" s="441"/>
      <c r="I36" s="441"/>
    </row>
    <row r="37" spans="1:9">
      <c r="A37" s="439"/>
      <c r="D37" s="441"/>
      <c r="E37" s="441"/>
      <c r="F37" s="441"/>
      <c r="G37" s="441"/>
      <c r="H37" s="441"/>
      <c r="I37" s="441"/>
    </row>
    <row r="38" spans="1:9">
      <c r="A38" s="439"/>
      <c r="D38" s="441"/>
      <c r="E38" s="441"/>
      <c r="F38" s="441"/>
      <c r="G38" s="441"/>
      <c r="H38" s="441"/>
      <c r="I38" s="441"/>
    </row>
    <row r="39" spans="1:9">
      <c r="A39" s="439"/>
      <c r="D39" s="441"/>
      <c r="E39" s="441"/>
      <c r="F39" s="441"/>
      <c r="G39" s="441"/>
      <c r="H39" s="441"/>
      <c r="I39" s="441"/>
    </row>
    <row r="40" spans="1:9">
      <c r="A40" s="439"/>
      <c r="D40" s="441"/>
      <c r="E40" s="441"/>
      <c r="F40" s="441"/>
      <c r="G40" s="441"/>
      <c r="H40" s="441"/>
      <c r="I40" s="441"/>
    </row>
    <row r="41" spans="1:9">
      <c r="A41" s="439"/>
      <c r="D41" s="441"/>
      <c r="E41" s="441"/>
      <c r="F41" s="441"/>
      <c r="G41" s="441"/>
      <c r="H41" s="441"/>
      <c r="I41" s="441"/>
    </row>
    <row r="42" spans="1:9">
      <c r="A42" s="439"/>
      <c r="D42" s="441"/>
      <c r="E42" s="441"/>
      <c r="F42" s="441"/>
      <c r="G42" s="441"/>
      <c r="H42" s="441"/>
      <c r="I42" s="441"/>
    </row>
    <row r="43" spans="1:9">
      <c r="A43" s="439"/>
      <c r="D43" s="441"/>
      <c r="E43" s="441"/>
      <c r="F43" s="441"/>
      <c r="G43" s="441"/>
      <c r="H43" s="441"/>
      <c r="I43" s="441"/>
    </row>
    <row r="44" spans="1:9">
      <c r="A44" s="439"/>
      <c r="D44" s="441"/>
      <c r="E44" s="441"/>
      <c r="F44" s="441"/>
      <c r="G44" s="441"/>
      <c r="H44" s="441"/>
      <c r="I44" s="441"/>
    </row>
    <row r="45" spans="1:9">
      <c r="A45" s="439"/>
      <c r="D45" s="441"/>
      <c r="E45" s="441"/>
      <c r="F45" s="441"/>
      <c r="G45" s="441"/>
      <c r="H45" s="441"/>
      <c r="I45" s="441"/>
    </row>
    <row r="46" spans="1:9">
      <c r="A46" s="439"/>
      <c r="D46" s="441"/>
      <c r="E46" s="441"/>
      <c r="F46" s="441"/>
      <c r="G46" s="441"/>
      <c r="H46" s="441"/>
      <c r="I46" s="441"/>
    </row>
    <row r="47" spans="1:9">
      <c r="A47" s="439"/>
      <c r="D47" s="441"/>
      <c r="E47" s="441"/>
      <c r="F47" s="441"/>
      <c r="G47" s="441"/>
      <c r="H47" s="441"/>
      <c r="I47" s="441"/>
    </row>
    <row r="48" spans="1:9">
      <c r="A48" s="439"/>
      <c r="D48" s="441"/>
      <c r="E48" s="441"/>
      <c r="F48" s="441"/>
      <c r="G48" s="441"/>
      <c r="H48" s="441"/>
      <c r="I48" s="441"/>
    </row>
    <row r="49" spans="1:9">
      <c r="A49" s="439"/>
      <c r="D49" s="441"/>
      <c r="E49" s="441"/>
      <c r="F49" s="441"/>
      <c r="G49" s="441"/>
      <c r="H49" s="441"/>
      <c r="I49" s="441"/>
    </row>
    <row r="50" spans="1:9">
      <c r="A50" s="439"/>
      <c r="D50" s="441"/>
      <c r="E50" s="441"/>
      <c r="F50" s="441"/>
      <c r="G50" s="441"/>
      <c r="H50" s="441"/>
      <c r="I50" s="441"/>
    </row>
    <row r="51" spans="1:9">
      <c r="A51" s="439"/>
      <c r="D51" s="441"/>
      <c r="E51" s="441"/>
      <c r="F51" s="441"/>
      <c r="G51" s="441"/>
      <c r="H51" s="441"/>
      <c r="I51" s="441"/>
    </row>
    <row r="52" spans="1:9">
      <c r="D52" s="441"/>
      <c r="E52" s="441"/>
      <c r="F52" s="441"/>
      <c r="G52" s="441"/>
      <c r="H52" s="441"/>
      <c r="I52" s="441"/>
    </row>
    <row r="53" spans="1:9">
      <c r="D53" s="441"/>
      <c r="E53" s="441"/>
      <c r="F53" s="441"/>
      <c r="G53" s="441"/>
      <c r="H53" s="441"/>
      <c r="I53" s="441"/>
    </row>
    <row r="54" spans="1:9">
      <c r="D54" s="441"/>
      <c r="E54" s="441"/>
      <c r="F54" s="441"/>
      <c r="G54" s="441"/>
      <c r="H54" s="441"/>
      <c r="I54" s="441"/>
    </row>
    <row r="55" spans="1:9">
      <c r="D55" s="441"/>
      <c r="E55" s="441"/>
      <c r="F55" s="441"/>
      <c r="G55" s="441"/>
      <c r="H55" s="441"/>
      <c r="I55" s="441"/>
    </row>
    <row r="56" spans="1:9">
      <c r="D56" s="441"/>
      <c r="E56" s="441"/>
      <c r="F56" s="441"/>
      <c r="G56" s="441"/>
      <c r="H56" s="441"/>
      <c r="I56" s="441"/>
    </row>
    <row r="57" spans="1:9">
      <c r="D57" s="441"/>
      <c r="E57" s="441"/>
      <c r="F57" s="441"/>
      <c r="G57" s="441"/>
      <c r="H57" s="441"/>
      <c r="I57" s="441"/>
    </row>
    <row r="58" spans="1:9">
      <c r="D58" s="441"/>
      <c r="E58" s="441"/>
      <c r="F58" s="441"/>
      <c r="G58" s="441"/>
      <c r="H58" s="441"/>
      <c r="I58" s="441"/>
    </row>
    <row r="59" spans="1:9">
      <c r="D59" s="441"/>
      <c r="E59" s="441"/>
      <c r="F59" s="441"/>
      <c r="G59" s="441"/>
      <c r="H59" s="441"/>
      <c r="I59" s="441"/>
    </row>
    <row r="60" spans="1:9">
      <c r="D60" s="441"/>
      <c r="E60" s="441"/>
      <c r="F60" s="441"/>
      <c r="G60" s="441"/>
      <c r="H60" s="441"/>
      <c r="I60" s="441"/>
    </row>
    <row r="61" spans="1:9">
      <c r="D61" s="441"/>
      <c r="E61" s="441"/>
      <c r="F61" s="441"/>
      <c r="G61" s="441"/>
      <c r="H61" s="441"/>
      <c r="I61" s="441"/>
    </row>
    <row r="62" spans="1:9">
      <c r="D62" s="441"/>
      <c r="E62" s="441"/>
      <c r="F62" s="441"/>
      <c r="G62" s="441"/>
      <c r="H62" s="441"/>
      <c r="I62" s="441"/>
    </row>
    <row r="63" spans="1:9">
      <c r="D63" s="441"/>
      <c r="E63" s="441"/>
      <c r="F63" s="441"/>
      <c r="G63" s="441"/>
      <c r="H63" s="441"/>
      <c r="I63" s="441"/>
    </row>
    <row r="64" spans="1:9">
      <c r="D64" s="441"/>
      <c r="E64" s="441"/>
      <c r="F64" s="441"/>
      <c r="G64" s="441"/>
      <c r="H64" s="441"/>
      <c r="I64" s="441"/>
    </row>
    <row r="65" spans="4:9">
      <c r="D65" s="441"/>
      <c r="E65" s="441"/>
      <c r="F65" s="441"/>
      <c r="G65" s="441"/>
      <c r="H65" s="441"/>
      <c r="I65" s="441"/>
    </row>
    <row r="66" spans="4:9">
      <c r="D66" s="441"/>
      <c r="E66" s="441"/>
      <c r="F66" s="441"/>
      <c r="G66" s="441"/>
      <c r="H66" s="441"/>
      <c r="I66" s="441"/>
    </row>
    <row r="67" spans="4:9">
      <c r="D67" s="441"/>
      <c r="E67" s="441"/>
      <c r="F67" s="441"/>
      <c r="G67" s="441"/>
      <c r="H67" s="441"/>
      <c r="I67" s="441"/>
    </row>
    <row r="68" spans="4:9">
      <c r="D68" s="441"/>
      <c r="E68" s="441"/>
      <c r="F68" s="441"/>
      <c r="G68" s="441"/>
      <c r="H68" s="441"/>
      <c r="I68" s="441"/>
    </row>
    <row r="69" spans="4:9">
      <c r="D69" s="441"/>
      <c r="E69" s="441"/>
      <c r="F69" s="441"/>
      <c r="G69" s="441"/>
      <c r="H69" s="441"/>
      <c r="I69" s="441"/>
    </row>
    <row r="70" spans="4:9">
      <c r="D70" s="441"/>
      <c r="E70" s="441"/>
      <c r="F70" s="441"/>
      <c r="G70" s="441"/>
      <c r="H70" s="441"/>
      <c r="I70" s="441"/>
    </row>
    <row r="71" spans="4:9">
      <c r="D71" s="441"/>
      <c r="E71" s="441"/>
      <c r="F71" s="441"/>
      <c r="G71" s="441"/>
      <c r="H71" s="441"/>
      <c r="I71" s="441"/>
    </row>
    <row r="72" spans="4:9">
      <c r="D72" s="441"/>
      <c r="E72" s="441"/>
      <c r="F72" s="441"/>
      <c r="G72" s="441"/>
      <c r="H72" s="441"/>
      <c r="I72" s="441"/>
    </row>
    <row r="73" spans="4:9">
      <c r="D73" s="441"/>
      <c r="E73" s="441"/>
      <c r="F73" s="441"/>
      <c r="G73" s="441"/>
      <c r="H73" s="441"/>
      <c r="I73" s="441"/>
    </row>
    <row r="74" spans="4:9">
      <c r="D74" s="441"/>
      <c r="E74" s="441"/>
      <c r="F74" s="441"/>
      <c r="G74" s="441"/>
      <c r="H74" s="441"/>
      <c r="I74" s="441"/>
    </row>
    <row r="75" spans="4:9">
      <c r="D75" s="441"/>
      <c r="E75" s="441"/>
      <c r="F75" s="441"/>
      <c r="G75" s="441"/>
      <c r="H75" s="441"/>
      <c r="I75" s="441"/>
    </row>
    <row r="76" spans="4:9">
      <c r="D76" s="441"/>
      <c r="E76" s="441"/>
      <c r="F76" s="441"/>
      <c r="G76" s="441"/>
      <c r="H76" s="441"/>
      <c r="I76" s="441"/>
    </row>
    <row r="77" spans="4:9">
      <c r="D77" s="441"/>
      <c r="E77" s="441"/>
      <c r="F77" s="441"/>
      <c r="G77" s="441"/>
      <c r="H77" s="441"/>
      <c r="I77" s="441"/>
    </row>
    <row r="78" spans="4:9">
      <c r="D78" s="441"/>
      <c r="E78" s="441"/>
      <c r="F78" s="441"/>
      <c r="G78" s="441"/>
      <c r="H78" s="441"/>
      <c r="I78" s="441"/>
    </row>
    <row r="79" spans="4:9">
      <c r="D79" s="441"/>
      <c r="E79" s="441"/>
      <c r="F79" s="441"/>
      <c r="G79" s="441"/>
      <c r="H79" s="441"/>
      <c r="I79" s="441"/>
    </row>
    <row r="80" spans="4:9">
      <c r="D80" s="441"/>
      <c r="E80" s="441"/>
      <c r="F80" s="441"/>
      <c r="G80" s="441"/>
      <c r="H80" s="441"/>
      <c r="I80" s="441"/>
    </row>
    <row r="81" spans="4:9">
      <c r="D81" s="441"/>
      <c r="E81" s="441"/>
      <c r="F81" s="441"/>
      <c r="G81" s="441"/>
      <c r="H81" s="441"/>
      <c r="I81" s="441"/>
    </row>
    <row r="82" spans="4:9">
      <c r="D82" s="441"/>
      <c r="E82" s="441"/>
      <c r="F82" s="441"/>
      <c r="G82" s="441"/>
      <c r="H82" s="441"/>
      <c r="I82" s="441"/>
    </row>
    <row r="83" spans="4:9">
      <c r="D83" s="441"/>
      <c r="E83" s="441"/>
      <c r="F83" s="441"/>
      <c r="G83" s="441"/>
      <c r="H83" s="441"/>
      <c r="I83" s="441"/>
    </row>
    <row r="84" spans="4:9">
      <c r="D84" s="441"/>
      <c r="E84" s="441"/>
      <c r="F84" s="441"/>
      <c r="G84" s="441"/>
      <c r="H84" s="441"/>
      <c r="I84" s="441"/>
    </row>
    <row r="85" spans="4:9">
      <c r="D85" s="441"/>
      <c r="E85" s="441"/>
      <c r="F85" s="441"/>
      <c r="G85" s="441"/>
      <c r="H85" s="441"/>
      <c r="I85" s="441"/>
    </row>
    <row r="86" spans="4:9">
      <c r="D86" s="441"/>
      <c r="E86" s="441"/>
      <c r="F86" s="441"/>
      <c r="G86" s="441"/>
      <c r="H86" s="441"/>
      <c r="I86" s="441"/>
    </row>
    <row r="87" spans="4:9">
      <c r="D87" s="441"/>
      <c r="E87" s="441"/>
      <c r="F87" s="441"/>
      <c r="G87" s="441"/>
      <c r="H87" s="441"/>
      <c r="I87" s="441"/>
    </row>
    <row r="88" spans="4:9">
      <c r="D88" s="441"/>
      <c r="E88" s="441"/>
      <c r="F88" s="441"/>
      <c r="G88" s="441"/>
      <c r="H88" s="441"/>
      <c r="I88" s="441"/>
    </row>
    <row r="89" spans="4:9">
      <c r="D89" s="441"/>
      <c r="E89" s="441"/>
      <c r="F89" s="441"/>
      <c r="G89" s="441"/>
      <c r="H89" s="441"/>
      <c r="I89" s="441"/>
    </row>
    <row r="90" spans="4:9">
      <c r="D90" s="441"/>
      <c r="E90" s="441"/>
      <c r="F90" s="441"/>
      <c r="G90" s="441"/>
      <c r="H90" s="441"/>
      <c r="I90" s="441"/>
    </row>
    <row r="91" spans="4:9">
      <c r="D91" s="441"/>
      <c r="E91" s="441"/>
      <c r="F91" s="441"/>
      <c r="G91" s="441"/>
      <c r="H91" s="441"/>
      <c r="I91" s="441"/>
    </row>
    <row r="92" spans="4:9">
      <c r="D92" s="441"/>
      <c r="E92" s="441"/>
      <c r="F92" s="441"/>
      <c r="G92" s="441"/>
      <c r="H92" s="441"/>
      <c r="I92" s="441"/>
    </row>
    <row r="93" spans="4:9">
      <c r="D93" s="441"/>
      <c r="E93" s="441"/>
      <c r="F93" s="441"/>
      <c r="G93" s="441"/>
      <c r="H93" s="441"/>
      <c r="I93" s="441"/>
    </row>
    <row r="94" spans="4:9">
      <c r="D94" s="441"/>
      <c r="E94" s="441"/>
      <c r="F94" s="441"/>
      <c r="G94" s="441"/>
      <c r="H94" s="441"/>
      <c r="I94" s="441"/>
    </row>
    <row r="95" spans="4:9">
      <c r="D95" s="441"/>
      <c r="E95" s="441"/>
      <c r="F95" s="441"/>
      <c r="G95" s="441"/>
      <c r="H95" s="441"/>
      <c r="I95" s="441"/>
    </row>
    <row r="96" spans="4:9">
      <c r="D96" s="441"/>
      <c r="E96" s="441"/>
      <c r="F96" s="441"/>
      <c r="G96" s="441"/>
      <c r="H96" s="441"/>
      <c r="I96" s="441"/>
    </row>
    <row r="97" spans="4:9">
      <c r="D97" s="441"/>
      <c r="E97" s="441"/>
      <c r="F97" s="441"/>
      <c r="G97" s="441"/>
      <c r="H97" s="441"/>
      <c r="I97" s="441"/>
    </row>
    <row r="98" spans="4:9">
      <c r="D98" s="441"/>
      <c r="E98" s="441"/>
      <c r="F98" s="441"/>
      <c r="G98" s="441"/>
      <c r="H98" s="441"/>
      <c r="I98" s="441"/>
    </row>
    <row r="99" spans="4:9">
      <c r="D99" s="441"/>
      <c r="E99" s="441"/>
      <c r="F99" s="441"/>
      <c r="G99" s="441"/>
      <c r="H99" s="441"/>
      <c r="I99" s="441"/>
    </row>
    <row r="100" spans="4:9">
      <c r="D100" s="441"/>
      <c r="E100" s="441"/>
      <c r="F100" s="441"/>
      <c r="G100" s="441"/>
      <c r="H100" s="441"/>
      <c r="I100" s="441"/>
    </row>
    <row r="101" spans="4:9">
      <c r="D101" s="441"/>
      <c r="E101" s="441"/>
      <c r="F101" s="441"/>
      <c r="G101" s="441"/>
      <c r="H101" s="441"/>
      <c r="I101" s="441"/>
    </row>
    <row r="102" spans="4:9">
      <c r="D102" s="441"/>
      <c r="E102" s="441"/>
      <c r="F102" s="441"/>
      <c r="G102" s="441"/>
      <c r="H102" s="441"/>
      <c r="I102" s="441"/>
    </row>
    <row r="103" spans="4:9">
      <c r="D103" s="441"/>
      <c r="E103" s="441"/>
      <c r="F103" s="441"/>
      <c r="G103" s="441"/>
      <c r="H103" s="441"/>
      <c r="I103" s="441"/>
    </row>
    <row r="104" spans="4:9">
      <c r="D104" s="441"/>
      <c r="E104" s="441"/>
      <c r="F104" s="441"/>
      <c r="G104" s="441"/>
      <c r="H104" s="441"/>
      <c r="I104" s="441"/>
    </row>
    <row r="105" spans="4:9">
      <c r="D105" s="441"/>
      <c r="E105" s="441"/>
      <c r="F105" s="441"/>
      <c r="G105" s="441"/>
      <c r="H105" s="441"/>
      <c r="I105" s="441"/>
    </row>
    <row r="106" spans="4:9">
      <c r="D106" s="441"/>
      <c r="E106" s="441"/>
      <c r="F106" s="441"/>
      <c r="G106" s="441"/>
      <c r="H106" s="441"/>
      <c r="I106" s="441"/>
    </row>
    <row r="107" spans="4:9">
      <c r="D107" s="441"/>
      <c r="E107" s="441"/>
      <c r="F107" s="441"/>
      <c r="G107" s="441"/>
      <c r="H107" s="441"/>
      <c r="I107" s="441"/>
    </row>
    <row r="108" spans="4:9">
      <c r="D108" s="441"/>
      <c r="E108" s="441"/>
      <c r="F108" s="441"/>
      <c r="G108" s="441"/>
      <c r="H108" s="441"/>
      <c r="I108" s="441"/>
    </row>
    <row r="109" spans="4:9">
      <c r="D109" s="441"/>
      <c r="E109" s="441"/>
      <c r="F109" s="441"/>
      <c r="G109" s="441"/>
      <c r="H109" s="441"/>
      <c r="I109" s="441"/>
    </row>
    <row r="110" spans="4:9">
      <c r="D110" s="441"/>
      <c r="E110" s="441"/>
      <c r="F110" s="441"/>
      <c r="G110" s="441"/>
      <c r="H110" s="441"/>
      <c r="I110" s="441"/>
    </row>
    <row r="111" spans="4:9">
      <c r="D111" s="441"/>
      <c r="E111" s="441"/>
      <c r="F111" s="441"/>
      <c r="G111" s="441"/>
      <c r="H111" s="441"/>
      <c r="I111" s="441"/>
    </row>
    <row r="112" spans="4:9">
      <c r="D112" s="441"/>
      <c r="E112" s="441"/>
      <c r="F112" s="441"/>
      <c r="G112" s="441"/>
      <c r="H112" s="441"/>
      <c r="I112" s="441"/>
    </row>
    <row r="113" spans="4:9">
      <c r="D113" s="441"/>
      <c r="E113" s="441"/>
      <c r="F113" s="441"/>
      <c r="G113" s="441"/>
      <c r="H113" s="441"/>
      <c r="I113" s="441"/>
    </row>
    <row r="114" spans="4:9">
      <c r="D114" s="441"/>
      <c r="E114" s="441"/>
      <c r="F114" s="441"/>
      <c r="G114" s="441"/>
      <c r="H114" s="441"/>
      <c r="I114" s="441"/>
    </row>
    <row r="115" spans="4:9">
      <c r="D115" s="441"/>
      <c r="E115" s="441"/>
      <c r="F115" s="441"/>
      <c r="G115" s="441"/>
      <c r="H115" s="441"/>
      <c r="I115" s="441"/>
    </row>
    <row r="184" spans="61:61">
      <c r="BI184" s="95" t="str">
        <f>IF(D60="","","Muffle Furnace Gradation Correlation")</f>
        <v/>
      </c>
    </row>
    <row r="193" spans="64:67">
      <c r="BL193" s="447"/>
      <c r="BM193" s="447"/>
      <c r="BN193" s="447"/>
      <c r="BO193" s="447"/>
    </row>
    <row r="195" spans="64:67">
      <c r="BL195" s="447"/>
      <c r="BM195" s="447"/>
      <c r="BN195" s="447"/>
      <c r="BO195" s="447"/>
    </row>
    <row r="196" spans="64:67">
      <c r="BL196" s="447"/>
      <c r="BM196" s="447"/>
      <c r="BN196" s="447"/>
      <c r="BO196" s="447"/>
    </row>
  </sheetData>
  <sheetProtection sheet="1" objects="1" scenarios="1"/>
  <conditionalFormatting sqref="I22:I72">
    <cfRule type="cellIs" dxfId="98" priority="12" stopIfTrue="1" operator="lessThan">
      <formula>-0.01</formula>
    </cfRule>
    <cfRule type="cellIs" dxfId="97" priority="13" stopIfTrue="1" operator="greaterThan">
      <formula>0.01</formula>
    </cfRule>
  </conditionalFormatting>
  <conditionalFormatting sqref="F2:F21">
    <cfRule type="cellIs" dxfId="96" priority="5" stopIfTrue="1" operator="lessThan">
      <formula>-0.02</formula>
    </cfRule>
    <cfRule type="cellIs" dxfId="95" priority="6" stopIfTrue="1" operator="greaterThan">
      <formula>0.02</formula>
    </cfRule>
  </conditionalFormatting>
  <conditionalFormatting sqref="I2:I21">
    <cfRule type="cellIs" dxfId="94" priority="3" operator="lessThan">
      <formula>-0.01</formula>
    </cfRule>
    <cfRule type="cellIs" dxfId="93" priority="4" operator="greaterThan">
      <formula>0.01</formula>
    </cfRule>
  </conditionalFormatting>
  <conditionalFormatting sqref="L2:L21">
    <cfRule type="cellIs" dxfId="92" priority="1" operator="lessThan">
      <formula>-0.5</formula>
    </cfRule>
    <cfRule type="cellIs" dxfId="91" priority="2" operator="greaterThan">
      <formula>0.5</formula>
    </cfRule>
  </conditionalFormatting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R43"/>
  <sheetViews>
    <sheetView zoomScaleNormal="100" workbookViewId="0">
      <selection activeCell="I3" sqref="I3"/>
    </sheetView>
  </sheetViews>
  <sheetFormatPr defaultRowHeight="12.75"/>
  <cols>
    <col min="1" max="1" width="12.28515625" style="95" customWidth="1"/>
    <col min="2" max="3" width="13.7109375" style="95" customWidth="1"/>
    <col min="4" max="40" width="11.7109375" style="95" customWidth="1"/>
    <col min="41" max="46" width="9.140625" style="95"/>
    <col min="47" max="70" width="0" style="95" hidden="1" customWidth="1"/>
    <col min="71" max="16384" width="9.140625" style="95"/>
  </cols>
  <sheetData>
    <row r="1" spans="1:70" ht="25.5" customHeight="1" thickBot="1">
      <c r="A1" s="1044" t="s">
        <v>269</v>
      </c>
      <c r="B1" s="1045"/>
      <c r="C1" s="435">
        <f>(50-COUNTBLANK(H3:H52))/(50-COUNTBLANK(Volsum!D2:D51))</f>
        <v>1</v>
      </c>
      <c r="BI1" s="447"/>
      <c r="BJ1" s="447"/>
      <c r="BM1" s="447"/>
      <c r="BN1" s="447"/>
      <c r="BO1" s="447"/>
      <c r="BP1" s="447"/>
    </row>
    <row r="2" spans="1:70" ht="45.75" customHeight="1">
      <c r="A2" s="436" t="s">
        <v>260</v>
      </c>
      <c r="B2" s="436" t="s">
        <v>150</v>
      </c>
      <c r="C2" s="436" t="s">
        <v>266</v>
      </c>
      <c r="D2" s="437" t="s">
        <v>275</v>
      </c>
      <c r="E2" s="437" t="s">
        <v>311</v>
      </c>
      <c r="F2" s="437" t="s">
        <v>310</v>
      </c>
      <c r="G2" s="437" t="s">
        <v>309</v>
      </c>
      <c r="H2" s="437" t="s">
        <v>276</v>
      </c>
      <c r="I2" s="437" t="s">
        <v>277</v>
      </c>
      <c r="J2" s="437" t="s">
        <v>308</v>
      </c>
      <c r="K2" s="437" t="s">
        <v>278</v>
      </c>
      <c r="L2" s="437" t="s">
        <v>279</v>
      </c>
      <c r="M2" s="437" t="s">
        <v>298</v>
      </c>
      <c r="N2" s="437" t="s">
        <v>280</v>
      </c>
      <c r="O2" s="437" t="s">
        <v>281</v>
      </c>
      <c r="P2" s="437" t="s">
        <v>299</v>
      </c>
      <c r="Q2" s="437" t="s">
        <v>282</v>
      </c>
      <c r="R2" s="437" t="s">
        <v>283</v>
      </c>
      <c r="S2" s="437" t="s">
        <v>300</v>
      </c>
      <c r="T2" s="437" t="s">
        <v>284</v>
      </c>
      <c r="U2" s="437" t="s">
        <v>285</v>
      </c>
      <c r="V2" s="437" t="s">
        <v>301</v>
      </c>
      <c r="W2" s="437" t="s">
        <v>286</v>
      </c>
      <c r="X2" s="437" t="s">
        <v>287</v>
      </c>
      <c r="Y2" s="437" t="s">
        <v>302</v>
      </c>
      <c r="Z2" s="437" t="s">
        <v>288</v>
      </c>
      <c r="AA2" s="437" t="s">
        <v>289</v>
      </c>
      <c r="AB2" s="437" t="s">
        <v>303</v>
      </c>
      <c r="AC2" s="437" t="s">
        <v>290</v>
      </c>
      <c r="AD2" s="437" t="s">
        <v>291</v>
      </c>
      <c r="AE2" s="437" t="s">
        <v>304</v>
      </c>
      <c r="AF2" s="437" t="s">
        <v>292</v>
      </c>
      <c r="AG2" s="437" t="s">
        <v>293</v>
      </c>
      <c r="AH2" s="437" t="s">
        <v>305</v>
      </c>
      <c r="AI2" s="437" t="s">
        <v>294</v>
      </c>
      <c r="AJ2" s="437" t="s">
        <v>295</v>
      </c>
      <c r="AK2" s="437" t="s">
        <v>306</v>
      </c>
      <c r="AL2" s="437" t="s">
        <v>296</v>
      </c>
      <c r="AM2" s="437" t="s">
        <v>297</v>
      </c>
      <c r="AN2" s="437" t="s">
        <v>307</v>
      </c>
      <c r="AO2" s="438"/>
      <c r="AP2" s="438"/>
      <c r="AQ2" s="438"/>
      <c r="AT2" s="446"/>
      <c r="AU2" s="437" t="s">
        <v>311</v>
      </c>
      <c r="AV2" s="437" t="s">
        <v>310</v>
      </c>
      <c r="AW2" s="437" t="s">
        <v>276</v>
      </c>
      <c r="AX2" s="437" t="s">
        <v>277</v>
      </c>
      <c r="AY2" s="437" t="s">
        <v>278</v>
      </c>
      <c r="AZ2" s="437" t="s">
        <v>279</v>
      </c>
      <c r="BA2" s="437" t="s">
        <v>280</v>
      </c>
      <c r="BB2" s="437" t="s">
        <v>281</v>
      </c>
      <c r="BC2" s="437" t="s">
        <v>282</v>
      </c>
      <c r="BD2" s="437" t="s">
        <v>283</v>
      </c>
      <c r="BE2" s="437" t="s">
        <v>284</v>
      </c>
      <c r="BF2" s="437" t="s">
        <v>285</v>
      </c>
      <c r="BG2" s="437" t="s">
        <v>286</v>
      </c>
      <c r="BH2" s="437" t="s">
        <v>287</v>
      </c>
      <c r="BI2" s="448" t="s">
        <v>288</v>
      </c>
      <c r="BJ2" s="448" t="s">
        <v>289</v>
      </c>
      <c r="BK2" s="437" t="s">
        <v>290</v>
      </c>
      <c r="BL2" s="437" t="s">
        <v>291</v>
      </c>
      <c r="BM2" s="448" t="s">
        <v>292</v>
      </c>
      <c r="BN2" s="448" t="s">
        <v>293</v>
      </c>
      <c r="BO2" s="448" t="s">
        <v>294</v>
      </c>
      <c r="BP2" s="448" t="s">
        <v>295</v>
      </c>
      <c r="BQ2" s="437" t="s">
        <v>296</v>
      </c>
      <c r="BR2" s="437" t="s">
        <v>297</v>
      </c>
    </row>
    <row r="3" spans="1:70">
      <c r="A3" s="439" t="str">
        <f>IF('1'!D$56="","",'1'!B$4)</f>
        <v/>
      </c>
      <c r="B3" s="440" t="str">
        <f>IF('1'!D$56="","",'1'!B$3)</f>
        <v/>
      </c>
      <c r="C3" s="440" t="str">
        <f>IF('1'!D$56="","",'1'!B$53)</f>
        <v/>
      </c>
      <c r="D3" s="440" t="str">
        <f>IF('1'!A$56="","",'1'!$N$61)</f>
        <v/>
      </c>
      <c r="E3" s="440" t="str">
        <f>IF('1'!D$56="","",'1'!G$61)</f>
        <v/>
      </c>
      <c r="F3" s="440" t="str">
        <f>IF('1'!D$56="","",'1'!I$61)</f>
        <v/>
      </c>
      <c r="G3" s="440" t="str">
        <f>IF('1'!A$56="","",'1'!$N$62)</f>
        <v/>
      </c>
      <c r="H3" s="440" t="str">
        <f>IF('1'!D$56="","",'1'!G$62)</f>
        <v/>
      </c>
      <c r="I3" s="440" t="str">
        <f>IF('1'!D$56="","",'1'!I$62)</f>
        <v/>
      </c>
      <c r="J3" s="440" t="str">
        <f>IF('1'!A$56="","",'1'!$N$63)</f>
        <v/>
      </c>
      <c r="K3" s="440" t="str">
        <f>IF('1'!D$56="","",'1'!G$63)</f>
        <v/>
      </c>
      <c r="L3" s="440" t="str">
        <f>IF('1'!D$56="","",'1'!I$63)</f>
        <v/>
      </c>
      <c r="M3" s="440" t="str">
        <f>IF('1'!A$56="","",'1'!$N$64)</f>
        <v/>
      </c>
      <c r="N3" s="440" t="str">
        <f>IF('1'!D$56="","",'1'!G$64)</f>
        <v/>
      </c>
      <c r="O3" s="440" t="str">
        <f>IF('1'!D$56="","",'1'!I$64)</f>
        <v/>
      </c>
      <c r="P3" s="440" t="str">
        <f>IF('1'!A$56="","",'1'!$N$65)</f>
        <v/>
      </c>
      <c r="Q3" s="440" t="str">
        <f>IF('1'!D$56="","",'1'!G$65)</f>
        <v/>
      </c>
      <c r="R3" s="440" t="str">
        <f>IF('1'!D$56="","",'1'!I$65)</f>
        <v/>
      </c>
      <c r="S3" s="440" t="str">
        <f>IF('1'!A$56="","",'1'!$N$66)</f>
        <v/>
      </c>
      <c r="T3" s="440" t="str">
        <f>IF('1'!D$56="","",'1'!G$66)</f>
        <v/>
      </c>
      <c r="U3" s="440" t="str">
        <f>IF('1'!D$56="","",'1'!I$66)</f>
        <v/>
      </c>
      <c r="V3" s="440" t="str">
        <f>IF('1'!A$56="","",'1'!$N$67)</f>
        <v/>
      </c>
      <c r="W3" s="440" t="str">
        <f>IF('1'!D$56="","",'1'!G$67)</f>
        <v/>
      </c>
      <c r="X3" s="440" t="str">
        <f>IF('1'!D$56="","",'1'!I$67)</f>
        <v/>
      </c>
      <c r="Y3" s="440" t="str">
        <f>IF('1'!A$56="","",'1'!$N$68)</f>
        <v/>
      </c>
      <c r="Z3" s="440" t="str">
        <f>IF('1'!D$56="","",'1'!G$68)</f>
        <v/>
      </c>
      <c r="AA3" s="440" t="str">
        <f>IF('1'!D$56="","",'1'!I$68)</f>
        <v/>
      </c>
      <c r="AB3" s="440" t="str">
        <f>IF('1'!A$56="","",'1'!$N$69)</f>
        <v/>
      </c>
      <c r="AC3" s="440" t="str">
        <f>IF('1'!D$56="","",'1'!G$69)</f>
        <v/>
      </c>
      <c r="AD3" s="440" t="str">
        <f>IF('1'!D$56="","",'1'!I$69)</f>
        <v/>
      </c>
      <c r="AE3" s="440" t="str">
        <f>IF('1'!A$56="","",'1'!$N$70)</f>
        <v/>
      </c>
      <c r="AF3" s="440" t="str">
        <f>IF('1'!D$56="","",'1'!G$70)</f>
        <v/>
      </c>
      <c r="AG3" s="440" t="str">
        <f>IF('1'!D$56="","",'1'!I$70)</f>
        <v/>
      </c>
      <c r="AH3" s="440" t="str">
        <f>IF('1'!A$56="","",'1'!$N$71)</f>
        <v/>
      </c>
      <c r="AI3" s="440" t="str">
        <f>IF('1'!D$56="","",'1'!G$71)</f>
        <v/>
      </c>
      <c r="AJ3" s="440" t="str">
        <f>IF('1'!D$56="","",'1'!I$71)</f>
        <v/>
      </c>
      <c r="AK3" s="440" t="str">
        <f>IF('1'!A$56="","",'1'!$N$72)</f>
        <v/>
      </c>
      <c r="AL3" s="440" t="str">
        <f>IF('1'!D$56="","",'1'!G$72)</f>
        <v/>
      </c>
      <c r="AM3" s="440" t="str">
        <f>IF('1'!D$56="","",'1'!I$72)</f>
        <v/>
      </c>
      <c r="AN3" s="440" t="str">
        <f>IF('1'!D$56="","",'1'!$N$73)</f>
        <v/>
      </c>
      <c r="AU3" s="445" t="str">
        <f>'1'!L$61</f>
        <v/>
      </c>
      <c r="AV3" s="445" t="str">
        <f>'1'!M$61</f>
        <v/>
      </c>
      <c r="AW3" s="445" t="str">
        <f>'1'!L$62</f>
        <v/>
      </c>
      <c r="AX3" s="445" t="str">
        <f>'1'!M$62</f>
        <v/>
      </c>
      <c r="AY3" s="445" t="str">
        <f>'1'!L$63</f>
        <v/>
      </c>
      <c r="AZ3" s="445" t="str">
        <f>'1'!M$63</f>
        <v/>
      </c>
      <c r="BA3" s="445" t="str">
        <f>'1'!L$64</f>
        <v/>
      </c>
      <c r="BB3" s="445" t="str">
        <f>'1'!M$64</f>
        <v/>
      </c>
      <c r="BC3" s="445" t="str">
        <f>'1'!L$65</f>
        <v/>
      </c>
      <c r="BD3" s="445" t="str">
        <f>'1'!M$65</f>
        <v/>
      </c>
      <c r="BE3" s="445" t="str">
        <f>'1'!L$66</f>
        <v/>
      </c>
      <c r="BF3" s="445" t="str">
        <f>'1'!M$66</f>
        <v/>
      </c>
      <c r="BG3" s="445" t="str">
        <f>'1'!L$67</f>
        <v/>
      </c>
      <c r="BH3" s="445" t="str">
        <f>'1'!M$67</f>
        <v/>
      </c>
      <c r="BI3" s="447">
        <f>'1'!L$68</f>
        <v>0</v>
      </c>
      <c r="BJ3" s="447">
        <f>'1'!M$68</f>
        <v>0</v>
      </c>
      <c r="BK3" s="445" t="str">
        <f>'1'!L$69</f>
        <v/>
      </c>
      <c r="BL3" s="445" t="str">
        <f>'1'!M$69</f>
        <v/>
      </c>
      <c r="BM3" s="447">
        <f>'1'!L$70</f>
        <v>0</v>
      </c>
      <c r="BN3" s="447">
        <f>'1'!M$70</f>
        <v>0</v>
      </c>
      <c r="BO3" s="447">
        <f>'1'!L$71</f>
        <v>0</v>
      </c>
      <c r="BP3" s="447">
        <f>'1'!M$71</f>
        <v>0</v>
      </c>
      <c r="BQ3" s="445" t="str">
        <f>'1'!L$72</f>
        <v/>
      </c>
      <c r="BR3" s="445" t="str">
        <f>'1'!M$72</f>
        <v/>
      </c>
    </row>
    <row r="4" spans="1:70">
      <c r="A4" s="439" t="e">
        <f>IF(#REF!="","",#REF!)</f>
        <v>#REF!</v>
      </c>
      <c r="B4" s="440" t="e">
        <f>IF(#REF!="","",#REF!)</f>
        <v>#REF!</v>
      </c>
      <c r="C4" s="440" t="e">
        <f>IF(#REF!="","",#REF!)</f>
        <v>#REF!</v>
      </c>
      <c r="D4" s="440" t="e">
        <f>IF(#REF!="","",#REF!)</f>
        <v>#REF!</v>
      </c>
      <c r="E4" s="440" t="e">
        <f>IF(#REF!="","",#REF!)</f>
        <v>#REF!</v>
      </c>
      <c r="F4" s="440" t="e">
        <f>IF(#REF!="","",#REF!)</f>
        <v>#REF!</v>
      </c>
      <c r="G4" s="440" t="e">
        <f>IF(#REF!="","",#REF!)</f>
        <v>#REF!</v>
      </c>
      <c r="H4" s="440" t="e">
        <f>IF(#REF!="","",#REF!)</f>
        <v>#REF!</v>
      </c>
      <c r="I4" s="440" t="e">
        <f>IF(#REF!="","",#REF!)</f>
        <v>#REF!</v>
      </c>
      <c r="J4" s="440" t="e">
        <f>IF(#REF!="","",#REF!)</f>
        <v>#REF!</v>
      </c>
      <c r="K4" s="440" t="e">
        <f>IF(#REF!="","",#REF!)</f>
        <v>#REF!</v>
      </c>
      <c r="L4" s="440" t="e">
        <f>IF(#REF!="","",#REF!)</f>
        <v>#REF!</v>
      </c>
      <c r="M4" s="440" t="e">
        <f>IF(#REF!="","",#REF!)</f>
        <v>#REF!</v>
      </c>
      <c r="N4" s="440" t="e">
        <f>IF(#REF!="","",#REF!)</f>
        <v>#REF!</v>
      </c>
      <c r="O4" s="440" t="e">
        <f>IF(#REF!="","",#REF!)</f>
        <v>#REF!</v>
      </c>
      <c r="P4" s="440" t="e">
        <f>IF(#REF!="","",#REF!)</f>
        <v>#REF!</v>
      </c>
      <c r="Q4" s="440" t="e">
        <f>IF(#REF!="","",#REF!)</f>
        <v>#REF!</v>
      </c>
      <c r="R4" s="440" t="e">
        <f>IF(#REF!="","",#REF!)</f>
        <v>#REF!</v>
      </c>
      <c r="S4" s="440" t="e">
        <f>IF(#REF!="","",#REF!)</f>
        <v>#REF!</v>
      </c>
      <c r="T4" s="440" t="e">
        <f>IF(#REF!="","",#REF!)</f>
        <v>#REF!</v>
      </c>
      <c r="U4" s="440" t="e">
        <f>IF(#REF!="","",#REF!)</f>
        <v>#REF!</v>
      </c>
      <c r="V4" s="440" t="e">
        <f>IF(#REF!="","",#REF!)</f>
        <v>#REF!</v>
      </c>
      <c r="W4" s="440" t="e">
        <f>IF(#REF!="","",#REF!)</f>
        <v>#REF!</v>
      </c>
      <c r="X4" s="440" t="e">
        <f>IF(#REF!="","",#REF!)</f>
        <v>#REF!</v>
      </c>
      <c r="Y4" s="440" t="e">
        <f>IF(#REF!="","",#REF!)</f>
        <v>#REF!</v>
      </c>
      <c r="Z4" s="440" t="e">
        <f>IF(#REF!="","",#REF!)</f>
        <v>#REF!</v>
      </c>
      <c r="AA4" s="440" t="e">
        <f>IF(#REF!="","",#REF!)</f>
        <v>#REF!</v>
      </c>
      <c r="AB4" s="440" t="e">
        <f>IF(#REF!="","",#REF!)</f>
        <v>#REF!</v>
      </c>
      <c r="AC4" s="440" t="e">
        <f>IF(#REF!="","",#REF!)</f>
        <v>#REF!</v>
      </c>
      <c r="AD4" s="440" t="e">
        <f>IF(#REF!="","",#REF!)</f>
        <v>#REF!</v>
      </c>
      <c r="AE4" s="440" t="e">
        <f>IF(#REF!="","",#REF!)</f>
        <v>#REF!</v>
      </c>
      <c r="AF4" s="440" t="e">
        <f>IF(#REF!="","",#REF!)</f>
        <v>#REF!</v>
      </c>
      <c r="AG4" s="440" t="e">
        <f>IF(#REF!="","",#REF!)</f>
        <v>#REF!</v>
      </c>
      <c r="AH4" s="440" t="e">
        <f>IF(#REF!="","",#REF!)</f>
        <v>#REF!</v>
      </c>
      <c r="AI4" s="440" t="e">
        <f>IF(#REF!="","",#REF!)</f>
        <v>#REF!</v>
      </c>
      <c r="AJ4" s="440" t="e">
        <f>IF(#REF!="","",#REF!)</f>
        <v>#REF!</v>
      </c>
      <c r="AK4" s="440" t="e">
        <f>IF(#REF!="","",#REF!)</f>
        <v>#REF!</v>
      </c>
      <c r="AL4" s="440" t="e">
        <f>IF(#REF!="","",#REF!)</f>
        <v>#REF!</v>
      </c>
      <c r="AM4" s="440" t="e">
        <f>IF(#REF!="","",#REF!)</f>
        <v>#REF!</v>
      </c>
      <c r="AN4" s="440" t="e">
        <f>IF(#REF!="","",#REF!)</f>
        <v>#REF!</v>
      </c>
      <c r="AU4" s="445" t="e">
        <f>#REF!</f>
        <v>#REF!</v>
      </c>
      <c r="AV4" s="445" t="e">
        <f>#REF!</f>
        <v>#REF!</v>
      </c>
      <c r="AW4" s="445" t="e">
        <f>#REF!</f>
        <v>#REF!</v>
      </c>
      <c r="AX4" s="445" t="e">
        <f>#REF!</f>
        <v>#REF!</v>
      </c>
      <c r="AY4" s="445" t="e">
        <f>#REF!</f>
        <v>#REF!</v>
      </c>
      <c r="AZ4" s="445" t="e">
        <f>#REF!</f>
        <v>#REF!</v>
      </c>
      <c r="BA4" s="445" t="e">
        <f>#REF!</f>
        <v>#REF!</v>
      </c>
      <c r="BB4" s="445" t="e">
        <f>#REF!</f>
        <v>#REF!</v>
      </c>
      <c r="BC4" s="445" t="e">
        <f>#REF!</f>
        <v>#REF!</v>
      </c>
      <c r="BD4" s="445" t="e">
        <f>#REF!</f>
        <v>#REF!</v>
      </c>
      <c r="BE4" s="445" t="e">
        <f>#REF!</f>
        <v>#REF!</v>
      </c>
      <c r="BF4" s="445" t="e">
        <f>#REF!</f>
        <v>#REF!</v>
      </c>
      <c r="BG4" s="445" t="e">
        <f>#REF!</f>
        <v>#REF!</v>
      </c>
      <c r="BH4" s="445" t="e">
        <f>#REF!</f>
        <v>#REF!</v>
      </c>
      <c r="BI4" s="447" t="e">
        <f>#REF!</f>
        <v>#REF!</v>
      </c>
      <c r="BJ4" s="447" t="e">
        <f>#REF!</f>
        <v>#REF!</v>
      </c>
      <c r="BK4" s="445" t="e">
        <f>#REF!</f>
        <v>#REF!</v>
      </c>
      <c r="BL4" s="445" t="e">
        <f>#REF!</f>
        <v>#REF!</v>
      </c>
      <c r="BM4" s="447" t="e">
        <f>#REF!</f>
        <v>#REF!</v>
      </c>
      <c r="BN4" s="447" t="e">
        <f>#REF!</f>
        <v>#REF!</v>
      </c>
      <c r="BO4" s="447" t="e">
        <f>#REF!</f>
        <v>#REF!</v>
      </c>
      <c r="BP4" s="447" t="e">
        <f>#REF!</f>
        <v>#REF!</v>
      </c>
      <c r="BQ4" s="445" t="e">
        <f>#REF!</f>
        <v>#REF!</v>
      </c>
      <c r="BR4" s="445" t="e">
        <f>#REF!</f>
        <v>#REF!</v>
      </c>
    </row>
    <row r="5" spans="1:70">
      <c r="A5" s="439" t="e">
        <f>IF(#REF!="","",#REF!)</f>
        <v>#REF!</v>
      </c>
      <c r="B5" s="440" t="e">
        <f>IF(#REF!="","",#REF!)</f>
        <v>#REF!</v>
      </c>
      <c r="C5" s="440" t="e">
        <f>IF(#REF!="","",#REF!)</f>
        <v>#REF!</v>
      </c>
      <c r="D5" s="440" t="e">
        <f>IF(#REF!="","",#REF!)</f>
        <v>#REF!</v>
      </c>
      <c r="E5" s="440" t="e">
        <f>IF(#REF!="","",#REF!)</f>
        <v>#REF!</v>
      </c>
      <c r="F5" s="440" t="e">
        <f>IF(#REF!="","",#REF!)</f>
        <v>#REF!</v>
      </c>
      <c r="G5" s="440" t="e">
        <f>IF(#REF!="","",#REF!)</f>
        <v>#REF!</v>
      </c>
      <c r="H5" s="440" t="e">
        <f>IF(#REF!="","",#REF!)</f>
        <v>#REF!</v>
      </c>
      <c r="I5" s="440" t="e">
        <f>IF(#REF!="","",#REF!)</f>
        <v>#REF!</v>
      </c>
      <c r="J5" s="440" t="e">
        <f>IF(#REF!="","",#REF!)</f>
        <v>#REF!</v>
      </c>
      <c r="K5" s="440" t="e">
        <f>IF(#REF!="","",#REF!)</f>
        <v>#REF!</v>
      </c>
      <c r="L5" s="440" t="e">
        <f>IF(#REF!="","",#REF!)</f>
        <v>#REF!</v>
      </c>
      <c r="M5" s="440" t="e">
        <f>IF(#REF!="","",#REF!)</f>
        <v>#REF!</v>
      </c>
      <c r="N5" s="440" t="e">
        <f>IF(#REF!="","",#REF!)</f>
        <v>#REF!</v>
      </c>
      <c r="O5" s="440" t="e">
        <f>IF(#REF!="","",#REF!)</f>
        <v>#REF!</v>
      </c>
      <c r="P5" s="440" t="e">
        <f>IF(#REF!="","",#REF!)</f>
        <v>#REF!</v>
      </c>
      <c r="Q5" s="440" t="e">
        <f>IF(#REF!="","",#REF!)</f>
        <v>#REF!</v>
      </c>
      <c r="R5" s="440" t="e">
        <f>IF(#REF!="","",#REF!)</f>
        <v>#REF!</v>
      </c>
      <c r="S5" s="440" t="e">
        <f>IF(#REF!="","",#REF!)</f>
        <v>#REF!</v>
      </c>
      <c r="T5" s="440" t="e">
        <f>IF(#REF!="","",#REF!)</f>
        <v>#REF!</v>
      </c>
      <c r="U5" s="440" t="e">
        <f>IF(#REF!="","",#REF!)</f>
        <v>#REF!</v>
      </c>
      <c r="V5" s="440" t="e">
        <f>IF(#REF!="","",#REF!)</f>
        <v>#REF!</v>
      </c>
      <c r="W5" s="440" t="e">
        <f>IF(#REF!="","",#REF!)</f>
        <v>#REF!</v>
      </c>
      <c r="X5" s="440" t="e">
        <f>IF(#REF!="","",#REF!)</f>
        <v>#REF!</v>
      </c>
      <c r="Y5" s="440" t="e">
        <f>IF(#REF!="","",#REF!)</f>
        <v>#REF!</v>
      </c>
      <c r="Z5" s="440" t="e">
        <f>IF(#REF!="","",#REF!)</f>
        <v>#REF!</v>
      </c>
      <c r="AA5" s="440" t="e">
        <f>IF(#REF!="","",#REF!)</f>
        <v>#REF!</v>
      </c>
      <c r="AB5" s="440" t="e">
        <f>IF(#REF!="","",#REF!)</f>
        <v>#REF!</v>
      </c>
      <c r="AC5" s="440" t="e">
        <f>IF(#REF!="","",#REF!)</f>
        <v>#REF!</v>
      </c>
      <c r="AD5" s="440" t="e">
        <f>IF(#REF!="","",#REF!)</f>
        <v>#REF!</v>
      </c>
      <c r="AE5" s="440" t="e">
        <f>IF(#REF!="","",#REF!)</f>
        <v>#REF!</v>
      </c>
      <c r="AF5" s="440" t="e">
        <f>IF(#REF!="","",#REF!)</f>
        <v>#REF!</v>
      </c>
      <c r="AG5" s="440" t="e">
        <f>IF(#REF!="","",#REF!)</f>
        <v>#REF!</v>
      </c>
      <c r="AH5" s="440" t="e">
        <f>IF(#REF!="","",#REF!)</f>
        <v>#REF!</v>
      </c>
      <c r="AI5" s="440" t="e">
        <f>IF(#REF!="","",#REF!)</f>
        <v>#REF!</v>
      </c>
      <c r="AJ5" s="440" t="e">
        <f>IF(#REF!="","",#REF!)</f>
        <v>#REF!</v>
      </c>
      <c r="AK5" s="440" t="e">
        <f>IF(#REF!="","",#REF!)</f>
        <v>#REF!</v>
      </c>
      <c r="AL5" s="440" t="e">
        <f>IF(#REF!="","",#REF!)</f>
        <v>#REF!</v>
      </c>
      <c r="AM5" s="440" t="e">
        <f>IF(#REF!="","",#REF!)</f>
        <v>#REF!</v>
      </c>
      <c r="AN5" s="440" t="e">
        <f>IF(#REF!="","",#REF!)</f>
        <v>#REF!</v>
      </c>
      <c r="AU5" s="445" t="e">
        <f>#REF!</f>
        <v>#REF!</v>
      </c>
      <c r="AV5" s="445" t="e">
        <f>#REF!</f>
        <v>#REF!</v>
      </c>
      <c r="AW5" s="445" t="e">
        <f>#REF!</f>
        <v>#REF!</v>
      </c>
      <c r="AX5" s="445" t="e">
        <f>#REF!</f>
        <v>#REF!</v>
      </c>
      <c r="AY5" s="445" t="e">
        <f>#REF!</f>
        <v>#REF!</v>
      </c>
      <c r="AZ5" s="445" t="e">
        <f>#REF!</f>
        <v>#REF!</v>
      </c>
      <c r="BA5" s="445" t="e">
        <f>#REF!</f>
        <v>#REF!</v>
      </c>
      <c r="BB5" s="445" t="e">
        <f>#REF!</f>
        <v>#REF!</v>
      </c>
      <c r="BC5" s="445" t="e">
        <f>#REF!</f>
        <v>#REF!</v>
      </c>
      <c r="BD5" s="445" t="e">
        <f>#REF!</f>
        <v>#REF!</v>
      </c>
      <c r="BE5" s="445" t="e">
        <f>#REF!</f>
        <v>#REF!</v>
      </c>
      <c r="BF5" s="445" t="e">
        <f>#REF!</f>
        <v>#REF!</v>
      </c>
      <c r="BG5" s="445" t="e">
        <f>#REF!</f>
        <v>#REF!</v>
      </c>
      <c r="BH5" s="445" t="e">
        <f>#REF!</f>
        <v>#REF!</v>
      </c>
      <c r="BI5" s="447" t="e">
        <f>#REF!</f>
        <v>#REF!</v>
      </c>
      <c r="BJ5" s="447" t="e">
        <f>#REF!</f>
        <v>#REF!</v>
      </c>
      <c r="BK5" s="445" t="e">
        <f>#REF!</f>
        <v>#REF!</v>
      </c>
      <c r="BL5" s="445" t="e">
        <f>#REF!</f>
        <v>#REF!</v>
      </c>
      <c r="BM5" s="447" t="e">
        <f>#REF!</f>
        <v>#REF!</v>
      </c>
      <c r="BN5" s="447" t="e">
        <f>#REF!</f>
        <v>#REF!</v>
      </c>
      <c r="BO5" s="447" t="e">
        <f>#REF!</f>
        <v>#REF!</v>
      </c>
      <c r="BP5" s="447" t="e">
        <f>#REF!</f>
        <v>#REF!</v>
      </c>
      <c r="BQ5" s="445" t="e">
        <f>#REF!</f>
        <v>#REF!</v>
      </c>
      <c r="BR5" s="445" t="e">
        <f>#REF!</f>
        <v>#REF!</v>
      </c>
    </row>
    <row r="6" spans="1:70">
      <c r="A6" s="439" t="e">
        <f>IF(#REF!="","",#REF!)</f>
        <v>#REF!</v>
      </c>
      <c r="B6" s="440" t="e">
        <f>IF(#REF!="","",#REF!)</f>
        <v>#REF!</v>
      </c>
      <c r="C6" s="440" t="e">
        <f>IF(#REF!="","",#REF!)</f>
        <v>#REF!</v>
      </c>
      <c r="D6" s="440" t="e">
        <f>IF(#REF!="","",#REF!)</f>
        <v>#REF!</v>
      </c>
      <c r="E6" s="440" t="e">
        <f>IF(#REF!="","",#REF!)</f>
        <v>#REF!</v>
      </c>
      <c r="F6" s="440" t="e">
        <f>IF(#REF!="","",#REF!)</f>
        <v>#REF!</v>
      </c>
      <c r="G6" s="440" t="e">
        <f>IF(#REF!="","",#REF!)</f>
        <v>#REF!</v>
      </c>
      <c r="H6" s="440" t="e">
        <f>IF(#REF!="","",#REF!)</f>
        <v>#REF!</v>
      </c>
      <c r="I6" s="440" t="e">
        <f>IF(#REF!="","",#REF!)</f>
        <v>#REF!</v>
      </c>
      <c r="J6" s="440" t="e">
        <f>IF(#REF!="","",#REF!)</f>
        <v>#REF!</v>
      </c>
      <c r="K6" s="440" t="e">
        <f>IF(#REF!="","",#REF!)</f>
        <v>#REF!</v>
      </c>
      <c r="L6" s="440" t="e">
        <f>IF(#REF!="","",#REF!)</f>
        <v>#REF!</v>
      </c>
      <c r="M6" s="440" t="e">
        <f>IF(#REF!="","",#REF!)</f>
        <v>#REF!</v>
      </c>
      <c r="N6" s="440" t="e">
        <f>IF(#REF!="","",#REF!)</f>
        <v>#REF!</v>
      </c>
      <c r="O6" s="440" t="e">
        <f>IF(#REF!="","",#REF!)</f>
        <v>#REF!</v>
      </c>
      <c r="P6" s="440" t="e">
        <f>IF(#REF!="","",#REF!)</f>
        <v>#REF!</v>
      </c>
      <c r="Q6" s="440" t="e">
        <f>IF(#REF!="","",#REF!)</f>
        <v>#REF!</v>
      </c>
      <c r="R6" s="440" t="e">
        <f>IF(#REF!="","",#REF!)</f>
        <v>#REF!</v>
      </c>
      <c r="S6" s="440" t="e">
        <f>IF(#REF!="","",#REF!)</f>
        <v>#REF!</v>
      </c>
      <c r="T6" s="440" t="e">
        <f>IF(#REF!="","",#REF!)</f>
        <v>#REF!</v>
      </c>
      <c r="U6" s="440" t="e">
        <f>IF(#REF!="","",#REF!)</f>
        <v>#REF!</v>
      </c>
      <c r="V6" s="440" t="e">
        <f>IF(#REF!="","",#REF!)</f>
        <v>#REF!</v>
      </c>
      <c r="W6" s="440" t="e">
        <f>IF(#REF!="","",#REF!)</f>
        <v>#REF!</v>
      </c>
      <c r="X6" s="440" t="e">
        <f>IF(#REF!="","",#REF!)</f>
        <v>#REF!</v>
      </c>
      <c r="Y6" s="440" t="e">
        <f>IF(#REF!="","",#REF!)</f>
        <v>#REF!</v>
      </c>
      <c r="Z6" s="440" t="e">
        <f>IF(#REF!="","",#REF!)</f>
        <v>#REF!</v>
      </c>
      <c r="AA6" s="440" t="e">
        <f>IF(#REF!="","",#REF!)</f>
        <v>#REF!</v>
      </c>
      <c r="AB6" s="440" t="e">
        <f>IF(#REF!="","",#REF!)</f>
        <v>#REF!</v>
      </c>
      <c r="AC6" s="440" t="e">
        <f>IF(#REF!="","",#REF!)</f>
        <v>#REF!</v>
      </c>
      <c r="AD6" s="440" t="e">
        <f>IF(#REF!="","",#REF!)</f>
        <v>#REF!</v>
      </c>
      <c r="AE6" s="440" t="e">
        <f>IF(#REF!="","",#REF!)</f>
        <v>#REF!</v>
      </c>
      <c r="AF6" s="440" t="e">
        <f>IF(#REF!="","",#REF!)</f>
        <v>#REF!</v>
      </c>
      <c r="AG6" s="440" t="e">
        <f>IF(#REF!="","",#REF!)</f>
        <v>#REF!</v>
      </c>
      <c r="AH6" s="440" t="e">
        <f>IF(#REF!="","",#REF!)</f>
        <v>#REF!</v>
      </c>
      <c r="AI6" s="440" t="e">
        <f>IF(#REF!="","",#REF!)</f>
        <v>#REF!</v>
      </c>
      <c r="AJ6" s="440" t="e">
        <f>IF(#REF!="","",#REF!)</f>
        <v>#REF!</v>
      </c>
      <c r="AK6" s="440" t="e">
        <f>IF(#REF!="","",#REF!)</f>
        <v>#REF!</v>
      </c>
      <c r="AL6" s="440" t="e">
        <f>IF(#REF!="","",#REF!)</f>
        <v>#REF!</v>
      </c>
      <c r="AM6" s="440" t="e">
        <f>IF(#REF!="","",#REF!)</f>
        <v>#REF!</v>
      </c>
      <c r="AN6" s="440" t="e">
        <f>IF(#REF!="","",#REF!)</f>
        <v>#REF!</v>
      </c>
      <c r="AU6" s="445" t="e">
        <f>#REF!</f>
        <v>#REF!</v>
      </c>
      <c r="AV6" s="445" t="e">
        <f>#REF!</f>
        <v>#REF!</v>
      </c>
      <c r="AW6" s="445" t="e">
        <f>#REF!</f>
        <v>#REF!</v>
      </c>
      <c r="AX6" s="445" t="e">
        <f>#REF!</f>
        <v>#REF!</v>
      </c>
      <c r="AY6" s="445" t="e">
        <f>#REF!</f>
        <v>#REF!</v>
      </c>
      <c r="AZ6" s="445" t="e">
        <f>#REF!</f>
        <v>#REF!</v>
      </c>
      <c r="BA6" s="445" t="e">
        <f>#REF!</f>
        <v>#REF!</v>
      </c>
      <c r="BB6" s="445" t="e">
        <f>#REF!</f>
        <v>#REF!</v>
      </c>
      <c r="BC6" s="445" t="e">
        <f>#REF!</f>
        <v>#REF!</v>
      </c>
      <c r="BD6" s="445" t="e">
        <f>#REF!</f>
        <v>#REF!</v>
      </c>
      <c r="BE6" s="445" t="e">
        <f>#REF!</f>
        <v>#REF!</v>
      </c>
      <c r="BF6" s="445" t="e">
        <f>#REF!</f>
        <v>#REF!</v>
      </c>
      <c r="BG6" s="445" t="e">
        <f>#REF!</f>
        <v>#REF!</v>
      </c>
      <c r="BH6" s="445" t="e">
        <f>#REF!</f>
        <v>#REF!</v>
      </c>
      <c r="BI6" s="447" t="e">
        <f>#REF!</f>
        <v>#REF!</v>
      </c>
      <c r="BJ6" s="447" t="e">
        <f>#REF!</f>
        <v>#REF!</v>
      </c>
      <c r="BK6" s="445" t="e">
        <f>#REF!</f>
        <v>#REF!</v>
      </c>
      <c r="BL6" s="445" t="e">
        <f>#REF!</f>
        <v>#REF!</v>
      </c>
      <c r="BM6" s="447" t="e">
        <f>#REF!</f>
        <v>#REF!</v>
      </c>
      <c r="BN6" s="447" t="e">
        <f>#REF!</f>
        <v>#REF!</v>
      </c>
      <c r="BO6" s="447" t="e">
        <f>#REF!</f>
        <v>#REF!</v>
      </c>
      <c r="BP6" s="447" t="e">
        <f>#REF!</f>
        <v>#REF!</v>
      </c>
      <c r="BQ6" s="445" t="e">
        <f>#REF!</f>
        <v>#REF!</v>
      </c>
      <c r="BR6" s="445" t="e">
        <f>#REF!</f>
        <v>#REF!</v>
      </c>
    </row>
    <row r="7" spans="1:70">
      <c r="A7" s="439" t="e">
        <f>IF(#REF!="","",#REF!)</f>
        <v>#REF!</v>
      </c>
      <c r="B7" s="440" t="e">
        <f>IF(#REF!="","",#REF!)</f>
        <v>#REF!</v>
      </c>
      <c r="C7" s="440" t="e">
        <f>IF(#REF!="","",#REF!)</f>
        <v>#REF!</v>
      </c>
      <c r="D7" s="440" t="e">
        <f>IF(#REF!="","",#REF!)</f>
        <v>#REF!</v>
      </c>
      <c r="E7" s="440" t="e">
        <f>IF(#REF!="","",#REF!)</f>
        <v>#REF!</v>
      </c>
      <c r="F7" s="440" t="e">
        <f>IF(#REF!="","",#REF!)</f>
        <v>#REF!</v>
      </c>
      <c r="G7" s="440" t="e">
        <f>IF(#REF!="","",#REF!)</f>
        <v>#REF!</v>
      </c>
      <c r="H7" s="440" t="e">
        <f>IF(#REF!="","",#REF!)</f>
        <v>#REF!</v>
      </c>
      <c r="I7" s="440" t="e">
        <f>IF(#REF!="","",#REF!)</f>
        <v>#REF!</v>
      </c>
      <c r="J7" s="440" t="e">
        <f>IF(#REF!="","",#REF!)</f>
        <v>#REF!</v>
      </c>
      <c r="K7" s="440" t="e">
        <f>IF(#REF!="","",#REF!)</f>
        <v>#REF!</v>
      </c>
      <c r="L7" s="440" t="e">
        <f>IF(#REF!="","",#REF!)</f>
        <v>#REF!</v>
      </c>
      <c r="M7" s="440" t="e">
        <f>IF(#REF!="","",#REF!)</f>
        <v>#REF!</v>
      </c>
      <c r="N7" s="440" t="e">
        <f>IF(#REF!="","",#REF!)</f>
        <v>#REF!</v>
      </c>
      <c r="O7" s="440" t="e">
        <f>IF(#REF!="","",#REF!)</f>
        <v>#REF!</v>
      </c>
      <c r="P7" s="440" t="e">
        <f>IF(#REF!="","",#REF!)</f>
        <v>#REF!</v>
      </c>
      <c r="Q7" s="440" t="e">
        <f>IF(#REF!="","",#REF!)</f>
        <v>#REF!</v>
      </c>
      <c r="R7" s="440" t="e">
        <f>IF(#REF!="","",#REF!)</f>
        <v>#REF!</v>
      </c>
      <c r="S7" s="440" t="e">
        <f>IF(#REF!="","",#REF!)</f>
        <v>#REF!</v>
      </c>
      <c r="T7" s="440" t="e">
        <f>IF(#REF!="","",#REF!)</f>
        <v>#REF!</v>
      </c>
      <c r="U7" s="440" t="e">
        <f>IF(#REF!="","",#REF!)</f>
        <v>#REF!</v>
      </c>
      <c r="V7" s="440" t="e">
        <f>IF(#REF!="","",#REF!)</f>
        <v>#REF!</v>
      </c>
      <c r="W7" s="440" t="e">
        <f>IF(#REF!="","",#REF!)</f>
        <v>#REF!</v>
      </c>
      <c r="X7" s="440" t="e">
        <f>IF(#REF!="","",#REF!)</f>
        <v>#REF!</v>
      </c>
      <c r="Y7" s="440" t="e">
        <f>IF(#REF!="","",#REF!)</f>
        <v>#REF!</v>
      </c>
      <c r="Z7" s="440" t="e">
        <f>IF(#REF!="","",#REF!)</f>
        <v>#REF!</v>
      </c>
      <c r="AA7" s="440" t="e">
        <f>IF(#REF!="","",#REF!)</f>
        <v>#REF!</v>
      </c>
      <c r="AB7" s="440" t="e">
        <f>IF(#REF!="","",#REF!)</f>
        <v>#REF!</v>
      </c>
      <c r="AC7" s="440" t="e">
        <f>IF(#REF!="","",#REF!)</f>
        <v>#REF!</v>
      </c>
      <c r="AD7" s="440" t="e">
        <f>IF(#REF!="","",#REF!)</f>
        <v>#REF!</v>
      </c>
      <c r="AE7" s="440" t="e">
        <f>IF(#REF!="","",#REF!)</f>
        <v>#REF!</v>
      </c>
      <c r="AF7" s="440" t="e">
        <f>IF(#REF!="","",#REF!)</f>
        <v>#REF!</v>
      </c>
      <c r="AG7" s="440" t="e">
        <f>IF(#REF!="","",#REF!)</f>
        <v>#REF!</v>
      </c>
      <c r="AH7" s="440" t="e">
        <f>IF(#REF!="","",#REF!)</f>
        <v>#REF!</v>
      </c>
      <c r="AI7" s="440" t="e">
        <f>IF(#REF!="","",#REF!)</f>
        <v>#REF!</v>
      </c>
      <c r="AJ7" s="440" t="e">
        <f>IF(#REF!="","",#REF!)</f>
        <v>#REF!</v>
      </c>
      <c r="AK7" s="440" t="e">
        <f>IF(#REF!="","",#REF!)</f>
        <v>#REF!</v>
      </c>
      <c r="AL7" s="440" t="e">
        <f>IF(#REF!="","",#REF!)</f>
        <v>#REF!</v>
      </c>
      <c r="AM7" s="440" t="e">
        <f>IF(#REF!="","",#REF!)</f>
        <v>#REF!</v>
      </c>
      <c r="AN7" s="440" t="e">
        <f>IF(#REF!="","",#REF!)</f>
        <v>#REF!</v>
      </c>
      <c r="AU7" s="445" t="e">
        <f>#REF!</f>
        <v>#REF!</v>
      </c>
      <c r="AV7" s="445" t="e">
        <f>#REF!</f>
        <v>#REF!</v>
      </c>
      <c r="AW7" s="445" t="e">
        <f>#REF!</f>
        <v>#REF!</v>
      </c>
      <c r="AX7" s="445" t="e">
        <f>#REF!</f>
        <v>#REF!</v>
      </c>
      <c r="AY7" s="445" t="e">
        <f>#REF!</f>
        <v>#REF!</v>
      </c>
      <c r="AZ7" s="445" t="e">
        <f>#REF!</f>
        <v>#REF!</v>
      </c>
      <c r="BA7" s="445" t="e">
        <f>#REF!</f>
        <v>#REF!</v>
      </c>
      <c r="BB7" s="445" t="e">
        <f>#REF!</f>
        <v>#REF!</v>
      </c>
      <c r="BC7" s="445" t="e">
        <f>#REF!</f>
        <v>#REF!</v>
      </c>
      <c r="BD7" s="445" t="e">
        <f>#REF!</f>
        <v>#REF!</v>
      </c>
      <c r="BE7" s="445" t="e">
        <f>#REF!</f>
        <v>#REF!</v>
      </c>
      <c r="BF7" s="445" t="e">
        <f>#REF!</f>
        <v>#REF!</v>
      </c>
      <c r="BG7" s="445" t="e">
        <f>#REF!</f>
        <v>#REF!</v>
      </c>
      <c r="BH7" s="445" t="e">
        <f>#REF!</f>
        <v>#REF!</v>
      </c>
      <c r="BI7" s="447" t="e">
        <f>#REF!</f>
        <v>#REF!</v>
      </c>
      <c r="BJ7" s="447" t="e">
        <f>#REF!</f>
        <v>#REF!</v>
      </c>
      <c r="BK7" s="445" t="e">
        <f>#REF!</f>
        <v>#REF!</v>
      </c>
      <c r="BL7" s="445" t="e">
        <f>#REF!</f>
        <v>#REF!</v>
      </c>
      <c r="BM7" s="447" t="e">
        <f>#REF!</f>
        <v>#REF!</v>
      </c>
      <c r="BN7" s="447" t="e">
        <f>#REF!</f>
        <v>#REF!</v>
      </c>
      <c r="BO7" s="447" t="e">
        <f>#REF!</f>
        <v>#REF!</v>
      </c>
      <c r="BP7" s="447" t="e">
        <f>#REF!</f>
        <v>#REF!</v>
      </c>
      <c r="BQ7" s="445" t="e">
        <f>#REF!</f>
        <v>#REF!</v>
      </c>
      <c r="BR7" s="445" t="e">
        <f>#REF!</f>
        <v>#REF!</v>
      </c>
    </row>
    <row r="8" spans="1:70">
      <c r="A8" s="439" t="e">
        <f>IF(#REF!="","",#REF!)</f>
        <v>#REF!</v>
      </c>
      <c r="B8" s="440" t="e">
        <f>IF(#REF!="","",#REF!)</f>
        <v>#REF!</v>
      </c>
      <c r="C8" s="440" t="e">
        <f>IF(#REF!="","",#REF!)</f>
        <v>#REF!</v>
      </c>
      <c r="D8" s="440" t="e">
        <f>IF(#REF!="","",#REF!)</f>
        <v>#REF!</v>
      </c>
      <c r="E8" s="440" t="e">
        <f>IF(#REF!="","",#REF!)</f>
        <v>#REF!</v>
      </c>
      <c r="F8" s="440" t="e">
        <f>IF(#REF!="","",#REF!)</f>
        <v>#REF!</v>
      </c>
      <c r="G8" s="440" t="e">
        <f>IF(#REF!="","",#REF!)</f>
        <v>#REF!</v>
      </c>
      <c r="H8" s="440" t="e">
        <f>IF(#REF!="","",#REF!)</f>
        <v>#REF!</v>
      </c>
      <c r="I8" s="440" t="e">
        <f>IF(#REF!="","",#REF!)</f>
        <v>#REF!</v>
      </c>
      <c r="J8" s="440" t="e">
        <f>IF(#REF!="","",#REF!)</f>
        <v>#REF!</v>
      </c>
      <c r="K8" s="440" t="e">
        <f>IF(#REF!="","",#REF!)</f>
        <v>#REF!</v>
      </c>
      <c r="L8" s="440" t="e">
        <f>IF(#REF!="","",#REF!)</f>
        <v>#REF!</v>
      </c>
      <c r="M8" s="440" t="e">
        <f>IF(#REF!="","",#REF!)</f>
        <v>#REF!</v>
      </c>
      <c r="N8" s="440" t="e">
        <f>IF(#REF!="","",#REF!)</f>
        <v>#REF!</v>
      </c>
      <c r="O8" s="440" t="e">
        <f>IF(#REF!="","",#REF!)</f>
        <v>#REF!</v>
      </c>
      <c r="P8" s="440" t="e">
        <f>IF(#REF!="","",#REF!)</f>
        <v>#REF!</v>
      </c>
      <c r="Q8" s="440" t="e">
        <f>IF(#REF!="","",#REF!)</f>
        <v>#REF!</v>
      </c>
      <c r="R8" s="440" t="e">
        <f>IF(#REF!="","",#REF!)</f>
        <v>#REF!</v>
      </c>
      <c r="S8" s="440" t="e">
        <f>IF(#REF!="","",#REF!)</f>
        <v>#REF!</v>
      </c>
      <c r="T8" s="440" t="e">
        <f>IF(#REF!="","",#REF!)</f>
        <v>#REF!</v>
      </c>
      <c r="U8" s="440" t="e">
        <f>IF(#REF!="","",#REF!)</f>
        <v>#REF!</v>
      </c>
      <c r="V8" s="440" t="e">
        <f>IF(#REF!="","",#REF!)</f>
        <v>#REF!</v>
      </c>
      <c r="W8" s="440" t="e">
        <f>IF(#REF!="","",#REF!)</f>
        <v>#REF!</v>
      </c>
      <c r="X8" s="440" t="e">
        <f>IF(#REF!="","",#REF!)</f>
        <v>#REF!</v>
      </c>
      <c r="Y8" s="440" t="e">
        <f>IF(#REF!="","",#REF!)</f>
        <v>#REF!</v>
      </c>
      <c r="Z8" s="440" t="e">
        <f>IF(#REF!="","",#REF!)</f>
        <v>#REF!</v>
      </c>
      <c r="AA8" s="440" t="e">
        <f>IF(#REF!="","",#REF!)</f>
        <v>#REF!</v>
      </c>
      <c r="AB8" s="440" t="e">
        <f>IF(#REF!="","",#REF!)</f>
        <v>#REF!</v>
      </c>
      <c r="AC8" s="440" t="e">
        <f>IF(#REF!="","",#REF!)</f>
        <v>#REF!</v>
      </c>
      <c r="AD8" s="440" t="e">
        <f>IF(#REF!="","",#REF!)</f>
        <v>#REF!</v>
      </c>
      <c r="AE8" s="440" t="e">
        <f>IF(#REF!="","",#REF!)</f>
        <v>#REF!</v>
      </c>
      <c r="AF8" s="440" t="e">
        <f>IF(#REF!="","",#REF!)</f>
        <v>#REF!</v>
      </c>
      <c r="AG8" s="440" t="e">
        <f>IF(#REF!="","",#REF!)</f>
        <v>#REF!</v>
      </c>
      <c r="AH8" s="440" t="e">
        <f>IF(#REF!="","",#REF!)</f>
        <v>#REF!</v>
      </c>
      <c r="AI8" s="440" t="e">
        <f>IF(#REF!="","",#REF!)</f>
        <v>#REF!</v>
      </c>
      <c r="AJ8" s="440" t="e">
        <f>IF(#REF!="","",#REF!)</f>
        <v>#REF!</v>
      </c>
      <c r="AK8" s="440" t="e">
        <f>IF(#REF!="","",#REF!)</f>
        <v>#REF!</v>
      </c>
      <c r="AL8" s="440" t="e">
        <f>IF(#REF!="","",#REF!)</f>
        <v>#REF!</v>
      </c>
      <c r="AM8" s="440" t="e">
        <f>IF(#REF!="","",#REF!)</f>
        <v>#REF!</v>
      </c>
      <c r="AN8" s="440" t="e">
        <f>IF(#REF!="","",#REF!)</f>
        <v>#REF!</v>
      </c>
      <c r="AU8" s="445" t="e">
        <f>#REF!</f>
        <v>#REF!</v>
      </c>
      <c r="AV8" s="445" t="e">
        <f>#REF!</f>
        <v>#REF!</v>
      </c>
      <c r="AW8" s="445" t="e">
        <f>#REF!</f>
        <v>#REF!</v>
      </c>
      <c r="AX8" s="445" t="e">
        <f>#REF!</f>
        <v>#REF!</v>
      </c>
      <c r="AY8" s="445" t="e">
        <f>#REF!</f>
        <v>#REF!</v>
      </c>
      <c r="AZ8" s="445" t="e">
        <f>#REF!</f>
        <v>#REF!</v>
      </c>
      <c r="BA8" s="445" t="e">
        <f>#REF!</f>
        <v>#REF!</v>
      </c>
      <c r="BB8" s="445" t="e">
        <f>#REF!</f>
        <v>#REF!</v>
      </c>
      <c r="BC8" s="445" t="e">
        <f>#REF!</f>
        <v>#REF!</v>
      </c>
      <c r="BD8" s="445" t="e">
        <f>#REF!</f>
        <v>#REF!</v>
      </c>
      <c r="BE8" s="445" t="e">
        <f>#REF!</f>
        <v>#REF!</v>
      </c>
      <c r="BF8" s="445" t="e">
        <f>#REF!</f>
        <v>#REF!</v>
      </c>
      <c r="BG8" s="445" t="e">
        <f>#REF!</f>
        <v>#REF!</v>
      </c>
      <c r="BH8" s="445" t="e">
        <f>#REF!</f>
        <v>#REF!</v>
      </c>
      <c r="BI8" s="447" t="e">
        <f>#REF!</f>
        <v>#REF!</v>
      </c>
      <c r="BJ8" s="447" t="e">
        <f>#REF!</f>
        <v>#REF!</v>
      </c>
      <c r="BK8" s="445" t="e">
        <f>#REF!</f>
        <v>#REF!</v>
      </c>
      <c r="BL8" s="445" t="e">
        <f>#REF!</f>
        <v>#REF!</v>
      </c>
      <c r="BM8" s="447" t="e">
        <f>#REF!</f>
        <v>#REF!</v>
      </c>
      <c r="BN8" s="447" t="e">
        <f>#REF!</f>
        <v>#REF!</v>
      </c>
      <c r="BO8" s="447" t="e">
        <f>#REF!</f>
        <v>#REF!</v>
      </c>
      <c r="BP8" s="447" t="e">
        <f>#REF!</f>
        <v>#REF!</v>
      </c>
      <c r="BQ8" s="445" t="e">
        <f>#REF!</f>
        <v>#REF!</v>
      </c>
      <c r="BR8" s="445" t="e">
        <f>#REF!</f>
        <v>#REF!</v>
      </c>
    </row>
    <row r="9" spans="1:70">
      <c r="A9" s="439" t="e">
        <f>IF(#REF!="","",#REF!)</f>
        <v>#REF!</v>
      </c>
      <c r="B9" s="440" t="e">
        <f>IF(#REF!="","",#REF!)</f>
        <v>#REF!</v>
      </c>
      <c r="C9" s="440" t="e">
        <f>IF(#REF!="","",#REF!)</f>
        <v>#REF!</v>
      </c>
      <c r="D9" s="440" t="e">
        <f>IF(#REF!="","",#REF!)</f>
        <v>#REF!</v>
      </c>
      <c r="E9" s="440" t="e">
        <f>IF(#REF!="","",#REF!)</f>
        <v>#REF!</v>
      </c>
      <c r="F9" s="440" t="e">
        <f>IF(#REF!="","",#REF!)</f>
        <v>#REF!</v>
      </c>
      <c r="G9" s="440" t="e">
        <f>IF(#REF!="","",#REF!)</f>
        <v>#REF!</v>
      </c>
      <c r="H9" s="440" t="e">
        <f>IF(#REF!="","",#REF!)</f>
        <v>#REF!</v>
      </c>
      <c r="I9" s="440" t="e">
        <f>IF(#REF!="","",#REF!)</f>
        <v>#REF!</v>
      </c>
      <c r="J9" s="440" t="e">
        <f>IF(#REF!="","",#REF!)</f>
        <v>#REF!</v>
      </c>
      <c r="K9" s="440" t="e">
        <f>IF(#REF!="","",#REF!)</f>
        <v>#REF!</v>
      </c>
      <c r="L9" s="440" t="e">
        <f>IF(#REF!="","",#REF!)</f>
        <v>#REF!</v>
      </c>
      <c r="M9" s="440" t="e">
        <f>IF(#REF!="","",#REF!)</f>
        <v>#REF!</v>
      </c>
      <c r="N9" s="440" t="e">
        <f>IF(#REF!="","",#REF!)</f>
        <v>#REF!</v>
      </c>
      <c r="O9" s="440" t="e">
        <f>IF(#REF!="","",#REF!)</f>
        <v>#REF!</v>
      </c>
      <c r="P9" s="440" t="e">
        <f>IF(#REF!="","",#REF!)</f>
        <v>#REF!</v>
      </c>
      <c r="Q9" s="440" t="e">
        <f>IF(#REF!="","",#REF!)</f>
        <v>#REF!</v>
      </c>
      <c r="R9" s="440" t="e">
        <f>IF(#REF!="","",#REF!)</f>
        <v>#REF!</v>
      </c>
      <c r="S9" s="440" t="e">
        <f>IF(#REF!="","",#REF!)</f>
        <v>#REF!</v>
      </c>
      <c r="T9" s="440" t="e">
        <f>IF(#REF!="","",#REF!)</f>
        <v>#REF!</v>
      </c>
      <c r="U9" s="440" t="e">
        <f>IF(#REF!="","",#REF!)</f>
        <v>#REF!</v>
      </c>
      <c r="V9" s="440" t="e">
        <f>IF(#REF!="","",#REF!)</f>
        <v>#REF!</v>
      </c>
      <c r="W9" s="440" t="e">
        <f>IF(#REF!="","",#REF!)</f>
        <v>#REF!</v>
      </c>
      <c r="X9" s="440" t="e">
        <f>IF(#REF!="","",#REF!)</f>
        <v>#REF!</v>
      </c>
      <c r="Y9" s="440" t="e">
        <f>IF(#REF!="","",#REF!)</f>
        <v>#REF!</v>
      </c>
      <c r="Z9" s="440" t="e">
        <f>IF(#REF!="","",#REF!)</f>
        <v>#REF!</v>
      </c>
      <c r="AA9" s="440" t="e">
        <f>IF(#REF!="","",#REF!)</f>
        <v>#REF!</v>
      </c>
      <c r="AB9" s="440" t="e">
        <f>IF(#REF!="","",#REF!)</f>
        <v>#REF!</v>
      </c>
      <c r="AC9" s="440" t="e">
        <f>IF(#REF!="","",#REF!)</f>
        <v>#REF!</v>
      </c>
      <c r="AD9" s="440" t="e">
        <f>IF(#REF!="","",#REF!)</f>
        <v>#REF!</v>
      </c>
      <c r="AE9" s="440" t="e">
        <f>IF(#REF!="","",#REF!)</f>
        <v>#REF!</v>
      </c>
      <c r="AF9" s="440" t="e">
        <f>IF(#REF!="","",#REF!)</f>
        <v>#REF!</v>
      </c>
      <c r="AG9" s="440" t="e">
        <f>IF(#REF!="","",#REF!)</f>
        <v>#REF!</v>
      </c>
      <c r="AH9" s="440" t="e">
        <f>IF(#REF!="","",#REF!)</f>
        <v>#REF!</v>
      </c>
      <c r="AI9" s="440" t="e">
        <f>IF(#REF!="","",#REF!)</f>
        <v>#REF!</v>
      </c>
      <c r="AJ9" s="440" t="e">
        <f>IF(#REF!="","",#REF!)</f>
        <v>#REF!</v>
      </c>
      <c r="AK9" s="440" t="e">
        <f>IF(#REF!="","",#REF!)</f>
        <v>#REF!</v>
      </c>
      <c r="AL9" s="440" t="e">
        <f>IF(#REF!="","",#REF!)</f>
        <v>#REF!</v>
      </c>
      <c r="AM9" s="440" t="e">
        <f>IF(#REF!="","",#REF!)</f>
        <v>#REF!</v>
      </c>
      <c r="AN9" s="440" t="e">
        <f>IF(#REF!="","",#REF!)</f>
        <v>#REF!</v>
      </c>
      <c r="AU9" s="445" t="e">
        <f>#REF!</f>
        <v>#REF!</v>
      </c>
      <c r="AV9" s="445" t="e">
        <f>#REF!</f>
        <v>#REF!</v>
      </c>
      <c r="AW9" s="445" t="e">
        <f>#REF!</f>
        <v>#REF!</v>
      </c>
      <c r="AX9" s="445" t="e">
        <f>#REF!</f>
        <v>#REF!</v>
      </c>
      <c r="AY9" s="445" t="e">
        <f>#REF!</f>
        <v>#REF!</v>
      </c>
      <c r="AZ9" s="445" t="e">
        <f>#REF!</f>
        <v>#REF!</v>
      </c>
      <c r="BA9" s="445" t="e">
        <f>#REF!</f>
        <v>#REF!</v>
      </c>
      <c r="BB9" s="445" t="e">
        <f>#REF!</f>
        <v>#REF!</v>
      </c>
      <c r="BC9" s="445" t="e">
        <f>#REF!</f>
        <v>#REF!</v>
      </c>
      <c r="BD9" s="445" t="e">
        <f>#REF!</f>
        <v>#REF!</v>
      </c>
      <c r="BE9" s="445" t="e">
        <f>#REF!</f>
        <v>#REF!</v>
      </c>
      <c r="BF9" s="445" t="e">
        <f>#REF!</f>
        <v>#REF!</v>
      </c>
      <c r="BG9" s="445" t="e">
        <f>#REF!</f>
        <v>#REF!</v>
      </c>
      <c r="BH9" s="445" t="e">
        <f>#REF!</f>
        <v>#REF!</v>
      </c>
      <c r="BI9" s="447" t="e">
        <f>#REF!</f>
        <v>#REF!</v>
      </c>
      <c r="BJ9" s="447" t="e">
        <f>#REF!</f>
        <v>#REF!</v>
      </c>
      <c r="BK9" s="445" t="e">
        <f>#REF!</f>
        <v>#REF!</v>
      </c>
      <c r="BL9" s="445" t="e">
        <f>#REF!</f>
        <v>#REF!</v>
      </c>
      <c r="BM9" s="447" t="e">
        <f>#REF!</f>
        <v>#REF!</v>
      </c>
      <c r="BN9" s="447" t="e">
        <f>#REF!</f>
        <v>#REF!</v>
      </c>
      <c r="BO9" s="447" t="e">
        <f>#REF!</f>
        <v>#REF!</v>
      </c>
      <c r="BP9" s="447" t="e">
        <f>#REF!</f>
        <v>#REF!</v>
      </c>
      <c r="BQ9" s="445" t="e">
        <f>#REF!</f>
        <v>#REF!</v>
      </c>
      <c r="BR9" s="445" t="e">
        <f>#REF!</f>
        <v>#REF!</v>
      </c>
    </row>
    <row r="10" spans="1:70">
      <c r="A10" s="439" t="e">
        <f>IF(#REF!="","",#REF!)</f>
        <v>#REF!</v>
      </c>
      <c r="B10" s="440" t="e">
        <f>IF(#REF!="","",#REF!)</f>
        <v>#REF!</v>
      </c>
      <c r="C10" s="440" t="e">
        <f>IF(#REF!="","",#REF!)</f>
        <v>#REF!</v>
      </c>
      <c r="D10" s="440" t="e">
        <f>IF(#REF!="","",#REF!)</f>
        <v>#REF!</v>
      </c>
      <c r="E10" s="440" t="e">
        <f>IF(#REF!="","",#REF!)</f>
        <v>#REF!</v>
      </c>
      <c r="F10" s="440" t="e">
        <f>IF(#REF!="","",#REF!)</f>
        <v>#REF!</v>
      </c>
      <c r="G10" s="440" t="e">
        <f>IF(#REF!="","",#REF!)</f>
        <v>#REF!</v>
      </c>
      <c r="H10" s="440" t="e">
        <f>IF(#REF!="","",#REF!)</f>
        <v>#REF!</v>
      </c>
      <c r="I10" s="440" t="e">
        <f>IF(#REF!="","",#REF!)</f>
        <v>#REF!</v>
      </c>
      <c r="J10" s="440" t="e">
        <f>IF(#REF!="","",#REF!)</f>
        <v>#REF!</v>
      </c>
      <c r="K10" s="440" t="e">
        <f>IF(#REF!="","",#REF!)</f>
        <v>#REF!</v>
      </c>
      <c r="L10" s="440" t="e">
        <f>IF(#REF!="","",#REF!)</f>
        <v>#REF!</v>
      </c>
      <c r="M10" s="440" t="e">
        <f>IF(#REF!="","",#REF!)</f>
        <v>#REF!</v>
      </c>
      <c r="N10" s="440" t="e">
        <f>IF(#REF!="","",#REF!)</f>
        <v>#REF!</v>
      </c>
      <c r="O10" s="440" t="e">
        <f>IF(#REF!="","",#REF!)</f>
        <v>#REF!</v>
      </c>
      <c r="P10" s="440" t="e">
        <f>IF(#REF!="","",#REF!)</f>
        <v>#REF!</v>
      </c>
      <c r="Q10" s="440" t="e">
        <f>IF(#REF!="","",#REF!)</f>
        <v>#REF!</v>
      </c>
      <c r="R10" s="440" t="e">
        <f>IF(#REF!="","",#REF!)</f>
        <v>#REF!</v>
      </c>
      <c r="S10" s="440" t="e">
        <f>IF(#REF!="","",#REF!)</f>
        <v>#REF!</v>
      </c>
      <c r="T10" s="440" t="e">
        <f>IF(#REF!="","",#REF!)</f>
        <v>#REF!</v>
      </c>
      <c r="U10" s="440" t="e">
        <f>IF(#REF!="","",#REF!)</f>
        <v>#REF!</v>
      </c>
      <c r="V10" s="440" t="e">
        <f>IF(#REF!="","",#REF!)</f>
        <v>#REF!</v>
      </c>
      <c r="W10" s="440" t="e">
        <f>IF(#REF!="","",#REF!)</f>
        <v>#REF!</v>
      </c>
      <c r="X10" s="440" t="e">
        <f>IF(#REF!="","",#REF!)</f>
        <v>#REF!</v>
      </c>
      <c r="Y10" s="440" t="e">
        <f>IF(#REF!="","",#REF!)</f>
        <v>#REF!</v>
      </c>
      <c r="Z10" s="440" t="e">
        <f>IF(#REF!="","",#REF!)</f>
        <v>#REF!</v>
      </c>
      <c r="AA10" s="440" t="e">
        <f>IF(#REF!="","",#REF!)</f>
        <v>#REF!</v>
      </c>
      <c r="AB10" s="440" t="e">
        <f>IF(#REF!="","",#REF!)</f>
        <v>#REF!</v>
      </c>
      <c r="AC10" s="440" t="e">
        <f>IF(#REF!="","",#REF!)</f>
        <v>#REF!</v>
      </c>
      <c r="AD10" s="440" t="e">
        <f>IF(#REF!="","",#REF!)</f>
        <v>#REF!</v>
      </c>
      <c r="AE10" s="440" t="e">
        <f>IF(#REF!="","",#REF!)</f>
        <v>#REF!</v>
      </c>
      <c r="AF10" s="440" t="e">
        <f>IF(#REF!="","",#REF!)</f>
        <v>#REF!</v>
      </c>
      <c r="AG10" s="440" t="e">
        <f>IF(#REF!="","",#REF!)</f>
        <v>#REF!</v>
      </c>
      <c r="AH10" s="440" t="e">
        <f>IF(#REF!="","",#REF!)</f>
        <v>#REF!</v>
      </c>
      <c r="AI10" s="440" t="e">
        <f>IF(#REF!="","",#REF!)</f>
        <v>#REF!</v>
      </c>
      <c r="AJ10" s="440" t="e">
        <f>IF(#REF!="","",#REF!)</f>
        <v>#REF!</v>
      </c>
      <c r="AK10" s="440" t="e">
        <f>IF(#REF!="","",#REF!)</f>
        <v>#REF!</v>
      </c>
      <c r="AL10" s="440" t="e">
        <f>IF(#REF!="","",#REF!)</f>
        <v>#REF!</v>
      </c>
      <c r="AM10" s="440" t="e">
        <f>IF(#REF!="","",#REF!)</f>
        <v>#REF!</v>
      </c>
      <c r="AN10" s="440" t="e">
        <f>IF(#REF!="","",#REF!)</f>
        <v>#REF!</v>
      </c>
      <c r="AU10" s="445" t="e">
        <f>#REF!</f>
        <v>#REF!</v>
      </c>
      <c r="AV10" s="445" t="e">
        <f>#REF!</f>
        <v>#REF!</v>
      </c>
      <c r="AW10" s="445" t="e">
        <f>#REF!</f>
        <v>#REF!</v>
      </c>
      <c r="AX10" s="445" t="e">
        <f>#REF!</f>
        <v>#REF!</v>
      </c>
      <c r="AY10" s="445" t="e">
        <f>#REF!</f>
        <v>#REF!</v>
      </c>
      <c r="AZ10" s="445" t="e">
        <f>#REF!</f>
        <v>#REF!</v>
      </c>
      <c r="BA10" s="445" t="e">
        <f>#REF!</f>
        <v>#REF!</v>
      </c>
      <c r="BB10" s="445" t="e">
        <f>#REF!</f>
        <v>#REF!</v>
      </c>
      <c r="BC10" s="445" t="e">
        <f>#REF!</f>
        <v>#REF!</v>
      </c>
      <c r="BD10" s="445" t="e">
        <f>#REF!</f>
        <v>#REF!</v>
      </c>
      <c r="BE10" s="445" t="e">
        <f>#REF!</f>
        <v>#REF!</v>
      </c>
      <c r="BF10" s="445" t="e">
        <f>#REF!</f>
        <v>#REF!</v>
      </c>
      <c r="BG10" s="445" t="e">
        <f>#REF!</f>
        <v>#REF!</v>
      </c>
      <c r="BH10" s="445" t="e">
        <f>#REF!</f>
        <v>#REF!</v>
      </c>
      <c r="BI10" s="447" t="e">
        <f>#REF!</f>
        <v>#REF!</v>
      </c>
      <c r="BJ10" s="447" t="e">
        <f>#REF!</f>
        <v>#REF!</v>
      </c>
      <c r="BK10" s="445" t="e">
        <f>#REF!</f>
        <v>#REF!</v>
      </c>
      <c r="BL10" s="445" t="e">
        <f>#REF!</f>
        <v>#REF!</v>
      </c>
      <c r="BM10" s="447" t="e">
        <f>#REF!</f>
        <v>#REF!</v>
      </c>
      <c r="BN10" s="447" t="e">
        <f>#REF!</f>
        <v>#REF!</v>
      </c>
      <c r="BO10" s="447" t="e">
        <f>#REF!</f>
        <v>#REF!</v>
      </c>
      <c r="BP10" s="447" t="e">
        <f>#REF!</f>
        <v>#REF!</v>
      </c>
      <c r="BQ10" s="445" t="e">
        <f>#REF!</f>
        <v>#REF!</v>
      </c>
      <c r="BR10" s="445" t="e">
        <f>#REF!</f>
        <v>#REF!</v>
      </c>
    </row>
    <row r="11" spans="1:70">
      <c r="A11" s="439" t="e">
        <f>IF(#REF!="","",#REF!)</f>
        <v>#REF!</v>
      </c>
      <c r="B11" s="440" t="e">
        <f>IF(#REF!="","",#REF!)</f>
        <v>#REF!</v>
      </c>
      <c r="C11" s="440" t="e">
        <f>IF(#REF!="","",#REF!)</f>
        <v>#REF!</v>
      </c>
      <c r="D11" s="440" t="e">
        <f>IF(#REF!="","",#REF!)</f>
        <v>#REF!</v>
      </c>
      <c r="E11" s="440" t="e">
        <f>IF(#REF!="","",#REF!)</f>
        <v>#REF!</v>
      </c>
      <c r="F11" s="440" t="e">
        <f>IF(#REF!="","",#REF!)</f>
        <v>#REF!</v>
      </c>
      <c r="G11" s="440" t="e">
        <f>IF(#REF!="","",#REF!)</f>
        <v>#REF!</v>
      </c>
      <c r="H11" s="440" t="e">
        <f>IF(#REF!="","",#REF!)</f>
        <v>#REF!</v>
      </c>
      <c r="I11" s="440" t="e">
        <f>IF(#REF!="","",#REF!)</f>
        <v>#REF!</v>
      </c>
      <c r="J11" s="440" t="e">
        <f>IF(#REF!="","",#REF!)</f>
        <v>#REF!</v>
      </c>
      <c r="K11" s="440" t="e">
        <f>IF(#REF!="","",#REF!)</f>
        <v>#REF!</v>
      </c>
      <c r="L11" s="440" t="e">
        <f>IF(#REF!="","",#REF!)</f>
        <v>#REF!</v>
      </c>
      <c r="M11" s="440" t="e">
        <f>IF(#REF!="","",#REF!)</f>
        <v>#REF!</v>
      </c>
      <c r="N11" s="440" t="e">
        <f>IF(#REF!="","",#REF!)</f>
        <v>#REF!</v>
      </c>
      <c r="O11" s="440" t="e">
        <f>IF(#REF!="","",#REF!)</f>
        <v>#REF!</v>
      </c>
      <c r="P11" s="440" t="e">
        <f>IF(#REF!="","",#REF!)</f>
        <v>#REF!</v>
      </c>
      <c r="Q11" s="440" t="e">
        <f>IF(#REF!="","",#REF!)</f>
        <v>#REF!</v>
      </c>
      <c r="R11" s="440" t="e">
        <f>IF(#REF!="","",#REF!)</f>
        <v>#REF!</v>
      </c>
      <c r="S11" s="440" t="e">
        <f>IF(#REF!="","",#REF!)</f>
        <v>#REF!</v>
      </c>
      <c r="T11" s="440" t="e">
        <f>IF(#REF!="","",#REF!)</f>
        <v>#REF!</v>
      </c>
      <c r="U11" s="440" t="e">
        <f>IF(#REF!="","",#REF!)</f>
        <v>#REF!</v>
      </c>
      <c r="V11" s="440" t="e">
        <f>IF(#REF!="","",#REF!)</f>
        <v>#REF!</v>
      </c>
      <c r="W11" s="440" t="e">
        <f>IF(#REF!="","",#REF!)</f>
        <v>#REF!</v>
      </c>
      <c r="X11" s="440" t="e">
        <f>IF(#REF!="","",#REF!)</f>
        <v>#REF!</v>
      </c>
      <c r="Y11" s="440" t="e">
        <f>IF(#REF!="","",#REF!)</f>
        <v>#REF!</v>
      </c>
      <c r="Z11" s="440" t="e">
        <f>IF(#REF!="","",#REF!)</f>
        <v>#REF!</v>
      </c>
      <c r="AA11" s="440" t="e">
        <f>IF(#REF!="","",#REF!)</f>
        <v>#REF!</v>
      </c>
      <c r="AB11" s="440" t="e">
        <f>IF(#REF!="","",#REF!)</f>
        <v>#REF!</v>
      </c>
      <c r="AC11" s="440" t="e">
        <f>IF(#REF!="","",#REF!)</f>
        <v>#REF!</v>
      </c>
      <c r="AD11" s="440" t="e">
        <f>IF(#REF!="","",#REF!)</f>
        <v>#REF!</v>
      </c>
      <c r="AE11" s="440" t="e">
        <f>IF(#REF!="","",#REF!)</f>
        <v>#REF!</v>
      </c>
      <c r="AF11" s="440" t="e">
        <f>IF(#REF!="","",#REF!)</f>
        <v>#REF!</v>
      </c>
      <c r="AG11" s="440" t="e">
        <f>IF(#REF!="","",#REF!)</f>
        <v>#REF!</v>
      </c>
      <c r="AH11" s="440" t="e">
        <f>IF(#REF!="","",#REF!)</f>
        <v>#REF!</v>
      </c>
      <c r="AI11" s="440" t="e">
        <f>IF(#REF!="","",#REF!)</f>
        <v>#REF!</v>
      </c>
      <c r="AJ11" s="440" t="e">
        <f>IF(#REF!="","",#REF!)</f>
        <v>#REF!</v>
      </c>
      <c r="AK11" s="440" t="e">
        <f>IF(#REF!="","",#REF!)</f>
        <v>#REF!</v>
      </c>
      <c r="AL11" s="440" t="e">
        <f>IF(#REF!="","",#REF!)</f>
        <v>#REF!</v>
      </c>
      <c r="AM11" s="440" t="e">
        <f>IF(#REF!="","",#REF!)</f>
        <v>#REF!</v>
      </c>
      <c r="AN11" s="440" t="e">
        <f>IF(#REF!="","",#REF!)</f>
        <v>#REF!</v>
      </c>
      <c r="AU11" s="445" t="e">
        <f>#REF!</f>
        <v>#REF!</v>
      </c>
      <c r="AV11" s="445" t="e">
        <f>#REF!</f>
        <v>#REF!</v>
      </c>
      <c r="AW11" s="445" t="e">
        <f>#REF!</f>
        <v>#REF!</v>
      </c>
      <c r="AX11" s="445" t="e">
        <f>#REF!</f>
        <v>#REF!</v>
      </c>
      <c r="AY11" s="445" t="e">
        <f>#REF!</f>
        <v>#REF!</v>
      </c>
      <c r="AZ11" s="445" t="e">
        <f>#REF!</f>
        <v>#REF!</v>
      </c>
      <c r="BA11" s="445" t="e">
        <f>#REF!</f>
        <v>#REF!</v>
      </c>
      <c r="BB11" s="445" t="e">
        <f>#REF!</f>
        <v>#REF!</v>
      </c>
      <c r="BC11" s="445" t="e">
        <f>#REF!</f>
        <v>#REF!</v>
      </c>
      <c r="BD11" s="445" t="e">
        <f>#REF!</f>
        <v>#REF!</v>
      </c>
      <c r="BE11" s="445" t="e">
        <f>#REF!</f>
        <v>#REF!</v>
      </c>
      <c r="BF11" s="445" t="e">
        <f>#REF!</f>
        <v>#REF!</v>
      </c>
      <c r="BG11" s="445" t="e">
        <f>#REF!</f>
        <v>#REF!</v>
      </c>
      <c r="BH11" s="445" t="e">
        <f>#REF!</f>
        <v>#REF!</v>
      </c>
      <c r="BI11" s="447" t="e">
        <f>#REF!</f>
        <v>#REF!</v>
      </c>
      <c r="BJ11" s="447" t="e">
        <f>#REF!</f>
        <v>#REF!</v>
      </c>
      <c r="BK11" s="445" t="e">
        <f>#REF!</f>
        <v>#REF!</v>
      </c>
      <c r="BL11" s="445" t="e">
        <f>#REF!</f>
        <v>#REF!</v>
      </c>
      <c r="BM11" s="447" t="e">
        <f>#REF!</f>
        <v>#REF!</v>
      </c>
      <c r="BN11" s="447" t="e">
        <f>#REF!</f>
        <v>#REF!</v>
      </c>
      <c r="BO11" s="447" t="e">
        <f>#REF!</f>
        <v>#REF!</v>
      </c>
      <c r="BP11" s="447" t="e">
        <f>#REF!</f>
        <v>#REF!</v>
      </c>
      <c r="BQ11" s="445" t="e">
        <f>#REF!</f>
        <v>#REF!</v>
      </c>
      <c r="BR11" s="445" t="e">
        <f>#REF!</f>
        <v>#REF!</v>
      </c>
    </row>
    <row r="12" spans="1:70">
      <c r="A12" s="439" t="e">
        <f>IF(#REF!="","",#REF!)</f>
        <v>#REF!</v>
      </c>
      <c r="B12" s="440" t="e">
        <f>IF(#REF!="","",#REF!)</f>
        <v>#REF!</v>
      </c>
      <c r="C12" s="440" t="e">
        <f>IF(#REF!="","",#REF!)</f>
        <v>#REF!</v>
      </c>
      <c r="D12" s="440" t="e">
        <f>IF(#REF!="","",#REF!)</f>
        <v>#REF!</v>
      </c>
      <c r="E12" s="440" t="e">
        <f>IF(#REF!="","",#REF!)</f>
        <v>#REF!</v>
      </c>
      <c r="F12" s="440" t="e">
        <f>IF(#REF!="","",#REF!)</f>
        <v>#REF!</v>
      </c>
      <c r="G12" s="440" t="e">
        <f>IF(#REF!="","",#REF!)</f>
        <v>#REF!</v>
      </c>
      <c r="H12" s="440" t="e">
        <f>IF(#REF!="","",#REF!)</f>
        <v>#REF!</v>
      </c>
      <c r="I12" s="440" t="e">
        <f>IF(#REF!="","",#REF!)</f>
        <v>#REF!</v>
      </c>
      <c r="J12" s="440" t="e">
        <f>IF(#REF!="","",#REF!)</f>
        <v>#REF!</v>
      </c>
      <c r="K12" s="440" t="e">
        <f>IF(#REF!="","",#REF!)</f>
        <v>#REF!</v>
      </c>
      <c r="L12" s="440" t="e">
        <f>IF(#REF!="","",#REF!)</f>
        <v>#REF!</v>
      </c>
      <c r="M12" s="440" t="e">
        <f>IF(#REF!="","",#REF!)</f>
        <v>#REF!</v>
      </c>
      <c r="N12" s="440" t="e">
        <f>IF(#REF!="","",#REF!)</f>
        <v>#REF!</v>
      </c>
      <c r="O12" s="440" t="e">
        <f>IF(#REF!="","",#REF!)</f>
        <v>#REF!</v>
      </c>
      <c r="P12" s="440" t="e">
        <f>IF(#REF!="","",#REF!)</f>
        <v>#REF!</v>
      </c>
      <c r="Q12" s="440" t="e">
        <f>IF(#REF!="","",#REF!)</f>
        <v>#REF!</v>
      </c>
      <c r="R12" s="440" t="e">
        <f>IF(#REF!="","",#REF!)</f>
        <v>#REF!</v>
      </c>
      <c r="S12" s="440" t="e">
        <f>IF(#REF!="","",#REF!)</f>
        <v>#REF!</v>
      </c>
      <c r="T12" s="440" t="e">
        <f>IF(#REF!="","",#REF!)</f>
        <v>#REF!</v>
      </c>
      <c r="U12" s="440" t="e">
        <f>IF(#REF!="","",#REF!)</f>
        <v>#REF!</v>
      </c>
      <c r="V12" s="440" t="e">
        <f>IF(#REF!="","",#REF!)</f>
        <v>#REF!</v>
      </c>
      <c r="W12" s="440" t="e">
        <f>IF(#REF!="","",#REF!)</f>
        <v>#REF!</v>
      </c>
      <c r="X12" s="440" t="e">
        <f>IF(#REF!="","",#REF!)</f>
        <v>#REF!</v>
      </c>
      <c r="Y12" s="440" t="e">
        <f>IF(#REF!="","",#REF!)</f>
        <v>#REF!</v>
      </c>
      <c r="Z12" s="440" t="e">
        <f>IF(#REF!="","",#REF!)</f>
        <v>#REF!</v>
      </c>
      <c r="AA12" s="440" t="e">
        <f>IF(#REF!="","",#REF!)</f>
        <v>#REF!</v>
      </c>
      <c r="AB12" s="440" t="e">
        <f>IF(#REF!="","",#REF!)</f>
        <v>#REF!</v>
      </c>
      <c r="AC12" s="440" t="e">
        <f>IF(#REF!="","",#REF!)</f>
        <v>#REF!</v>
      </c>
      <c r="AD12" s="440" t="e">
        <f>IF(#REF!="","",#REF!)</f>
        <v>#REF!</v>
      </c>
      <c r="AE12" s="440" t="e">
        <f>IF(#REF!="","",#REF!)</f>
        <v>#REF!</v>
      </c>
      <c r="AF12" s="440" t="e">
        <f>IF(#REF!="","",#REF!)</f>
        <v>#REF!</v>
      </c>
      <c r="AG12" s="440" t="e">
        <f>IF(#REF!="","",#REF!)</f>
        <v>#REF!</v>
      </c>
      <c r="AH12" s="440" t="e">
        <f>IF(#REF!="","",#REF!)</f>
        <v>#REF!</v>
      </c>
      <c r="AI12" s="440" t="e">
        <f>IF(#REF!="","",#REF!)</f>
        <v>#REF!</v>
      </c>
      <c r="AJ12" s="440" t="e">
        <f>IF(#REF!="","",#REF!)</f>
        <v>#REF!</v>
      </c>
      <c r="AK12" s="440" t="e">
        <f>IF(#REF!="","",#REF!)</f>
        <v>#REF!</v>
      </c>
      <c r="AL12" s="440" t="e">
        <f>IF(#REF!="","",#REF!)</f>
        <v>#REF!</v>
      </c>
      <c r="AM12" s="440" t="e">
        <f>IF(#REF!="","",#REF!)</f>
        <v>#REF!</v>
      </c>
      <c r="AN12" s="440" t="e">
        <f>IF(#REF!="","",#REF!)</f>
        <v>#REF!</v>
      </c>
      <c r="AU12" s="445" t="e">
        <f>#REF!</f>
        <v>#REF!</v>
      </c>
      <c r="AV12" s="445" t="e">
        <f>#REF!</f>
        <v>#REF!</v>
      </c>
      <c r="AW12" s="445" t="e">
        <f>#REF!</f>
        <v>#REF!</v>
      </c>
      <c r="AX12" s="445" t="e">
        <f>#REF!</f>
        <v>#REF!</v>
      </c>
      <c r="AY12" s="445" t="e">
        <f>#REF!</f>
        <v>#REF!</v>
      </c>
      <c r="AZ12" s="445" t="e">
        <f>#REF!</f>
        <v>#REF!</v>
      </c>
      <c r="BA12" s="445" t="e">
        <f>#REF!</f>
        <v>#REF!</v>
      </c>
      <c r="BB12" s="445" t="e">
        <f>#REF!</f>
        <v>#REF!</v>
      </c>
      <c r="BC12" s="445" t="e">
        <f>#REF!</f>
        <v>#REF!</v>
      </c>
      <c r="BD12" s="445" t="e">
        <f>#REF!</f>
        <v>#REF!</v>
      </c>
      <c r="BE12" s="445" t="e">
        <f>#REF!</f>
        <v>#REF!</v>
      </c>
      <c r="BF12" s="445" t="e">
        <f>#REF!</f>
        <v>#REF!</v>
      </c>
      <c r="BG12" s="445" t="e">
        <f>#REF!</f>
        <v>#REF!</v>
      </c>
      <c r="BH12" s="445" t="e">
        <f>#REF!</f>
        <v>#REF!</v>
      </c>
      <c r="BI12" s="447" t="e">
        <f>#REF!</f>
        <v>#REF!</v>
      </c>
      <c r="BJ12" s="447" t="e">
        <f>#REF!</f>
        <v>#REF!</v>
      </c>
      <c r="BK12" s="445" t="e">
        <f>#REF!</f>
        <v>#REF!</v>
      </c>
      <c r="BL12" s="445" t="e">
        <f>#REF!</f>
        <v>#REF!</v>
      </c>
      <c r="BM12" s="447" t="e">
        <f>#REF!</f>
        <v>#REF!</v>
      </c>
      <c r="BN12" s="447" t="e">
        <f>#REF!</f>
        <v>#REF!</v>
      </c>
      <c r="BO12" s="447" t="e">
        <f>#REF!</f>
        <v>#REF!</v>
      </c>
      <c r="BP12" s="447" t="e">
        <f>#REF!</f>
        <v>#REF!</v>
      </c>
      <c r="BQ12" s="445" t="e">
        <f>#REF!</f>
        <v>#REF!</v>
      </c>
      <c r="BR12" s="445" t="e">
        <f>#REF!</f>
        <v>#REF!</v>
      </c>
    </row>
    <row r="13" spans="1:70">
      <c r="A13" s="439" t="e">
        <f>IF(#REF!="","",#REF!)</f>
        <v>#REF!</v>
      </c>
      <c r="B13" s="440" t="e">
        <f>IF(#REF!="","",#REF!)</f>
        <v>#REF!</v>
      </c>
      <c r="C13" s="440" t="e">
        <f>IF(#REF!="","",#REF!)</f>
        <v>#REF!</v>
      </c>
      <c r="D13" s="440" t="e">
        <f>IF(#REF!="","",#REF!)</f>
        <v>#REF!</v>
      </c>
      <c r="E13" s="440" t="e">
        <f>IF(#REF!="","",#REF!)</f>
        <v>#REF!</v>
      </c>
      <c r="F13" s="440" t="e">
        <f>IF(#REF!="","",#REF!)</f>
        <v>#REF!</v>
      </c>
      <c r="G13" s="440" t="e">
        <f>IF(#REF!="","",#REF!)</f>
        <v>#REF!</v>
      </c>
      <c r="H13" s="440" t="e">
        <f>IF(#REF!="","",#REF!)</f>
        <v>#REF!</v>
      </c>
      <c r="I13" s="440" t="e">
        <f>IF(#REF!="","",#REF!)</f>
        <v>#REF!</v>
      </c>
      <c r="J13" s="440" t="e">
        <f>IF(#REF!="","",#REF!)</f>
        <v>#REF!</v>
      </c>
      <c r="K13" s="440" t="e">
        <f>IF(#REF!="","",#REF!)</f>
        <v>#REF!</v>
      </c>
      <c r="L13" s="440" t="e">
        <f>IF(#REF!="","",#REF!)</f>
        <v>#REF!</v>
      </c>
      <c r="M13" s="440" t="e">
        <f>IF(#REF!="","",#REF!)</f>
        <v>#REF!</v>
      </c>
      <c r="N13" s="440" t="e">
        <f>IF(#REF!="","",#REF!)</f>
        <v>#REF!</v>
      </c>
      <c r="O13" s="440" t="e">
        <f>IF(#REF!="","",#REF!)</f>
        <v>#REF!</v>
      </c>
      <c r="P13" s="440" t="e">
        <f>IF(#REF!="","",#REF!)</f>
        <v>#REF!</v>
      </c>
      <c r="Q13" s="440" t="e">
        <f>IF(#REF!="","",#REF!)</f>
        <v>#REF!</v>
      </c>
      <c r="R13" s="440" t="e">
        <f>IF(#REF!="","",#REF!)</f>
        <v>#REF!</v>
      </c>
      <c r="S13" s="440" t="e">
        <f>IF(#REF!="","",#REF!)</f>
        <v>#REF!</v>
      </c>
      <c r="T13" s="440" t="e">
        <f>IF(#REF!="","",#REF!)</f>
        <v>#REF!</v>
      </c>
      <c r="U13" s="440" t="e">
        <f>IF(#REF!="","",#REF!)</f>
        <v>#REF!</v>
      </c>
      <c r="V13" s="440" t="e">
        <f>IF(#REF!="","",#REF!)</f>
        <v>#REF!</v>
      </c>
      <c r="W13" s="440" t="e">
        <f>IF(#REF!="","",#REF!)</f>
        <v>#REF!</v>
      </c>
      <c r="X13" s="440" t="e">
        <f>IF(#REF!="","",#REF!)</f>
        <v>#REF!</v>
      </c>
      <c r="Y13" s="440" t="e">
        <f>IF(#REF!="","",#REF!)</f>
        <v>#REF!</v>
      </c>
      <c r="Z13" s="440" t="e">
        <f>IF(#REF!="","",#REF!)</f>
        <v>#REF!</v>
      </c>
      <c r="AA13" s="440" t="e">
        <f>IF(#REF!="","",#REF!)</f>
        <v>#REF!</v>
      </c>
      <c r="AB13" s="440" t="e">
        <f>IF(#REF!="","",#REF!)</f>
        <v>#REF!</v>
      </c>
      <c r="AC13" s="440" t="e">
        <f>IF(#REF!="","",#REF!)</f>
        <v>#REF!</v>
      </c>
      <c r="AD13" s="440" t="e">
        <f>IF(#REF!="","",#REF!)</f>
        <v>#REF!</v>
      </c>
      <c r="AE13" s="440" t="e">
        <f>IF(#REF!="","",#REF!)</f>
        <v>#REF!</v>
      </c>
      <c r="AF13" s="440" t="e">
        <f>IF(#REF!="","",#REF!)</f>
        <v>#REF!</v>
      </c>
      <c r="AG13" s="440" t="e">
        <f>IF(#REF!="","",#REF!)</f>
        <v>#REF!</v>
      </c>
      <c r="AH13" s="440" t="e">
        <f>IF(#REF!="","",#REF!)</f>
        <v>#REF!</v>
      </c>
      <c r="AI13" s="440" t="e">
        <f>IF(#REF!="","",#REF!)</f>
        <v>#REF!</v>
      </c>
      <c r="AJ13" s="440" t="e">
        <f>IF(#REF!="","",#REF!)</f>
        <v>#REF!</v>
      </c>
      <c r="AK13" s="440" t="e">
        <f>IF(#REF!="","",#REF!)</f>
        <v>#REF!</v>
      </c>
      <c r="AL13" s="440" t="e">
        <f>IF(#REF!="","",#REF!)</f>
        <v>#REF!</v>
      </c>
      <c r="AM13" s="440" t="e">
        <f>IF(#REF!="","",#REF!)</f>
        <v>#REF!</v>
      </c>
      <c r="AN13" s="440" t="e">
        <f>IF(#REF!="","",#REF!)</f>
        <v>#REF!</v>
      </c>
      <c r="AU13" s="445" t="e">
        <f>#REF!</f>
        <v>#REF!</v>
      </c>
      <c r="AV13" s="445" t="e">
        <f>#REF!</f>
        <v>#REF!</v>
      </c>
      <c r="AW13" s="445" t="e">
        <f>#REF!</f>
        <v>#REF!</v>
      </c>
      <c r="AX13" s="445" t="e">
        <f>#REF!</f>
        <v>#REF!</v>
      </c>
      <c r="AY13" s="445" t="e">
        <f>#REF!</f>
        <v>#REF!</v>
      </c>
      <c r="AZ13" s="445" t="e">
        <f>#REF!</f>
        <v>#REF!</v>
      </c>
      <c r="BA13" s="445" t="e">
        <f>#REF!</f>
        <v>#REF!</v>
      </c>
      <c r="BB13" s="445" t="e">
        <f>#REF!</f>
        <v>#REF!</v>
      </c>
      <c r="BC13" s="445" t="e">
        <f>#REF!</f>
        <v>#REF!</v>
      </c>
      <c r="BD13" s="445" t="e">
        <f>#REF!</f>
        <v>#REF!</v>
      </c>
      <c r="BE13" s="445" t="e">
        <f>#REF!</f>
        <v>#REF!</v>
      </c>
      <c r="BF13" s="445" t="e">
        <f>#REF!</f>
        <v>#REF!</v>
      </c>
      <c r="BG13" s="445" t="e">
        <f>#REF!</f>
        <v>#REF!</v>
      </c>
      <c r="BH13" s="445" t="e">
        <f>#REF!</f>
        <v>#REF!</v>
      </c>
      <c r="BI13" s="447" t="e">
        <f>#REF!</f>
        <v>#REF!</v>
      </c>
      <c r="BJ13" s="447" t="e">
        <f>#REF!</f>
        <v>#REF!</v>
      </c>
      <c r="BK13" s="445" t="e">
        <f>#REF!</f>
        <v>#REF!</v>
      </c>
      <c r="BL13" s="445" t="e">
        <f>#REF!</f>
        <v>#REF!</v>
      </c>
      <c r="BM13" s="447" t="e">
        <f>#REF!</f>
        <v>#REF!</v>
      </c>
      <c r="BN13" s="447" t="e">
        <f>#REF!</f>
        <v>#REF!</v>
      </c>
      <c r="BO13" s="447" t="e">
        <f>#REF!</f>
        <v>#REF!</v>
      </c>
      <c r="BP13" s="447" t="e">
        <f>#REF!</f>
        <v>#REF!</v>
      </c>
      <c r="BQ13" s="445" t="e">
        <f>#REF!</f>
        <v>#REF!</v>
      </c>
      <c r="BR13" s="445" t="e">
        <f>#REF!</f>
        <v>#REF!</v>
      </c>
    </row>
    <row r="14" spans="1:70">
      <c r="A14" s="439" t="e">
        <f>IF(#REF!="","",#REF!)</f>
        <v>#REF!</v>
      </c>
      <c r="B14" s="440" t="e">
        <f>IF(#REF!="","",#REF!)</f>
        <v>#REF!</v>
      </c>
      <c r="C14" s="440" t="e">
        <f>IF(#REF!="","",#REF!)</f>
        <v>#REF!</v>
      </c>
      <c r="D14" s="440" t="e">
        <f>IF(#REF!="","",#REF!)</f>
        <v>#REF!</v>
      </c>
      <c r="E14" s="440" t="e">
        <f>IF(#REF!="","",#REF!)</f>
        <v>#REF!</v>
      </c>
      <c r="F14" s="440" t="e">
        <f>IF(#REF!="","",#REF!)</f>
        <v>#REF!</v>
      </c>
      <c r="G14" s="440" t="e">
        <f>IF(#REF!="","",#REF!)</f>
        <v>#REF!</v>
      </c>
      <c r="H14" s="440" t="e">
        <f>IF(#REF!="","",#REF!)</f>
        <v>#REF!</v>
      </c>
      <c r="I14" s="440" t="e">
        <f>IF(#REF!="","",#REF!)</f>
        <v>#REF!</v>
      </c>
      <c r="J14" s="440" t="e">
        <f>IF(#REF!="","",#REF!)</f>
        <v>#REF!</v>
      </c>
      <c r="K14" s="440" t="e">
        <f>IF(#REF!="","",#REF!)</f>
        <v>#REF!</v>
      </c>
      <c r="L14" s="440" t="e">
        <f>IF(#REF!="","",#REF!)</f>
        <v>#REF!</v>
      </c>
      <c r="M14" s="440" t="e">
        <f>IF(#REF!="","",#REF!)</f>
        <v>#REF!</v>
      </c>
      <c r="N14" s="440" t="e">
        <f>IF(#REF!="","",#REF!)</f>
        <v>#REF!</v>
      </c>
      <c r="O14" s="440" t="e">
        <f>IF(#REF!="","",#REF!)</f>
        <v>#REF!</v>
      </c>
      <c r="P14" s="440" t="e">
        <f>IF(#REF!="","",#REF!)</f>
        <v>#REF!</v>
      </c>
      <c r="Q14" s="440" t="e">
        <f>IF(#REF!="","",#REF!)</f>
        <v>#REF!</v>
      </c>
      <c r="R14" s="440" t="e">
        <f>IF(#REF!="","",#REF!)</f>
        <v>#REF!</v>
      </c>
      <c r="S14" s="440" t="e">
        <f>IF(#REF!="","",#REF!)</f>
        <v>#REF!</v>
      </c>
      <c r="T14" s="440" t="e">
        <f>IF(#REF!="","",#REF!)</f>
        <v>#REF!</v>
      </c>
      <c r="U14" s="440" t="e">
        <f>IF(#REF!="","",#REF!)</f>
        <v>#REF!</v>
      </c>
      <c r="V14" s="440" t="e">
        <f>IF(#REF!="","",#REF!)</f>
        <v>#REF!</v>
      </c>
      <c r="W14" s="440" t="e">
        <f>IF(#REF!="","",#REF!)</f>
        <v>#REF!</v>
      </c>
      <c r="X14" s="440" t="e">
        <f>IF(#REF!="","",#REF!)</f>
        <v>#REF!</v>
      </c>
      <c r="Y14" s="440" t="e">
        <f>IF(#REF!="","",#REF!)</f>
        <v>#REF!</v>
      </c>
      <c r="Z14" s="440" t="e">
        <f>IF(#REF!="","",#REF!)</f>
        <v>#REF!</v>
      </c>
      <c r="AA14" s="440" t="e">
        <f>IF(#REF!="","",#REF!)</f>
        <v>#REF!</v>
      </c>
      <c r="AB14" s="440" t="e">
        <f>IF(#REF!="","",#REF!)</f>
        <v>#REF!</v>
      </c>
      <c r="AC14" s="440" t="e">
        <f>IF(#REF!="","",#REF!)</f>
        <v>#REF!</v>
      </c>
      <c r="AD14" s="440" t="e">
        <f>IF(#REF!="","",#REF!)</f>
        <v>#REF!</v>
      </c>
      <c r="AE14" s="440" t="e">
        <f>IF(#REF!="","",#REF!)</f>
        <v>#REF!</v>
      </c>
      <c r="AF14" s="440" t="e">
        <f>IF(#REF!="","",#REF!)</f>
        <v>#REF!</v>
      </c>
      <c r="AG14" s="440" t="e">
        <f>IF(#REF!="","",#REF!)</f>
        <v>#REF!</v>
      </c>
      <c r="AH14" s="440" t="e">
        <f>IF(#REF!="","",#REF!)</f>
        <v>#REF!</v>
      </c>
      <c r="AI14" s="440" t="e">
        <f>IF(#REF!="","",#REF!)</f>
        <v>#REF!</v>
      </c>
      <c r="AJ14" s="440" t="e">
        <f>IF(#REF!="","",#REF!)</f>
        <v>#REF!</v>
      </c>
      <c r="AK14" s="440" t="e">
        <f>IF(#REF!="","",#REF!)</f>
        <v>#REF!</v>
      </c>
      <c r="AL14" s="440" t="e">
        <f>IF(#REF!="","",#REF!)</f>
        <v>#REF!</v>
      </c>
      <c r="AM14" s="440" t="e">
        <f>IF(#REF!="","",#REF!)</f>
        <v>#REF!</v>
      </c>
      <c r="AN14" s="440" t="e">
        <f>IF(#REF!="","",#REF!)</f>
        <v>#REF!</v>
      </c>
      <c r="AU14" s="445" t="e">
        <f>#REF!</f>
        <v>#REF!</v>
      </c>
      <c r="AV14" s="445" t="e">
        <f>#REF!</f>
        <v>#REF!</v>
      </c>
      <c r="AW14" s="445" t="e">
        <f>#REF!</f>
        <v>#REF!</v>
      </c>
      <c r="AX14" s="445" t="e">
        <f>#REF!</f>
        <v>#REF!</v>
      </c>
      <c r="AY14" s="445" t="e">
        <f>#REF!</f>
        <v>#REF!</v>
      </c>
      <c r="AZ14" s="445" t="e">
        <f>#REF!</f>
        <v>#REF!</v>
      </c>
      <c r="BA14" s="445" t="e">
        <f>#REF!</f>
        <v>#REF!</v>
      </c>
      <c r="BB14" s="445" t="e">
        <f>#REF!</f>
        <v>#REF!</v>
      </c>
      <c r="BC14" s="445" t="e">
        <f>#REF!</f>
        <v>#REF!</v>
      </c>
      <c r="BD14" s="445" t="e">
        <f>#REF!</f>
        <v>#REF!</v>
      </c>
      <c r="BE14" s="445" t="e">
        <f>#REF!</f>
        <v>#REF!</v>
      </c>
      <c r="BF14" s="445" t="e">
        <f>#REF!</f>
        <v>#REF!</v>
      </c>
      <c r="BG14" s="445" t="e">
        <f>#REF!</f>
        <v>#REF!</v>
      </c>
      <c r="BH14" s="445" t="e">
        <f>#REF!</f>
        <v>#REF!</v>
      </c>
      <c r="BI14" s="447" t="e">
        <f>#REF!</f>
        <v>#REF!</v>
      </c>
      <c r="BJ14" s="447" t="e">
        <f>#REF!</f>
        <v>#REF!</v>
      </c>
      <c r="BK14" s="445" t="e">
        <f>#REF!</f>
        <v>#REF!</v>
      </c>
      <c r="BL14" s="445" t="e">
        <f>#REF!</f>
        <v>#REF!</v>
      </c>
      <c r="BM14" s="447" t="e">
        <f>#REF!</f>
        <v>#REF!</v>
      </c>
      <c r="BN14" s="447" t="e">
        <f>#REF!</f>
        <v>#REF!</v>
      </c>
      <c r="BO14" s="447" t="e">
        <f>#REF!</f>
        <v>#REF!</v>
      </c>
      <c r="BP14" s="447" t="e">
        <f>#REF!</f>
        <v>#REF!</v>
      </c>
      <c r="BQ14" s="445" t="e">
        <f>#REF!</f>
        <v>#REF!</v>
      </c>
      <c r="BR14" s="445" t="e">
        <f>#REF!</f>
        <v>#REF!</v>
      </c>
    </row>
    <row r="15" spans="1:70">
      <c r="A15" s="439" t="e">
        <f>IF(#REF!="","",#REF!)</f>
        <v>#REF!</v>
      </c>
      <c r="B15" s="440" t="e">
        <f>IF(#REF!="","",#REF!)</f>
        <v>#REF!</v>
      </c>
      <c r="C15" s="440" t="e">
        <f>IF(#REF!="","",#REF!)</f>
        <v>#REF!</v>
      </c>
      <c r="D15" s="440" t="e">
        <f>IF(#REF!="","",#REF!)</f>
        <v>#REF!</v>
      </c>
      <c r="E15" s="440" t="e">
        <f>IF(#REF!="","",#REF!)</f>
        <v>#REF!</v>
      </c>
      <c r="F15" s="440" t="e">
        <f>IF(#REF!="","",#REF!)</f>
        <v>#REF!</v>
      </c>
      <c r="G15" s="440" t="e">
        <f>IF(#REF!="","",#REF!)</f>
        <v>#REF!</v>
      </c>
      <c r="H15" s="440" t="e">
        <f>IF(#REF!="","",#REF!)</f>
        <v>#REF!</v>
      </c>
      <c r="I15" s="440" t="e">
        <f>IF(#REF!="","",#REF!)</f>
        <v>#REF!</v>
      </c>
      <c r="J15" s="440" t="e">
        <f>IF(#REF!="","",#REF!)</f>
        <v>#REF!</v>
      </c>
      <c r="K15" s="440" t="e">
        <f>IF(#REF!="","",#REF!)</f>
        <v>#REF!</v>
      </c>
      <c r="L15" s="440" t="e">
        <f>IF(#REF!="","",#REF!)</f>
        <v>#REF!</v>
      </c>
      <c r="M15" s="440" t="e">
        <f>IF(#REF!="","",#REF!)</f>
        <v>#REF!</v>
      </c>
      <c r="N15" s="440" t="e">
        <f>IF(#REF!="","",#REF!)</f>
        <v>#REF!</v>
      </c>
      <c r="O15" s="440" t="e">
        <f>IF(#REF!="","",#REF!)</f>
        <v>#REF!</v>
      </c>
      <c r="P15" s="440" t="e">
        <f>IF(#REF!="","",#REF!)</f>
        <v>#REF!</v>
      </c>
      <c r="Q15" s="440" t="e">
        <f>IF(#REF!="","",#REF!)</f>
        <v>#REF!</v>
      </c>
      <c r="R15" s="440" t="e">
        <f>IF(#REF!="","",#REF!)</f>
        <v>#REF!</v>
      </c>
      <c r="S15" s="440" t="e">
        <f>IF(#REF!="","",#REF!)</f>
        <v>#REF!</v>
      </c>
      <c r="T15" s="440" t="e">
        <f>IF(#REF!="","",#REF!)</f>
        <v>#REF!</v>
      </c>
      <c r="U15" s="440" t="e">
        <f>IF(#REF!="","",#REF!)</f>
        <v>#REF!</v>
      </c>
      <c r="V15" s="440" t="e">
        <f>IF(#REF!="","",#REF!)</f>
        <v>#REF!</v>
      </c>
      <c r="W15" s="440" t="e">
        <f>IF(#REF!="","",#REF!)</f>
        <v>#REF!</v>
      </c>
      <c r="X15" s="440" t="e">
        <f>IF(#REF!="","",#REF!)</f>
        <v>#REF!</v>
      </c>
      <c r="Y15" s="440" t="e">
        <f>IF(#REF!="","",#REF!)</f>
        <v>#REF!</v>
      </c>
      <c r="Z15" s="440" t="e">
        <f>IF(#REF!="","",#REF!)</f>
        <v>#REF!</v>
      </c>
      <c r="AA15" s="440" t="e">
        <f>IF(#REF!="","",#REF!)</f>
        <v>#REF!</v>
      </c>
      <c r="AB15" s="440" t="e">
        <f>IF(#REF!="","",#REF!)</f>
        <v>#REF!</v>
      </c>
      <c r="AC15" s="440" t="e">
        <f>IF(#REF!="","",#REF!)</f>
        <v>#REF!</v>
      </c>
      <c r="AD15" s="440" t="e">
        <f>IF(#REF!="","",#REF!)</f>
        <v>#REF!</v>
      </c>
      <c r="AE15" s="440" t="e">
        <f>IF(#REF!="","",#REF!)</f>
        <v>#REF!</v>
      </c>
      <c r="AF15" s="440" t="e">
        <f>IF(#REF!="","",#REF!)</f>
        <v>#REF!</v>
      </c>
      <c r="AG15" s="440" t="e">
        <f>IF(#REF!="","",#REF!)</f>
        <v>#REF!</v>
      </c>
      <c r="AH15" s="440" t="e">
        <f>IF(#REF!="","",#REF!)</f>
        <v>#REF!</v>
      </c>
      <c r="AI15" s="440" t="e">
        <f>IF(#REF!="","",#REF!)</f>
        <v>#REF!</v>
      </c>
      <c r="AJ15" s="440" t="e">
        <f>IF(#REF!="","",#REF!)</f>
        <v>#REF!</v>
      </c>
      <c r="AK15" s="440" t="e">
        <f>IF(#REF!="","",#REF!)</f>
        <v>#REF!</v>
      </c>
      <c r="AL15" s="440" t="e">
        <f>IF(#REF!="","",#REF!)</f>
        <v>#REF!</v>
      </c>
      <c r="AM15" s="440" t="e">
        <f>IF(#REF!="","",#REF!)</f>
        <v>#REF!</v>
      </c>
      <c r="AN15" s="440" t="e">
        <f>IF(#REF!="","",#REF!)</f>
        <v>#REF!</v>
      </c>
      <c r="AU15" s="445" t="e">
        <f>#REF!</f>
        <v>#REF!</v>
      </c>
      <c r="AV15" s="445" t="e">
        <f>#REF!</f>
        <v>#REF!</v>
      </c>
      <c r="AW15" s="445" t="e">
        <f>#REF!</f>
        <v>#REF!</v>
      </c>
      <c r="AX15" s="445" t="e">
        <f>#REF!</f>
        <v>#REF!</v>
      </c>
      <c r="AY15" s="445" t="e">
        <f>#REF!</f>
        <v>#REF!</v>
      </c>
      <c r="AZ15" s="445" t="e">
        <f>#REF!</f>
        <v>#REF!</v>
      </c>
      <c r="BA15" s="445" t="e">
        <f>#REF!</f>
        <v>#REF!</v>
      </c>
      <c r="BB15" s="445" t="e">
        <f>#REF!</f>
        <v>#REF!</v>
      </c>
      <c r="BC15" s="445" t="e">
        <f>#REF!</f>
        <v>#REF!</v>
      </c>
      <c r="BD15" s="445" t="e">
        <f>#REF!</f>
        <v>#REF!</v>
      </c>
      <c r="BE15" s="445" t="e">
        <f>#REF!</f>
        <v>#REF!</v>
      </c>
      <c r="BF15" s="445" t="e">
        <f>#REF!</f>
        <v>#REF!</v>
      </c>
      <c r="BG15" s="445" t="e">
        <f>#REF!</f>
        <v>#REF!</v>
      </c>
      <c r="BH15" s="445" t="e">
        <f>#REF!</f>
        <v>#REF!</v>
      </c>
      <c r="BI15" s="447" t="e">
        <f>#REF!</f>
        <v>#REF!</v>
      </c>
      <c r="BJ15" s="447" t="e">
        <f>#REF!</f>
        <v>#REF!</v>
      </c>
      <c r="BK15" s="445" t="e">
        <f>#REF!</f>
        <v>#REF!</v>
      </c>
      <c r="BL15" s="445" t="e">
        <f>#REF!</f>
        <v>#REF!</v>
      </c>
      <c r="BM15" s="447" t="e">
        <f>#REF!</f>
        <v>#REF!</v>
      </c>
      <c r="BN15" s="447" t="e">
        <f>#REF!</f>
        <v>#REF!</v>
      </c>
      <c r="BO15" s="447" t="e">
        <f>#REF!</f>
        <v>#REF!</v>
      </c>
      <c r="BP15" s="447" t="e">
        <f>#REF!</f>
        <v>#REF!</v>
      </c>
      <c r="BQ15" s="445" t="e">
        <f>#REF!</f>
        <v>#REF!</v>
      </c>
      <c r="BR15" s="445" t="e">
        <f>#REF!</f>
        <v>#REF!</v>
      </c>
    </row>
    <row r="16" spans="1:70">
      <c r="A16" s="439" t="e">
        <f>IF(#REF!="","",#REF!)</f>
        <v>#REF!</v>
      </c>
      <c r="B16" s="440" t="e">
        <f>IF(#REF!="","",#REF!)</f>
        <v>#REF!</v>
      </c>
      <c r="C16" s="440" t="e">
        <f>IF(#REF!="","",#REF!)</f>
        <v>#REF!</v>
      </c>
      <c r="D16" s="440" t="e">
        <f>IF(#REF!="","",#REF!)</f>
        <v>#REF!</v>
      </c>
      <c r="E16" s="440" t="e">
        <f>IF(#REF!="","",#REF!)</f>
        <v>#REF!</v>
      </c>
      <c r="F16" s="440" t="e">
        <f>IF(#REF!="","",#REF!)</f>
        <v>#REF!</v>
      </c>
      <c r="G16" s="440" t="e">
        <f>IF(#REF!="","",#REF!)</f>
        <v>#REF!</v>
      </c>
      <c r="H16" s="440" t="e">
        <f>IF(#REF!="","",#REF!)</f>
        <v>#REF!</v>
      </c>
      <c r="I16" s="440" t="e">
        <f>IF(#REF!="","",#REF!)</f>
        <v>#REF!</v>
      </c>
      <c r="J16" s="440" t="e">
        <f>IF(#REF!="","",#REF!)</f>
        <v>#REF!</v>
      </c>
      <c r="K16" s="440" t="e">
        <f>IF(#REF!="","",#REF!)</f>
        <v>#REF!</v>
      </c>
      <c r="L16" s="440" t="e">
        <f>IF(#REF!="","",#REF!)</f>
        <v>#REF!</v>
      </c>
      <c r="M16" s="440" t="e">
        <f>IF(#REF!="","",#REF!)</f>
        <v>#REF!</v>
      </c>
      <c r="N16" s="440" t="e">
        <f>IF(#REF!="","",#REF!)</f>
        <v>#REF!</v>
      </c>
      <c r="O16" s="440" t="e">
        <f>IF(#REF!="","",#REF!)</f>
        <v>#REF!</v>
      </c>
      <c r="P16" s="440" t="e">
        <f>IF(#REF!="","",#REF!)</f>
        <v>#REF!</v>
      </c>
      <c r="Q16" s="440" t="e">
        <f>IF(#REF!="","",#REF!)</f>
        <v>#REF!</v>
      </c>
      <c r="R16" s="440" t="e">
        <f>IF(#REF!="","",#REF!)</f>
        <v>#REF!</v>
      </c>
      <c r="S16" s="440" t="e">
        <f>IF(#REF!="","",#REF!)</f>
        <v>#REF!</v>
      </c>
      <c r="T16" s="440" t="e">
        <f>IF(#REF!="","",#REF!)</f>
        <v>#REF!</v>
      </c>
      <c r="U16" s="440" t="e">
        <f>IF(#REF!="","",#REF!)</f>
        <v>#REF!</v>
      </c>
      <c r="V16" s="440" t="e">
        <f>IF(#REF!="","",#REF!)</f>
        <v>#REF!</v>
      </c>
      <c r="W16" s="440" t="e">
        <f>IF(#REF!="","",#REF!)</f>
        <v>#REF!</v>
      </c>
      <c r="X16" s="440" t="e">
        <f>IF(#REF!="","",#REF!)</f>
        <v>#REF!</v>
      </c>
      <c r="Y16" s="440" t="e">
        <f>IF(#REF!="","",#REF!)</f>
        <v>#REF!</v>
      </c>
      <c r="Z16" s="440" t="e">
        <f>IF(#REF!="","",#REF!)</f>
        <v>#REF!</v>
      </c>
      <c r="AA16" s="440" t="e">
        <f>IF(#REF!="","",#REF!)</f>
        <v>#REF!</v>
      </c>
      <c r="AB16" s="440" t="e">
        <f>IF(#REF!="","",#REF!)</f>
        <v>#REF!</v>
      </c>
      <c r="AC16" s="440" t="e">
        <f>IF(#REF!="","",#REF!)</f>
        <v>#REF!</v>
      </c>
      <c r="AD16" s="440" t="e">
        <f>IF(#REF!="","",#REF!)</f>
        <v>#REF!</v>
      </c>
      <c r="AE16" s="440" t="e">
        <f>IF(#REF!="","",#REF!)</f>
        <v>#REF!</v>
      </c>
      <c r="AF16" s="440" t="e">
        <f>IF(#REF!="","",#REF!)</f>
        <v>#REF!</v>
      </c>
      <c r="AG16" s="440" t="e">
        <f>IF(#REF!="","",#REF!)</f>
        <v>#REF!</v>
      </c>
      <c r="AH16" s="440" t="e">
        <f>IF(#REF!="","",#REF!)</f>
        <v>#REF!</v>
      </c>
      <c r="AI16" s="440" t="e">
        <f>IF(#REF!="","",#REF!)</f>
        <v>#REF!</v>
      </c>
      <c r="AJ16" s="440" t="e">
        <f>IF(#REF!="","",#REF!)</f>
        <v>#REF!</v>
      </c>
      <c r="AK16" s="440" t="e">
        <f>IF(#REF!="","",#REF!)</f>
        <v>#REF!</v>
      </c>
      <c r="AL16" s="440" t="e">
        <f>IF(#REF!="","",#REF!)</f>
        <v>#REF!</v>
      </c>
      <c r="AM16" s="440" t="e">
        <f>IF(#REF!="","",#REF!)</f>
        <v>#REF!</v>
      </c>
      <c r="AN16" s="440" t="e">
        <f>IF(#REF!="","",#REF!)</f>
        <v>#REF!</v>
      </c>
      <c r="AU16" s="445" t="e">
        <f>#REF!</f>
        <v>#REF!</v>
      </c>
      <c r="AV16" s="445" t="e">
        <f>#REF!</f>
        <v>#REF!</v>
      </c>
      <c r="AW16" s="445" t="e">
        <f>#REF!</f>
        <v>#REF!</v>
      </c>
      <c r="AX16" s="445" t="e">
        <f>#REF!</f>
        <v>#REF!</v>
      </c>
      <c r="AY16" s="445" t="e">
        <f>#REF!</f>
        <v>#REF!</v>
      </c>
      <c r="AZ16" s="445" t="e">
        <f>#REF!</f>
        <v>#REF!</v>
      </c>
      <c r="BA16" s="445" t="e">
        <f>#REF!</f>
        <v>#REF!</v>
      </c>
      <c r="BB16" s="445" t="e">
        <f>#REF!</f>
        <v>#REF!</v>
      </c>
      <c r="BC16" s="445" t="e">
        <f>#REF!</f>
        <v>#REF!</v>
      </c>
      <c r="BD16" s="445" t="e">
        <f>#REF!</f>
        <v>#REF!</v>
      </c>
      <c r="BE16" s="445" t="e">
        <f>#REF!</f>
        <v>#REF!</v>
      </c>
      <c r="BF16" s="445" t="e">
        <f>#REF!</f>
        <v>#REF!</v>
      </c>
      <c r="BG16" s="445" t="e">
        <f>#REF!</f>
        <v>#REF!</v>
      </c>
      <c r="BH16" s="445" t="e">
        <f>#REF!</f>
        <v>#REF!</v>
      </c>
      <c r="BI16" s="447" t="e">
        <f>#REF!</f>
        <v>#REF!</v>
      </c>
      <c r="BJ16" s="447" t="e">
        <f>#REF!</f>
        <v>#REF!</v>
      </c>
      <c r="BK16" s="445" t="e">
        <f>#REF!</f>
        <v>#REF!</v>
      </c>
      <c r="BL16" s="445" t="e">
        <f>#REF!</f>
        <v>#REF!</v>
      </c>
      <c r="BM16" s="447" t="e">
        <f>#REF!</f>
        <v>#REF!</v>
      </c>
      <c r="BN16" s="447" t="e">
        <f>#REF!</f>
        <v>#REF!</v>
      </c>
      <c r="BO16" s="447" t="e">
        <f>#REF!</f>
        <v>#REF!</v>
      </c>
      <c r="BP16" s="447" t="e">
        <f>#REF!</f>
        <v>#REF!</v>
      </c>
      <c r="BQ16" s="445" t="e">
        <f>#REF!</f>
        <v>#REF!</v>
      </c>
      <c r="BR16" s="445" t="e">
        <f>#REF!</f>
        <v>#REF!</v>
      </c>
    </row>
    <row r="17" spans="1:70">
      <c r="A17" s="439" t="e">
        <f>IF(#REF!="","",#REF!)</f>
        <v>#REF!</v>
      </c>
      <c r="B17" s="440" t="e">
        <f>IF(#REF!="","",#REF!)</f>
        <v>#REF!</v>
      </c>
      <c r="C17" s="440" t="e">
        <f>IF(#REF!="","",#REF!)</f>
        <v>#REF!</v>
      </c>
      <c r="D17" s="440" t="e">
        <f>IF(#REF!="","",#REF!)</f>
        <v>#REF!</v>
      </c>
      <c r="E17" s="440" t="e">
        <f>IF(#REF!="","",#REF!)</f>
        <v>#REF!</v>
      </c>
      <c r="F17" s="440" t="e">
        <f>IF(#REF!="","",#REF!)</f>
        <v>#REF!</v>
      </c>
      <c r="G17" s="440" t="e">
        <f>IF(#REF!="","",#REF!)</f>
        <v>#REF!</v>
      </c>
      <c r="H17" s="440" t="e">
        <f>IF(#REF!="","",#REF!)</f>
        <v>#REF!</v>
      </c>
      <c r="I17" s="440" t="e">
        <f>IF(#REF!="","",#REF!)</f>
        <v>#REF!</v>
      </c>
      <c r="J17" s="440" t="e">
        <f>IF(#REF!="","",#REF!)</f>
        <v>#REF!</v>
      </c>
      <c r="K17" s="440" t="e">
        <f>IF(#REF!="","",#REF!)</f>
        <v>#REF!</v>
      </c>
      <c r="L17" s="440" t="e">
        <f>IF(#REF!="","",#REF!)</f>
        <v>#REF!</v>
      </c>
      <c r="M17" s="440" t="e">
        <f>IF(#REF!="","",#REF!)</f>
        <v>#REF!</v>
      </c>
      <c r="N17" s="440" t="e">
        <f>IF(#REF!="","",#REF!)</f>
        <v>#REF!</v>
      </c>
      <c r="O17" s="440" t="e">
        <f>IF(#REF!="","",#REF!)</f>
        <v>#REF!</v>
      </c>
      <c r="P17" s="440" t="e">
        <f>IF(#REF!="","",#REF!)</f>
        <v>#REF!</v>
      </c>
      <c r="Q17" s="440" t="e">
        <f>IF(#REF!="","",#REF!)</f>
        <v>#REF!</v>
      </c>
      <c r="R17" s="440" t="e">
        <f>IF(#REF!="","",#REF!)</f>
        <v>#REF!</v>
      </c>
      <c r="S17" s="440" t="e">
        <f>IF(#REF!="","",#REF!)</f>
        <v>#REF!</v>
      </c>
      <c r="T17" s="440" t="e">
        <f>IF(#REF!="","",#REF!)</f>
        <v>#REF!</v>
      </c>
      <c r="U17" s="440" t="e">
        <f>IF(#REF!="","",#REF!)</f>
        <v>#REF!</v>
      </c>
      <c r="V17" s="440" t="e">
        <f>IF(#REF!="","",#REF!)</f>
        <v>#REF!</v>
      </c>
      <c r="W17" s="440" t="e">
        <f>IF(#REF!="","",#REF!)</f>
        <v>#REF!</v>
      </c>
      <c r="X17" s="440" t="e">
        <f>IF(#REF!="","",#REF!)</f>
        <v>#REF!</v>
      </c>
      <c r="Y17" s="440" t="e">
        <f>IF(#REF!="","",#REF!)</f>
        <v>#REF!</v>
      </c>
      <c r="Z17" s="440" t="e">
        <f>IF(#REF!="","",#REF!)</f>
        <v>#REF!</v>
      </c>
      <c r="AA17" s="440" t="e">
        <f>IF(#REF!="","",#REF!)</f>
        <v>#REF!</v>
      </c>
      <c r="AB17" s="440" t="e">
        <f>IF(#REF!="","",#REF!)</f>
        <v>#REF!</v>
      </c>
      <c r="AC17" s="440" t="e">
        <f>IF(#REF!="","",#REF!)</f>
        <v>#REF!</v>
      </c>
      <c r="AD17" s="440" t="e">
        <f>IF(#REF!="","",#REF!)</f>
        <v>#REF!</v>
      </c>
      <c r="AE17" s="440" t="e">
        <f>IF(#REF!="","",#REF!)</f>
        <v>#REF!</v>
      </c>
      <c r="AF17" s="440" t="e">
        <f>IF(#REF!="","",#REF!)</f>
        <v>#REF!</v>
      </c>
      <c r="AG17" s="440" t="e">
        <f>IF(#REF!="","",#REF!)</f>
        <v>#REF!</v>
      </c>
      <c r="AH17" s="440" t="e">
        <f>IF(#REF!="","",#REF!)</f>
        <v>#REF!</v>
      </c>
      <c r="AI17" s="440" t="e">
        <f>IF(#REF!="","",#REF!)</f>
        <v>#REF!</v>
      </c>
      <c r="AJ17" s="440" t="e">
        <f>IF(#REF!="","",#REF!)</f>
        <v>#REF!</v>
      </c>
      <c r="AK17" s="440" t="e">
        <f>IF(#REF!="","",#REF!)</f>
        <v>#REF!</v>
      </c>
      <c r="AL17" s="440" t="e">
        <f>IF(#REF!="","",#REF!)</f>
        <v>#REF!</v>
      </c>
      <c r="AM17" s="440" t="e">
        <f>IF(#REF!="","",#REF!)</f>
        <v>#REF!</v>
      </c>
      <c r="AN17" s="440" t="e">
        <f>IF(#REF!="","",#REF!)</f>
        <v>#REF!</v>
      </c>
      <c r="AU17" s="445" t="e">
        <f>#REF!</f>
        <v>#REF!</v>
      </c>
      <c r="AV17" s="445" t="e">
        <f>#REF!</f>
        <v>#REF!</v>
      </c>
      <c r="AW17" s="445" t="e">
        <f>#REF!</f>
        <v>#REF!</v>
      </c>
      <c r="AX17" s="445" t="e">
        <f>#REF!</f>
        <v>#REF!</v>
      </c>
      <c r="AY17" s="445" t="e">
        <f>#REF!</f>
        <v>#REF!</v>
      </c>
      <c r="AZ17" s="445" t="e">
        <f>#REF!</f>
        <v>#REF!</v>
      </c>
      <c r="BA17" s="445" t="e">
        <f>#REF!</f>
        <v>#REF!</v>
      </c>
      <c r="BB17" s="445" t="e">
        <f>#REF!</f>
        <v>#REF!</v>
      </c>
      <c r="BC17" s="445" t="e">
        <f>#REF!</f>
        <v>#REF!</v>
      </c>
      <c r="BD17" s="445" t="e">
        <f>#REF!</f>
        <v>#REF!</v>
      </c>
      <c r="BE17" s="445" t="e">
        <f>#REF!</f>
        <v>#REF!</v>
      </c>
      <c r="BF17" s="445" t="e">
        <f>#REF!</f>
        <v>#REF!</v>
      </c>
      <c r="BG17" s="445" t="e">
        <f>#REF!</f>
        <v>#REF!</v>
      </c>
      <c r="BH17" s="445" t="e">
        <f>#REF!</f>
        <v>#REF!</v>
      </c>
      <c r="BI17" s="447" t="e">
        <f>#REF!</f>
        <v>#REF!</v>
      </c>
      <c r="BJ17" s="447" t="e">
        <f>#REF!</f>
        <v>#REF!</v>
      </c>
      <c r="BK17" s="445" t="e">
        <f>#REF!</f>
        <v>#REF!</v>
      </c>
      <c r="BL17" s="445" t="e">
        <f>#REF!</f>
        <v>#REF!</v>
      </c>
      <c r="BM17" s="447" t="e">
        <f>#REF!</f>
        <v>#REF!</v>
      </c>
      <c r="BN17" s="447" t="e">
        <f>#REF!</f>
        <v>#REF!</v>
      </c>
      <c r="BO17" s="447" t="e">
        <f>#REF!</f>
        <v>#REF!</v>
      </c>
      <c r="BP17" s="447" t="e">
        <f>#REF!</f>
        <v>#REF!</v>
      </c>
      <c r="BQ17" s="445" t="e">
        <f>#REF!</f>
        <v>#REF!</v>
      </c>
      <c r="BR17" s="445" t="e">
        <f>#REF!</f>
        <v>#REF!</v>
      </c>
    </row>
    <row r="18" spans="1:70">
      <c r="A18" s="439" t="e">
        <f>IF(#REF!="","",#REF!)</f>
        <v>#REF!</v>
      </c>
      <c r="B18" s="440" t="e">
        <f>IF(#REF!="","",#REF!)</f>
        <v>#REF!</v>
      </c>
      <c r="C18" s="440" t="e">
        <f>IF(#REF!="","",#REF!)</f>
        <v>#REF!</v>
      </c>
      <c r="D18" s="440" t="e">
        <f>IF(#REF!="","",#REF!)</f>
        <v>#REF!</v>
      </c>
      <c r="E18" s="440" t="e">
        <f>IF(#REF!="","",#REF!)</f>
        <v>#REF!</v>
      </c>
      <c r="F18" s="440" t="e">
        <f>IF(#REF!="","",#REF!)</f>
        <v>#REF!</v>
      </c>
      <c r="G18" s="440" t="e">
        <f>IF(#REF!="","",#REF!)</f>
        <v>#REF!</v>
      </c>
      <c r="H18" s="440" t="e">
        <f>IF(#REF!="","",#REF!)</f>
        <v>#REF!</v>
      </c>
      <c r="I18" s="440" t="e">
        <f>IF(#REF!="","",#REF!)</f>
        <v>#REF!</v>
      </c>
      <c r="J18" s="440" t="e">
        <f>IF(#REF!="","",#REF!)</f>
        <v>#REF!</v>
      </c>
      <c r="K18" s="440" t="e">
        <f>IF(#REF!="","",#REF!)</f>
        <v>#REF!</v>
      </c>
      <c r="L18" s="440" t="e">
        <f>IF(#REF!="","",#REF!)</f>
        <v>#REF!</v>
      </c>
      <c r="M18" s="440" t="e">
        <f>IF(#REF!="","",#REF!)</f>
        <v>#REF!</v>
      </c>
      <c r="N18" s="440" t="e">
        <f>IF(#REF!="","",#REF!)</f>
        <v>#REF!</v>
      </c>
      <c r="O18" s="440" t="e">
        <f>IF(#REF!="","",#REF!)</f>
        <v>#REF!</v>
      </c>
      <c r="P18" s="440" t="e">
        <f>IF(#REF!="","",#REF!)</f>
        <v>#REF!</v>
      </c>
      <c r="Q18" s="440" t="e">
        <f>IF(#REF!="","",#REF!)</f>
        <v>#REF!</v>
      </c>
      <c r="R18" s="440" t="e">
        <f>IF(#REF!="","",#REF!)</f>
        <v>#REF!</v>
      </c>
      <c r="S18" s="440" t="e">
        <f>IF(#REF!="","",#REF!)</f>
        <v>#REF!</v>
      </c>
      <c r="T18" s="440" t="e">
        <f>IF(#REF!="","",#REF!)</f>
        <v>#REF!</v>
      </c>
      <c r="U18" s="440" t="e">
        <f>IF(#REF!="","",#REF!)</f>
        <v>#REF!</v>
      </c>
      <c r="V18" s="440" t="e">
        <f>IF(#REF!="","",#REF!)</f>
        <v>#REF!</v>
      </c>
      <c r="W18" s="440" t="e">
        <f>IF(#REF!="","",#REF!)</f>
        <v>#REF!</v>
      </c>
      <c r="X18" s="440" t="e">
        <f>IF(#REF!="","",#REF!)</f>
        <v>#REF!</v>
      </c>
      <c r="Y18" s="440" t="e">
        <f>IF(#REF!="","",#REF!)</f>
        <v>#REF!</v>
      </c>
      <c r="Z18" s="440" t="e">
        <f>IF(#REF!="","",#REF!)</f>
        <v>#REF!</v>
      </c>
      <c r="AA18" s="440" t="e">
        <f>IF(#REF!="","",#REF!)</f>
        <v>#REF!</v>
      </c>
      <c r="AB18" s="440" t="e">
        <f>IF(#REF!="","",#REF!)</f>
        <v>#REF!</v>
      </c>
      <c r="AC18" s="440" t="e">
        <f>IF(#REF!="","",#REF!)</f>
        <v>#REF!</v>
      </c>
      <c r="AD18" s="440" t="e">
        <f>IF(#REF!="","",#REF!)</f>
        <v>#REF!</v>
      </c>
      <c r="AE18" s="440" t="e">
        <f>IF(#REF!="","",#REF!)</f>
        <v>#REF!</v>
      </c>
      <c r="AF18" s="440" t="e">
        <f>IF(#REF!="","",#REF!)</f>
        <v>#REF!</v>
      </c>
      <c r="AG18" s="440" t="e">
        <f>IF(#REF!="","",#REF!)</f>
        <v>#REF!</v>
      </c>
      <c r="AH18" s="440" t="e">
        <f>IF(#REF!="","",#REF!)</f>
        <v>#REF!</v>
      </c>
      <c r="AI18" s="440" t="e">
        <f>IF(#REF!="","",#REF!)</f>
        <v>#REF!</v>
      </c>
      <c r="AJ18" s="440" t="e">
        <f>IF(#REF!="","",#REF!)</f>
        <v>#REF!</v>
      </c>
      <c r="AK18" s="440" t="e">
        <f>IF(#REF!="","",#REF!)</f>
        <v>#REF!</v>
      </c>
      <c r="AL18" s="440" t="e">
        <f>IF(#REF!="","",#REF!)</f>
        <v>#REF!</v>
      </c>
      <c r="AM18" s="440" t="e">
        <f>IF(#REF!="","",#REF!)</f>
        <v>#REF!</v>
      </c>
      <c r="AN18" s="440" t="e">
        <f>IF(#REF!="","",#REF!)</f>
        <v>#REF!</v>
      </c>
      <c r="AU18" s="445" t="e">
        <f>#REF!</f>
        <v>#REF!</v>
      </c>
      <c r="AV18" s="445" t="e">
        <f>#REF!</f>
        <v>#REF!</v>
      </c>
      <c r="AW18" s="445" t="e">
        <f>#REF!</f>
        <v>#REF!</v>
      </c>
      <c r="AX18" s="445" t="e">
        <f>#REF!</f>
        <v>#REF!</v>
      </c>
      <c r="AY18" s="445" t="e">
        <f>#REF!</f>
        <v>#REF!</v>
      </c>
      <c r="AZ18" s="445" t="e">
        <f>#REF!</f>
        <v>#REF!</v>
      </c>
      <c r="BA18" s="445" t="e">
        <f>#REF!</f>
        <v>#REF!</v>
      </c>
      <c r="BB18" s="445" t="e">
        <f>#REF!</f>
        <v>#REF!</v>
      </c>
      <c r="BC18" s="445" t="e">
        <f>#REF!</f>
        <v>#REF!</v>
      </c>
      <c r="BD18" s="445" t="e">
        <f>#REF!</f>
        <v>#REF!</v>
      </c>
      <c r="BE18" s="445" t="e">
        <f>#REF!</f>
        <v>#REF!</v>
      </c>
      <c r="BF18" s="445" t="e">
        <f>#REF!</f>
        <v>#REF!</v>
      </c>
      <c r="BG18" s="445" t="e">
        <f>#REF!</f>
        <v>#REF!</v>
      </c>
      <c r="BH18" s="445" t="e">
        <f>#REF!</f>
        <v>#REF!</v>
      </c>
      <c r="BI18" s="447" t="e">
        <f>#REF!</f>
        <v>#REF!</v>
      </c>
      <c r="BJ18" s="447" t="e">
        <f>#REF!</f>
        <v>#REF!</v>
      </c>
      <c r="BK18" s="445" t="e">
        <f>#REF!</f>
        <v>#REF!</v>
      </c>
      <c r="BL18" s="445" t="e">
        <f>#REF!</f>
        <v>#REF!</v>
      </c>
      <c r="BM18" s="447" t="e">
        <f>#REF!</f>
        <v>#REF!</v>
      </c>
      <c r="BN18" s="447" t="e">
        <f>#REF!</f>
        <v>#REF!</v>
      </c>
      <c r="BO18" s="447" t="e">
        <f>#REF!</f>
        <v>#REF!</v>
      </c>
      <c r="BP18" s="447" t="e">
        <f>#REF!</f>
        <v>#REF!</v>
      </c>
      <c r="BQ18" s="445" t="e">
        <f>#REF!</f>
        <v>#REF!</v>
      </c>
      <c r="BR18" s="445" t="e">
        <f>#REF!</f>
        <v>#REF!</v>
      </c>
    </row>
    <row r="19" spans="1:70">
      <c r="A19" s="439" t="e">
        <f>IF(#REF!="","",#REF!)</f>
        <v>#REF!</v>
      </c>
      <c r="B19" s="440" t="e">
        <f>IF(#REF!="","",#REF!)</f>
        <v>#REF!</v>
      </c>
      <c r="C19" s="440" t="e">
        <f>IF(#REF!="","",#REF!)</f>
        <v>#REF!</v>
      </c>
      <c r="D19" s="440" t="e">
        <f>IF(#REF!="","",#REF!)</f>
        <v>#REF!</v>
      </c>
      <c r="E19" s="440" t="e">
        <f>IF(#REF!="","",#REF!)</f>
        <v>#REF!</v>
      </c>
      <c r="F19" s="440" t="e">
        <f>IF(#REF!="","",#REF!)</f>
        <v>#REF!</v>
      </c>
      <c r="G19" s="440" t="e">
        <f>IF(#REF!="","",#REF!)</f>
        <v>#REF!</v>
      </c>
      <c r="H19" s="440" t="e">
        <f>IF(#REF!="","",#REF!)</f>
        <v>#REF!</v>
      </c>
      <c r="I19" s="440" t="e">
        <f>IF(#REF!="","",#REF!)</f>
        <v>#REF!</v>
      </c>
      <c r="J19" s="440" t="e">
        <f>IF(#REF!="","",#REF!)</f>
        <v>#REF!</v>
      </c>
      <c r="K19" s="440" t="e">
        <f>IF(#REF!="","",#REF!)</f>
        <v>#REF!</v>
      </c>
      <c r="L19" s="440" t="e">
        <f>IF(#REF!="","",#REF!)</f>
        <v>#REF!</v>
      </c>
      <c r="M19" s="440" t="e">
        <f>IF(#REF!="","",#REF!)</f>
        <v>#REF!</v>
      </c>
      <c r="N19" s="440" t="e">
        <f>IF(#REF!="","",#REF!)</f>
        <v>#REF!</v>
      </c>
      <c r="O19" s="440" t="e">
        <f>IF(#REF!="","",#REF!)</f>
        <v>#REF!</v>
      </c>
      <c r="P19" s="440" t="e">
        <f>IF(#REF!="","",#REF!)</f>
        <v>#REF!</v>
      </c>
      <c r="Q19" s="440" t="e">
        <f>IF(#REF!="","",#REF!)</f>
        <v>#REF!</v>
      </c>
      <c r="R19" s="440" t="e">
        <f>IF(#REF!="","",#REF!)</f>
        <v>#REF!</v>
      </c>
      <c r="S19" s="440" t="e">
        <f>IF(#REF!="","",#REF!)</f>
        <v>#REF!</v>
      </c>
      <c r="T19" s="440" t="e">
        <f>IF(#REF!="","",#REF!)</f>
        <v>#REF!</v>
      </c>
      <c r="U19" s="440" t="e">
        <f>IF(#REF!="","",#REF!)</f>
        <v>#REF!</v>
      </c>
      <c r="V19" s="440" t="e">
        <f>IF(#REF!="","",#REF!)</f>
        <v>#REF!</v>
      </c>
      <c r="W19" s="440" t="e">
        <f>IF(#REF!="","",#REF!)</f>
        <v>#REF!</v>
      </c>
      <c r="X19" s="440" t="e">
        <f>IF(#REF!="","",#REF!)</f>
        <v>#REF!</v>
      </c>
      <c r="Y19" s="440" t="e">
        <f>IF(#REF!="","",#REF!)</f>
        <v>#REF!</v>
      </c>
      <c r="Z19" s="440" t="e">
        <f>IF(#REF!="","",#REF!)</f>
        <v>#REF!</v>
      </c>
      <c r="AA19" s="440" t="e">
        <f>IF(#REF!="","",#REF!)</f>
        <v>#REF!</v>
      </c>
      <c r="AB19" s="440" t="e">
        <f>IF(#REF!="","",#REF!)</f>
        <v>#REF!</v>
      </c>
      <c r="AC19" s="440" t="e">
        <f>IF(#REF!="","",#REF!)</f>
        <v>#REF!</v>
      </c>
      <c r="AD19" s="440" t="e">
        <f>IF(#REF!="","",#REF!)</f>
        <v>#REF!</v>
      </c>
      <c r="AE19" s="440" t="e">
        <f>IF(#REF!="","",#REF!)</f>
        <v>#REF!</v>
      </c>
      <c r="AF19" s="440" t="e">
        <f>IF(#REF!="","",#REF!)</f>
        <v>#REF!</v>
      </c>
      <c r="AG19" s="440" t="e">
        <f>IF(#REF!="","",#REF!)</f>
        <v>#REF!</v>
      </c>
      <c r="AH19" s="440" t="e">
        <f>IF(#REF!="","",#REF!)</f>
        <v>#REF!</v>
      </c>
      <c r="AI19" s="440" t="e">
        <f>IF(#REF!="","",#REF!)</f>
        <v>#REF!</v>
      </c>
      <c r="AJ19" s="440" t="e">
        <f>IF(#REF!="","",#REF!)</f>
        <v>#REF!</v>
      </c>
      <c r="AK19" s="440" t="e">
        <f>IF(#REF!="","",#REF!)</f>
        <v>#REF!</v>
      </c>
      <c r="AL19" s="440" t="e">
        <f>IF(#REF!="","",#REF!)</f>
        <v>#REF!</v>
      </c>
      <c r="AM19" s="440" t="e">
        <f>IF(#REF!="","",#REF!)</f>
        <v>#REF!</v>
      </c>
      <c r="AN19" s="440" t="e">
        <f>IF(#REF!="","",#REF!)</f>
        <v>#REF!</v>
      </c>
      <c r="AU19" s="445" t="e">
        <f>#REF!</f>
        <v>#REF!</v>
      </c>
      <c r="AV19" s="445" t="e">
        <f>#REF!</f>
        <v>#REF!</v>
      </c>
      <c r="AW19" s="445" t="e">
        <f>#REF!</f>
        <v>#REF!</v>
      </c>
      <c r="AX19" s="445" t="e">
        <f>#REF!</f>
        <v>#REF!</v>
      </c>
      <c r="AY19" s="445" t="e">
        <f>#REF!</f>
        <v>#REF!</v>
      </c>
      <c r="AZ19" s="445" t="e">
        <f>#REF!</f>
        <v>#REF!</v>
      </c>
      <c r="BA19" s="445" t="e">
        <f>#REF!</f>
        <v>#REF!</v>
      </c>
      <c r="BB19" s="445" t="e">
        <f>#REF!</f>
        <v>#REF!</v>
      </c>
      <c r="BC19" s="445" t="e">
        <f>#REF!</f>
        <v>#REF!</v>
      </c>
      <c r="BD19" s="445" t="e">
        <f>#REF!</f>
        <v>#REF!</v>
      </c>
      <c r="BE19" s="445" t="e">
        <f>#REF!</f>
        <v>#REF!</v>
      </c>
      <c r="BF19" s="445" t="e">
        <f>#REF!</f>
        <v>#REF!</v>
      </c>
      <c r="BG19" s="445" t="e">
        <f>#REF!</f>
        <v>#REF!</v>
      </c>
      <c r="BH19" s="445" t="e">
        <f>#REF!</f>
        <v>#REF!</v>
      </c>
      <c r="BI19" s="447" t="e">
        <f>#REF!</f>
        <v>#REF!</v>
      </c>
      <c r="BJ19" s="447" t="e">
        <f>#REF!</f>
        <v>#REF!</v>
      </c>
      <c r="BK19" s="445" t="e">
        <f>#REF!</f>
        <v>#REF!</v>
      </c>
      <c r="BL19" s="445" t="e">
        <f>#REF!</f>
        <v>#REF!</v>
      </c>
      <c r="BM19" s="447" t="e">
        <f>#REF!</f>
        <v>#REF!</v>
      </c>
      <c r="BN19" s="447" t="e">
        <f>#REF!</f>
        <v>#REF!</v>
      </c>
      <c r="BO19" s="447" t="e">
        <f>#REF!</f>
        <v>#REF!</v>
      </c>
      <c r="BP19" s="447" t="e">
        <f>#REF!</f>
        <v>#REF!</v>
      </c>
      <c r="BQ19" s="445" t="e">
        <f>#REF!</f>
        <v>#REF!</v>
      </c>
      <c r="BR19" s="445" t="e">
        <f>#REF!</f>
        <v>#REF!</v>
      </c>
    </row>
    <row r="20" spans="1:70">
      <c r="A20" s="439" t="e">
        <f>IF(#REF!="","",#REF!)</f>
        <v>#REF!</v>
      </c>
      <c r="B20" s="440" t="e">
        <f>IF(#REF!="","",#REF!)</f>
        <v>#REF!</v>
      </c>
      <c r="C20" s="440" t="e">
        <f>IF(#REF!="","",#REF!)</f>
        <v>#REF!</v>
      </c>
      <c r="D20" s="440" t="e">
        <f>IF(#REF!="","",#REF!)</f>
        <v>#REF!</v>
      </c>
      <c r="E20" s="440" t="e">
        <f>IF(#REF!="","",#REF!)</f>
        <v>#REF!</v>
      </c>
      <c r="F20" s="440" t="e">
        <f>IF(#REF!="","",#REF!)</f>
        <v>#REF!</v>
      </c>
      <c r="G20" s="440" t="e">
        <f>IF(#REF!="","",#REF!)</f>
        <v>#REF!</v>
      </c>
      <c r="H20" s="440" t="e">
        <f>IF(#REF!="","",#REF!)</f>
        <v>#REF!</v>
      </c>
      <c r="I20" s="440" t="e">
        <f>IF(#REF!="","",#REF!)</f>
        <v>#REF!</v>
      </c>
      <c r="J20" s="440" t="e">
        <f>IF(#REF!="","",#REF!)</f>
        <v>#REF!</v>
      </c>
      <c r="K20" s="440" t="e">
        <f>IF(#REF!="","",#REF!)</f>
        <v>#REF!</v>
      </c>
      <c r="L20" s="440" t="e">
        <f>IF(#REF!="","",#REF!)</f>
        <v>#REF!</v>
      </c>
      <c r="M20" s="440" t="e">
        <f>IF(#REF!="","",#REF!)</f>
        <v>#REF!</v>
      </c>
      <c r="N20" s="440" t="e">
        <f>IF(#REF!="","",#REF!)</f>
        <v>#REF!</v>
      </c>
      <c r="O20" s="440" t="e">
        <f>IF(#REF!="","",#REF!)</f>
        <v>#REF!</v>
      </c>
      <c r="P20" s="440" t="e">
        <f>IF(#REF!="","",#REF!)</f>
        <v>#REF!</v>
      </c>
      <c r="Q20" s="440" t="e">
        <f>IF(#REF!="","",#REF!)</f>
        <v>#REF!</v>
      </c>
      <c r="R20" s="440" t="e">
        <f>IF(#REF!="","",#REF!)</f>
        <v>#REF!</v>
      </c>
      <c r="S20" s="440" t="e">
        <f>IF(#REF!="","",#REF!)</f>
        <v>#REF!</v>
      </c>
      <c r="T20" s="440" t="e">
        <f>IF(#REF!="","",#REF!)</f>
        <v>#REF!</v>
      </c>
      <c r="U20" s="440" t="e">
        <f>IF(#REF!="","",#REF!)</f>
        <v>#REF!</v>
      </c>
      <c r="V20" s="440" t="e">
        <f>IF(#REF!="","",#REF!)</f>
        <v>#REF!</v>
      </c>
      <c r="W20" s="440" t="e">
        <f>IF(#REF!="","",#REF!)</f>
        <v>#REF!</v>
      </c>
      <c r="X20" s="440" t="e">
        <f>IF(#REF!="","",#REF!)</f>
        <v>#REF!</v>
      </c>
      <c r="Y20" s="440" t="e">
        <f>IF(#REF!="","",#REF!)</f>
        <v>#REF!</v>
      </c>
      <c r="Z20" s="440" t="e">
        <f>IF(#REF!="","",#REF!)</f>
        <v>#REF!</v>
      </c>
      <c r="AA20" s="440" t="e">
        <f>IF(#REF!="","",#REF!)</f>
        <v>#REF!</v>
      </c>
      <c r="AB20" s="440" t="e">
        <f>IF(#REF!="","",#REF!)</f>
        <v>#REF!</v>
      </c>
      <c r="AC20" s="440" t="e">
        <f>IF(#REF!="","",#REF!)</f>
        <v>#REF!</v>
      </c>
      <c r="AD20" s="440" t="e">
        <f>IF(#REF!="","",#REF!)</f>
        <v>#REF!</v>
      </c>
      <c r="AE20" s="440" t="e">
        <f>IF(#REF!="","",#REF!)</f>
        <v>#REF!</v>
      </c>
      <c r="AF20" s="440" t="e">
        <f>IF(#REF!="","",#REF!)</f>
        <v>#REF!</v>
      </c>
      <c r="AG20" s="440" t="e">
        <f>IF(#REF!="","",#REF!)</f>
        <v>#REF!</v>
      </c>
      <c r="AH20" s="440" t="e">
        <f>IF(#REF!="","",#REF!)</f>
        <v>#REF!</v>
      </c>
      <c r="AI20" s="440" t="e">
        <f>IF(#REF!="","",#REF!)</f>
        <v>#REF!</v>
      </c>
      <c r="AJ20" s="440" t="e">
        <f>IF(#REF!="","",#REF!)</f>
        <v>#REF!</v>
      </c>
      <c r="AK20" s="440" t="e">
        <f>IF(#REF!="","",#REF!)</f>
        <v>#REF!</v>
      </c>
      <c r="AL20" s="440" t="e">
        <f>IF(#REF!="","",#REF!)</f>
        <v>#REF!</v>
      </c>
      <c r="AM20" s="440" t="e">
        <f>IF(#REF!="","",#REF!)</f>
        <v>#REF!</v>
      </c>
      <c r="AN20" s="440" t="e">
        <f>IF(#REF!="","",#REF!)</f>
        <v>#REF!</v>
      </c>
      <c r="AU20" s="445" t="e">
        <f>#REF!</f>
        <v>#REF!</v>
      </c>
      <c r="AV20" s="445" t="e">
        <f>#REF!</f>
        <v>#REF!</v>
      </c>
      <c r="AW20" s="445" t="e">
        <f>#REF!</f>
        <v>#REF!</v>
      </c>
      <c r="AX20" s="445" t="e">
        <f>#REF!</f>
        <v>#REF!</v>
      </c>
      <c r="AY20" s="445" t="e">
        <f>#REF!</f>
        <v>#REF!</v>
      </c>
      <c r="AZ20" s="445" t="e">
        <f>#REF!</f>
        <v>#REF!</v>
      </c>
      <c r="BA20" s="445" t="e">
        <f>#REF!</f>
        <v>#REF!</v>
      </c>
      <c r="BB20" s="445" t="e">
        <f>#REF!</f>
        <v>#REF!</v>
      </c>
      <c r="BC20" s="445" t="e">
        <f>#REF!</f>
        <v>#REF!</v>
      </c>
      <c r="BD20" s="445" t="e">
        <f>#REF!</f>
        <v>#REF!</v>
      </c>
      <c r="BE20" s="445" t="e">
        <f>#REF!</f>
        <v>#REF!</v>
      </c>
      <c r="BF20" s="445" t="e">
        <f>#REF!</f>
        <v>#REF!</v>
      </c>
      <c r="BG20" s="445" t="e">
        <f>#REF!</f>
        <v>#REF!</v>
      </c>
      <c r="BH20" s="445" t="e">
        <f>#REF!</f>
        <v>#REF!</v>
      </c>
      <c r="BI20" s="447" t="e">
        <f>#REF!</f>
        <v>#REF!</v>
      </c>
      <c r="BJ20" s="447" t="e">
        <f>#REF!</f>
        <v>#REF!</v>
      </c>
      <c r="BK20" s="445" t="e">
        <f>#REF!</f>
        <v>#REF!</v>
      </c>
      <c r="BL20" s="445" t="e">
        <f>#REF!</f>
        <v>#REF!</v>
      </c>
      <c r="BM20" s="447" t="e">
        <f>#REF!</f>
        <v>#REF!</v>
      </c>
      <c r="BN20" s="447" t="e">
        <f>#REF!</f>
        <v>#REF!</v>
      </c>
      <c r="BO20" s="447" t="e">
        <f>#REF!</f>
        <v>#REF!</v>
      </c>
      <c r="BP20" s="447" t="e">
        <f>#REF!</f>
        <v>#REF!</v>
      </c>
      <c r="BQ20" s="445" t="e">
        <f>#REF!</f>
        <v>#REF!</v>
      </c>
      <c r="BR20" s="445" t="e">
        <f>#REF!</f>
        <v>#REF!</v>
      </c>
    </row>
    <row r="21" spans="1:70">
      <c r="A21" s="439" t="e">
        <f>IF(#REF!="","",#REF!)</f>
        <v>#REF!</v>
      </c>
      <c r="B21" s="440" t="e">
        <f>IF(#REF!="","",#REF!)</f>
        <v>#REF!</v>
      </c>
      <c r="C21" s="440" t="e">
        <f>IF(#REF!="","",#REF!)</f>
        <v>#REF!</v>
      </c>
      <c r="D21" s="440" t="e">
        <f>IF(#REF!="","",#REF!)</f>
        <v>#REF!</v>
      </c>
      <c r="E21" s="440" t="e">
        <f>IF(#REF!="","",#REF!)</f>
        <v>#REF!</v>
      </c>
      <c r="F21" s="440" t="e">
        <f>IF(#REF!="","",#REF!)</f>
        <v>#REF!</v>
      </c>
      <c r="G21" s="440" t="e">
        <f>IF(#REF!="","",#REF!)</f>
        <v>#REF!</v>
      </c>
      <c r="H21" s="440" t="e">
        <f>IF(#REF!="","",#REF!)</f>
        <v>#REF!</v>
      </c>
      <c r="I21" s="440" t="e">
        <f>IF(#REF!="","",#REF!)</f>
        <v>#REF!</v>
      </c>
      <c r="J21" s="440" t="e">
        <f>IF(#REF!="","",#REF!)</f>
        <v>#REF!</v>
      </c>
      <c r="K21" s="440" t="e">
        <f>IF(#REF!="","",#REF!)</f>
        <v>#REF!</v>
      </c>
      <c r="L21" s="440" t="e">
        <f>IF(#REF!="","",#REF!)</f>
        <v>#REF!</v>
      </c>
      <c r="M21" s="440" t="e">
        <f>IF(#REF!="","",#REF!)</f>
        <v>#REF!</v>
      </c>
      <c r="N21" s="440" t="e">
        <f>IF(#REF!="","",#REF!)</f>
        <v>#REF!</v>
      </c>
      <c r="O21" s="440" t="e">
        <f>IF(#REF!="","",#REF!)</f>
        <v>#REF!</v>
      </c>
      <c r="P21" s="440" t="e">
        <f>IF(#REF!="","",#REF!)</f>
        <v>#REF!</v>
      </c>
      <c r="Q21" s="440" t="e">
        <f>IF(#REF!="","",#REF!)</f>
        <v>#REF!</v>
      </c>
      <c r="R21" s="440" t="e">
        <f>IF(#REF!="","",#REF!)</f>
        <v>#REF!</v>
      </c>
      <c r="S21" s="440" t="e">
        <f>IF(#REF!="","",#REF!)</f>
        <v>#REF!</v>
      </c>
      <c r="T21" s="440" t="e">
        <f>IF(#REF!="","",#REF!)</f>
        <v>#REF!</v>
      </c>
      <c r="U21" s="440" t="e">
        <f>IF(#REF!="","",#REF!)</f>
        <v>#REF!</v>
      </c>
      <c r="V21" s="440" t="e">
        <f>IF(#REF!="","",#REF!)</f>
        <v>#REF!</v>
      </c>
      <c r="W21" s="440" t="e">
        <f>IF(#REF!="","",#REF!)</f>
        <v>#REF!</v>
      </c>
      <c r="X21" s="440" t="e">
        <f>IF(#REF!="","",#REF!)</f>
        <v>#REF!</v>
      </c>
      <c r="Y21" s="440" t="e">
        <f>IF(#REF!="","",#REF!)</f>
        <v>#REF!</v>
      </c>
      <c r="Z21" s="440" t="e">
        <f>IF(#REF!="","",#REF!)</f>
        <v>#REF!</v>
      </c>
      <c r="AA21" s="440" t="e">
        <f>IF(#REF!="","",#REF!)</f>
        <v>#REF!</v>
      </c>
      <c r="AB21" s="440" t="e">
        <f>IF(#REF!="","",#REF!)</f>
        <v>#REF!</v>
      </c>
      <c r="AC21" s="440" t="e">
        <f>IF(#REF!="","",#REF!)</f>
        <v>#REF!</v>
      </c>
      <c r="AD21" s="440" t="e">
        <f>IF(#REF!="","",#REF!)</f>
        <v>#REF!</v>
      </c>
      <c r="AE21" s="440" t="e">
        <f>IF(#REF!="","",#REF!)</f>
        <v>#REF!</v>
      </c>
      <c r="AF21" s="440" t="e">
        <f>IF(#REF!="","",#REF!)</f>
        <v>#REF!</v>
      </c>
      <c r="AG21" s="440" t="e">
        <f>IF(#REF!="","",#REF!)</f>
        <v>#REF!</v>
      </c>
      <c r="AH21" s="440" t="e">
        <f>IF(#REF!="","",#REF!)</f>
        <v>#REF!</v>
      </c>
      <c r="AI21" s="440" t="e">
        <f>IF(#REF!="","",#REF!)</f>
        <v>#REF!</v>
      </c>
      <c r="AJ21" s="440" t="e">
        <f>IF(#REF!="","",#REF!)</f>
        <v>#REF!</v>
      </c>
      <c r="AK21" s="440" t="e">
        <f>IF(#REF!="","",#REF!)</f>
        <v>#REF!</v>
      </c>
      <c r="AL21" s="440" t="e">
        <f>IF(#REF!="","",#REF!)</f>
        <v>#REF!</v>
      </c>
      <c r="AM21" s="440" t="e">
        <f>IF(#REF!="","",#REF!)</f>
        <v>#REF!</v>
      </c>
      <c r="AN21" s="440" t="e">
        <f>IF(#REF!="","",#REF!)</f>
        <v>#REF!</v>
      </c>
      <c r="AU21" s="445" t="e">
        <f>#REF!</f>
        <v>#REF!</v>
      </c>
      <c r="AV21" s="445" t="e">
        <f>#REF!</f>
        <v>#REF!</v>
      </c>
      <c r="AW21" s="445" t="e">
        <f>#REF!</f>
        <v>#REF!</v>
      </c>
      <c r="AX21" s="445" t="e">
        <f>#REF!</f>
        <v>#REF!</v>
      </c>
      <c r="AY21" s="445" t="e">
        <f>#REF!</f>
        <v>#REF!</v>
      </c>
      <c r="AZ21" s="445" t="e">
        <f>#REF!</f>
        <v>#REF!</v>
      </c>
      <c r="BA21" s="445" t="e">
        <f>#REF!</f>
        <v>#REF!</v>
      </c>
      <c r="BB21" s="445" t="e">
        <f>#REF!</f>
        <v>#REF!</v>
      </c>
      <c r="BC21" s="445" t="e">
        <f>#REF!</f>
        <v>#REF!</v>
      </c>
      <c r="BD21" s="445" t="e">
        <f>#REF!</f>
        <v>#REF!</v>
      </c>
      <c r="BE21" s="445" t="e">
        <f>#REF!</f>
        <v>#REF!</v>
      </c>
      <c r="BF21" s="445" t="e">
        <f>#REF!</f>
        <v>#REF!</v>
      </c>
      <c r="BG21" s="445" t="e">
        <f>#REF!</f>
        <v>#REF!</v>
      </c>
      <c r="BH21" s="445" t="e">
        <f>#REF!</f>
        <v>#REF!</v>
      </c>
      <c r="BI21" s="447" t="e">
        <f>#REF!</f>
        <v>#REF!</v>
      </c>
      <c r="BJ21" s="447" t="e">
        <f>#REF!</f>
        <v>#REF!</v>
      </c>
      <c r="BK21" s="445" t="e">
        <f>#REF!</f>
        <v>#REF!</v>
      </c>
      <c r="BL21" s="445" t="e">
        <f>#REF!</f>
        <v>#REF!</v>
      </c>
      <c r="BM21" s="447" t="e">
        <f>#REF!</f>
        <v>#REF!</v>
      </c>
      <c r="BN21" s="447" t="e">
        <f>#REF!</f>
        <v>#REF!</v>
      </c>
      <c r="BO21" s="447" t="e">
        <f>#REF!</f>
        <v>#REF!</v>
      </c>
      <c r="BP21" s="447" t="e">
        <f>#REF!</f>
        <v>#REF!</v>
      </c>
      <c r="BQ21" s="445" t="e">
        <f>#REF!</f>
        <v>#REF!</v>
      </c>
      <c r="BR21" s="445" t="e">
        <f>#REF!</f>
        <v>#REF!</v>
      </c>
    </row>
    <row r="22" spans="1:70">
      <c r="A22" s="439" t="e">
        <f>IF(#REF!="","",#REF!)</f>
        <v>#REF!</v>
      </c>
      <c r="B22" s="440" t="e">
        <f>IF(#REF!="","",#REF!)</f>
        <v>#REF!</v>
      </c>
      <c r="C22" s="440" t="e">
        <f>IF(#REF!="","",#REF!)</f>
        <v>#REF!</v>
      </c>
      <c r="D22" s="440" t="e">
        <f>IF(#REF!="","",#REF!)</f>
        <v>#REF!</v>
      </c>
      <c r="E22" s="440" t="e">
        <f>IF(#REF!="","",#REF!)</f>
        <v>#REF!</v>
      </c>
      <c r="F22" s="440" t="e">
        <f>IF(#REF!="","",#REF!)</f>
        <v>#REF!</v>
      </c>
      <c r="G22" s="440" t="e">
        <f>IF(#REF!="","",#REF!)</f>
        <v>#REF!</v>
      </c>
      <c r="H22" s="440" t="e">
        <f>IF(#REF!="","",#REF!)</f>
        <v>#REF!</v>
      </c>
      <c r="I22" s="440" t="e">
        <f>IF(#REF!="","",#REF!)</f>
        <v>#REF!</v>
      </c>
      <c r="J22" s="440" t="e">
        <f>IF(#REF!="","",#REF!)</f>
        <v>#REF!</v>
      </c>
      <c r="K22" s="440" t="e">
        <f>IF(#REF!="","",#REF!)</f>
        <v>#REF!</v>
      </c>
      <c r="L22" s="440" t="e">
        <f>IF(#REF!="","",#REF!)</f>
        <v>#REF!</v>
      </c>
      <c r="M22" s="440" t="e">
        <f>IF(#REF!="","",#REF!)</f>
        <v>#REF!</v>
      </c>
      <c r="N22" s="440" t="e">
        <f>IF(#REF!="","",#REF!)</f>
        <v>#REF!</v>
      </c>
      <c r="O22" s="440" t="e">
        <f>IF(#REF!="","",#REF!)</f>
        <v>#REF!</v>
      </c>
      <c r="P22" s="440" t="e">
        <f>IF(#REF!="","",#REF!)</f>
        <v>#REF!</v>
      </c>
      <c r="Q22" s="440" t="e">
        <f>IF(#REF!="","",#REF!)</f>
        <v>#REF!</v>
      </c>
      <c r="R22" s="440" t="e">
        <f>IF(#REF!="","",#REF!)</f>
        <v>#REF!</v>
      </c>
      <c r="S22" s="440" t="e">
        <f>IF(#REF!="","",#REF!)</f>
        <v>#REF!</v>
      </c>
      <c r="T22" s="440" t="e">
        <f>IF(#REF!="","",#REF!)</f>
        <v>#REF!</v>
      </c>
      <c r="U22" s="440" t="e">
        <f>IF(#REF!="","",#REF!)</f>
        <v>#REF!</v>
      </c>
      <c r="V22" s="440" t="e">
        <f>IF(#REF!="","",#REF!)</f>
        <v>#REF!</v>
      </c>
      <c r="W22" s="440" t="e">
        <f>IF(#REF!="","",#REF!)</f>
        <v>#REF!</v>
      </c>
      <c r="X22" s="440" t="e">
        <f>IF(#REF!="","",#REF!)</f>
        <v>#REF!</v>
      </c>
      <c r="Y22" s="440" t="e">
        <f>IF(#REF!="","",#REF!)</f>
        <v>#REF!</v>
      </c>
      <c r="Z22" s="440" t="e">
        <f>IF(#REF!="","",#REF!)</f>
        <v>#REF!</v>
      </c>
      <c r="AA22" s="440" t="e">
        <f>IF(#REF!="","",#REF!)</f>
        <v>#REF!</v>
      </c>
      <c r="AB22" s="440" t="e">
        <f>IF(#REF!="","",#REF!)</f>
        <v>#REF!</v>
      </c>
      <c r="AC22" s="440" t="e">
        <f>IF(#REF!="","",#REF!)</f>
        <v>#REF!</v>
      </c>
      <c r="AD22" s="440" t="e">
        <f>IF(#REF!="","",#REF!)</f>
        <v>#REF!</v>
      </c>
      <c r="AE22" s="440" t="e">
        <f>IF(#REF!="","",#REF!)</f>
        <v>#REF!</v>
      </c>
      <c r="AF22" s="440" t="e">
        <f>IF(#REF!="","",#REF!)</f>
        <v>#REF!</v>
      </c>
      <c r="AG22" s="440" t="e">
        <f>IF(#REF!="","",#REF!)</f>
        <v>#REF!</v>
      </c>
      <c r="AH22" s="440" t="e">
        <f>IF(#REF!="","",#REF!)</f>
        <v>#REF!</v>
      </c>
      <c r="AI22" s="440" t="e">
        <f>IF(#REF!="","",#REF!)</f>
        <v>#REF!</v>
      </c>
      <c r="AJ22" s="440" t="e">
        <f>IF(#REF!="","",#REF!)</f>
        <v>#REF!</v>
      </c>
      <c r="AK22" s="440" t="e">
        <f>IF(#REF!="","",#REF!)</f>
        <v>#REF!</v>
      </c>
      <c r="AL22" s="440" t="e">
        <f>IF(#REF!="","",#REF!)</f>
        <v>#REF!</v>
      </c>
      <c r="AM22" s="440" t="e">
        <f>IF(#REF!="","",#REF!)</f>
        <v>#REF!</v>
      </c>
      <c r="AN22" s="440" t="e">
        <f>IF(#REF!="","",#REF!)</f>
        <v>#REF!</v>
      </c>
      <c r="AU22" s="445" t="e">
        <f>#REF!</f>
        <v>#REF!</v>
      </c>
      <c r="AV22" s="445" t="e">
        <f>#REF!</f>
        <v>#REF!</v>
      </c>
      <c r="AW22" s="445" t="e">
        <f>#REF!</f>
        <v>#REF!</v>
      </c>
      <c r="AX22" s="445" t="e">
        <f>#REF!</f>
        <v>#REF!</v>
      </c>
      <c r="AY22" s="445" t="e">
        <f>#REF!</f>
        <v>#REF!</v>
      </c>
      <c r="AZ22" s="445" t="e">
        <f>#REF!</f>
        <v>#REF!</v>
      </c>
      <c r="BA22" s="445" t="e">
        <f>#REF!</f>
        <v>#REF!</v>
      </c>
      <c r="BB22" s="445" t="e">
        <f>#REF!</f>
        <v>#REF!</v>
      </c>
      <c r="BC22" s="445" t="e">
        <f>#REF!</f>
        <v>#REF!</v>
      </c>
      <c r="BD22" s="445" t="e">
        <f>#REF!</f>
        <v>#REF!</v>
      </c>
      <c r="BE22" s="445" t="e">
        <f>#REF!</f>
        <v>#REF!</v>
      </c>
      <c r="BF22" s="445" t="e">
        <f>#REF!</f>
        <v>#REF!</v>
      </c>
      <c r="BG22" s="445" t="e">
        <f>#REF!</f>
        <v>#REF!</v>
      </c>
      <c r="BH22" s="445" t="e">
        <f>#REF!</f>
        <v>#REF!</v>
      </c>
      <c r="BI22" s="447" t="e">
        <f>#REF!</f>
        <v>#REF!</v>
      </c>
      <c r="BJ22" s="447" t="e">
        <f>#REF!</f>
        <v>#REF!</v>
      </c>
      <c r="BK22" s="445" t="e">
        <f>#REF!</f>
        <v>#REF!</v>
      </c>
      <c r="BL22" s="445" t="e">
        <f>#REF!</f>
        <v>#REF!</v>
      </c>
      <c r="BM22" s="447" t="e">
        <f>#REF!</f>
        <v>#REF!</v>
      </c>
      <c r="BN22" s="447" t="e">
        <f>#REF!</f>
        <v>#REF!</v>
      </c>
      <c r="BO22" s="447" t="e">
        <f>#REF!</f>
        <v>#REF!</v>
      </c>
      <c r="BP22" s="447" t="e">
        <f>#REF!</f>
        <v>#REF!</v>
      </c>
      <c r="BQ22" s="445" t="e">
        <f>#REF!</f>
        <v>#REF!</v>
      </c>
      <c r="BR22" s="445" t="e">
        <f>#REF!</f>
        <v>#REF!</v>
      </c>
    </row>
    <row r="23" spans="1:70">
      <c r="BI23" s="447"/>
      <c r="BJ23" s="447"/>
      <c r="BM23" s="447"/>
      <c r="BN23" s="447"/>
      <c r="BO23" s="447"/>
      <c r="BP23" s="447"/>
    </row>
    <row r="24" spans="1:70">
      <c r="AU24" s="95">
        <f t="shared" ref="AU24:BJ43" si="0">IF(AU3="N",1,0)</f>
        <v>0</v>
      </c>
      <c r="AV24" s="95">
        <f t="shared" ref="AV24:BR35" si="1">IF(AV3="N",1,0)</f>
        <v>0</v>
      </c>
      <c r="AW24" s="95">
        <f t="shared" si="1"/>
        <v>0</v>
      </c>
      <c r="AX24" s="95">
        <f t="shared" si="1"/>
        <v>0</v>
      </c>
      <c r="AY24" s="95">
        <f t="shared" si="1"/>
        <v>0</v>
      </c>
      <c r="AZ24" s="95">
        <f t="shared" si="1"/>
        <v>0</v>
      </c>
      <c r="BA24" s="95">
        <f t="shared" si="1"/>
        <v>0</v>
      </c>
      <c r="BB24" s="95">
        <f t="shared" si="1"/>
        <v>0</v>
      </c>
      <c r="BC24" s="95">
        <f t="shared" si="1"/>
        <v>0</v>
      </c>
      <c r="BD24" s="95">
        <f t="shared" si="1"/>
        <v>0</v>
      </c>
      <c r="BE24" s="95">
        <f t="shared" si="1"/>
        <v>0</v>
      </c>
      <c r="BF24" s="95">
        <f t="shared" si="1"/>
        <v>0</v>
      </c>
      <c r="BG24" s="95">
        <f t="shared" si="1"/>
        <v>0</v>
      </c>
      <c r="BH24" s="95">
        <f t="shared" si="1"/>
        <v>0</v>
      </c>
      <c r="BI24" s="447">
        <f t="shared" si="1"/>
        <v>0</v>
      </c>
      <c r="BJ24" s="447">
        <f t="shared" si="1"/>
        <v>0</v>
      </c>
      <c r="BK24" s="95">
        <f t="shared" si="1"/>
        <v>0</v>
      </c>
      <c r="BL24" s="95">
        <f t="shared" si="1"/>
        <v>0</v>
      </c>
      <c r="BM24" s="447">
        <f t="shared" si="1"/>
        <v>0</v>
      </c>
      <c r="BN24" s="447">
        <f t="shared" si="1"/>
        <v>0</v>
      </c>
      <c r="BO24" s="447">
        <f t="shared" si="1"/>
        <v>0</v>
      </c>
      <c r="BP24" s="447">
        <f t="shared" si="1"/>
        <v>0</v>
      </c>
      <c r="BQ24" s="95">
        <f t="shared" si="1"/>
        <v>0</v>
      </c>
      <c r="BR24" s="95">
        <f t="shared" si="1"/>
        <v>0</v>
      </c>
    </row>
    <row r="25" spans="1:70">
      <c r="AU25" s="95" t="e">
        <f t="shared" si="0"/>
        <v>#REF!</v>
      </c>
      <c r="AV25" s="95" t="e">
        <f t="shared" si="0"/>
        <v>#REF!</v>
      </c>
      <c r="AW25" s="95" t="e">
        <f t="shared" si="0"/>
        <v>#REF!</v>
      </c>
      <c r="AX25" s="95" t="e">
        <f t="shared" si="0"/>
        <v>#REF!</v>
      </c>
      <c r="AY25" s="95" t="e">
        <f t="shared" si="0"/>
        <v>#REF!</v>
      </c>
      <c r="AZ25" s="95" t="e">
        <f t="shared" si="0"/>
        <v>#REF!</v>
      </c>
      <c r="BA25" s="95" t="e">
        <f t="shared" si="0"/>
        <v>#REF!</v>
      </c>
      <c r="BB25" s="95" t="e">
        <f t="shared" si="0"/>
        <v>#REF!</v>
      </c>
      <c r="BC25" s="95" t="e">
        <f t="shared" si="0"/>
        <v>#REF!</v>
      </c>
      <c r="BD25" s="95" t="e">
        <f t="shared" si="0"/>
        <v>#REF!</v>
      </c>
      <c r="BE25" s="95" t="e">
        <f t="shared" si="0"/>
        <v>#REF!</v>
      </c>
      <c r="BF25" s="95" t="e">
        <f t="shared" si="0"/>
        <v>#REF!</v>
      </c>
      <c r="BG25" s="95" t="e">
        <f t="shared" si="0"/>
        <v>#REF!</v>
      </c>
      <c r="BH25" s="95" t="e">
        <f t="shared" si="0"/>
        <v>#REF!</v>
      </c>
      <c r="BI25" s="447" t="e">
        <f t="shared" si="0"/>
        <v>#REF!</v>
      </c>
      <c r="BJ25" s="447" t="e">
        <f t="shared" si="0"/>
        <v>#REF!</v>
      </c>
      <c r="BK25" s="95" t="e">
        <f t="shared" si="1"/>
        <v>#REF!</v>
      </c>
      <c r="BL25" s="95" t="e">
        <f t="shared" si="1"/>
        <v>#REF!</v>
      </c>
      <c r="BM25" s="447" t="e">
        <f t="shared" si="1"/>
        <v>#REF!</v>
      </c>
      <c r="BN25" s="447" t="e">
        <f t="shared" si="1"/>
        <v>#REF!</v>
      </c>
      <c r="BO25" s="447" t="e">
        <f t="shared" si="1"/>
        <v>#REF!</v>
      </c>
      <c r="BP25" s="447" t="e">
        <f t="shared" si="1"/>
        <v>#REF!</v>
      </c>
      <c r="BQ25" s="95" t="e">
        <f t="shared" si="1"/>
        <v>#REF!</v>
      </c>
      <c r="BR25" s="95" t="e">
        <f t="shared" si="1"/>
        <v>#REF!</v>
      </c>
    </row>
    <row r="26" spans="1:70">
      <c r="AU26" s="95" t="e">
        <f t="shared" si="0"/>
        <v>#REF!</v>
      </c>
      <c r="AV26" s="95" t="e">
        <f t="shared" si="1"/>
        <v>#REF!</v>
      </c>
      <c r="AW26" s="95" t="e">
        <f t="shared" si="1"/>
        <v>#REF!</v>
      </c>
      <c r="AX26" s="95" t="e">
        <f t="shared" si="1"/>
        <v>#REF!</v>
      </c>
      <c r="AY26" s="95" t="e">
        <f t="shared" si="1"/>
        <v>#REF!</v>
      </c>
      <c r="AZ26" s="95" t="e">
        <f t="shared" si="1"/>
        <v>#REF!</v>
      </c>
      <c r="BA26" s="95" t="e">
        <f t="shared" si="1"/>
        <v>#REF!</v>
      </c>
      <c r="BB26" s="95" t="e">
        <f t="shared" si="1"/>
        <v>#REF!</v>
      </c>
      <c r="BC26" s="95" t="e">
        <f t="shared" si="1"/>
        <v>#REF!</v>
      </c>
      <c r="BD26" s="95" t="e">
        <f t="shared" si="1"/>
        <v>#REF!</v>
      </c>
      <c r="BE26" s="95" t="e">
        <f t="shared" si="1"/>
        <v>#REF!</v>
      </c>
      <c r="BF26" s="95" t="e">
        <f t="shared" si="1"/>
        <v>#REF!</v>
      </c>
      <c r="BG26" s="95" t="e">
        <f t="shared" si="1"/>
        <v>#REF!</v>
      </c>
      <c r="BH26" s="95" t="e">
        <f t="shared" si="1"/>
        <v>#REF!</v>
      </c>
      <c r="BI26" s="447" t="e">
        <f t="shared" si="1"/>
        <v>#REF!</v>
      </c>
      <c r="BJ26" s="447" t="e">
        <f t="shared" si="1"/>
        <v>#REF!</v>
      </c>
      <c r="BK26" s="95" t="e">
        <f t="shared" si="1"/>
        <v>#REF!</v>
      </c>
      <c r="BL26" s="95" t="e">
        <f t="shared" si="1"/>
        <v>#REF!</v>
      </c>
      <c r="BM26" s="447" t="e">
        <f t="shared" si="1"/>
        <v>#REF!</v>
      </c>
      <c r="BN26" s="447" t="e">
        <f t="shared" si="1"/>
        <v>#REF!</v>
      </c>
      <c r="BO26" s="447" t="e">
        <f t="shared" si="1"/>
        <v>#REF!</v>
      </c>
      <c r="BP26" s="447" t="e">
        <f t="shared" si="1"/>
        <v>#REF!</v>
      </c>
      <c r="BQ26" s="95" t="e">
        <f t="shared" si="1"/>
        <v>#REF!</v>
      </c>
      <c r="BR26" s="95" t="e">
        <f t="shared" si="1"/>
        <v>#REF!</v>
      </c>
    </row>
    <row r="27" spans="1:70">
      <c r="AU27" s="95" t="e">
        <f t="shared" si="0"/>
        <v>#REF!</v>
      </c>
      <c r="AV27" s="95" t="e">
        <f t="shared" si="1"/>
        <v>#REF!</v>
      </c>
      <c r="AW27" s="95" t="e">
        <f t="shared" si="1"/>
        <v>#REF!</v>
      </c>
      <c r="AX27" s="95" t="e">
        <f t="shared" si="1"/>
        <v>#REF!</v>
      </c>
      <c r="AY27" s="95" t="e">
        <f t="shared" si="1"/>
        <v>#REF!</v>
      </c>
      <c r="AZ27" s="95" t="e">
        <f t="shared" si="1"/>
        <v>#REF!</v>
      </c>
      <c r="BA27" s="95" t="e">
        <f t="shared" si="1"/>
        <v>#REF!</v>
      </c>
      <c r="BB27" s="95" t="e">
        <f t="shared" si="1"/>
        <v>#REF!</v>
      </c>
      <c r="BC27" s="95" t="e">
        <f t="shared" si="1"/>
        <v>#REF!</v>
      </c>
      <c r="BD27" s="95" t="e">
        <f t="shared" si="1"/>
        <v>#REF!</v>
      </c>
      <c r="BE27" s="95" t="e">
        <f t="shared" si="1"/>
        <v>#REF!</v>
      </c>
      <c r="BF27" s="95" t="e">
        <f t="shared" si="1"/>
        <v>#REF!</v>
      </c>
      <c r="BG27" s="95" t="e">
        <f t="shared" si="1"/>
        <v>#REF!</v>
      </c>
      <c r="BH27" s="95" t="e">
        <f t="shared" si="1"/>
        <v>#REF!</v>
      </c>
      <c r="BI27" s="447" t="e">
        <f t="shared" si="1"/>
        <v>#REF!</v>
      </c>
      <c r="BJ27" s="447" t="e">
        <f t="shared" si="1"/>
        <v>#REF!</v>
      </c>
      <c r="BK27" s="95" t="e">
        <f t="shared" si="1"/>
        <v>#REF!</v>
      </c>
      <c r="BL27" s="95" t="e">
        <f t="shared" si="1"/>
        <v>#REF!</v>
      </c>
      <c r="BM27" s="447" t="e">
        <f t="shared" si="1"/>
        <v>#REF!</v>
      </c>
      <c r="BN27" s="447" t="e">
        <f t="shared" si="1"/>
        <v>#REF!</v>
      </c>
      <c r="BO27" s="447" t="e">
        <f t="shared" si="1"/>
        <v>#REF!</v>
      </c>
      <c r="BP27" s="447" t="e">
        <f t="shared" si="1"/>
        <v>#REF!</v>
      </c>
      <c r="BQ27" s="95" t="e">
        <f t="shared" si="1"/>
        <v>#REF!</v>
      </c>
      <c r="BR27" s="95" t="e">
        <f t="shared" si="1"/>
        <v>#REF!</v>
      </c>
    </row>
    <row r="28" spans="1:70">
      <c r="AU28" s="95" t="e">
        <f t="shared" si="0"/>
        <v>#REF!</v>
      </c>
      <c r="AV28" s="95" t="e">
        <f t="shared" si="1"/>
        <v>#REF!</v>
      </c>
      <c r="AW28" s="95" t="e">
        <f t="shared" si="1"/>
        <v>#REF!</v>
      </c>
      <c r="AX28" s="95" t="e">
        <f t="shared" si="1"/>
        <v>#REF!</v>
      </c>
      <c r="AY28" s="95" t="e">
        <f t="shared" si="1"/>
        <v>#REF!</v>
      </c>
      <c r="AZ28" s="95" t="e">
        <f t="shared" si="1"/>
        <v>#REF!</v>
      </c>
      <c r="BA28" s="95" t="e">
        <f t="shared" si="1"/>
        <v>#REF!</v>
      </c>
      <c r="BB28" s="95" t="e">
        <f t="shared" si="1"/>
        <v>#REF!</v>
      </c>
      <c r="BC28" s="95" t="e">
        <f t="shared" si="1"/>
        <v>#REF!</v>
      </c>
      <c r="BD28" s="95" t="e">
        <f t="shared" si="1"/>
        <v>#REF!</v>
      </c>
      <c r="BE28" s="95" t="e">
        <f t="shared" si="1"/>
        <v>#REF!</v>
      </c>
      <c r="BF28" s="95" t="e">
        <f t="shared" si="1"/>
        <v>#REF!</v>
      </c>
      <c r="BG28" s="95" t="e">
        <f t="shared" si="1"/>
        <v>#REF!</v>
      </c>
      <c r="BH28" s="95" t="e">
        <f t="shared" si="1"/>
        <v>#REF!</v>
      </c>
      <c r="BI28" s="447" t="e">
        <f t="shared" si="1"/>
        <v>#REF!</v>
      </c>
      <c r="BJ28" s="447" t="e">
        <f t="shared" si="1"/>
        <v>#REF!</v>
      </c>
      <c r="BK28" s="95" t="e">
        <f t="shared" si="1"/>
        <v>#REF!</v>
      </c>
      <c r="BL28" s="95" t="e">
        <f t="shared" si="1"/>
        <v>#REF!</v>
      </c>
      <c r="BM28" s="447" t="e">
        <f t="shared" si="1"/>
        <v>#REF!</v>
      </c>
      <c r="BN28" s="447" t="e">
        <f t="shared" si="1"/>
        <v>#REF!</v>
      </c>
      <c r="BO28" s="447" t="e">
        <f t="shared" si="1"/>
        <v>#REF!</v>
      </c>
      <c r="BP28" s="447" t="e">
        <f t="shared" si="1"/>
        <v>#REF!</v>
      </c>
      <c r="BQ28" s="95" t="e">
        <f t="shared" si="1"/>
        <v>#REF!</v>
      </c>
      <c r="BR28" s="95" t="e">
        <f t="shared" si="1"/>
        <v>#REF!</v>
      </c>
    </row>
    <row r="29" spans="1:70">
      <c r="AU29" s="95" t="e">
        <f t="shared" si="0"/>
        <v>#REF!</v>
      </c>
      <c r="AV29" s="95" t="e">
        <f t="shared" si="1"/>
        <v>#REF!</v>
      </c>
      <c r="AW29" s="95" t="e">
        <f t="shared" si="1"/>
        <v>#REF!</v>
      </c>
      <c r="AX29" s="95" t="e">
        <f t="shared" si="1"/>
        <v>#REF!</v>
      </c>
      <c r="AY29" s="95" t="e">
        <f t="shared" si="1"/>
        <v>#REF!</v>
      </c>
      <c r="AZ29" s="95" t="e">
        <f t="shared" si="1"/>
        <v>#REF!</v>
      </c>
      <c r="BA29" s="95" t="e">
        <f t="shared" si="1"/>
        <v>#REF!</v>
      </c>
      <c r="BB29" s="95" t="e">
        <f t="shared" si="1"/>
        <v>#REF!</v>
      </c>
      <c r="BC29" s="95" t="e">
        <f t="shared" si="1"/>
        <v>#REF!</v>
      </c>
      <c r="BD29" s="95" t="e">
        <f t="shared" si="1"/>
        <v>#REF!</v>
      </c>
      <c r="BE29" s="95" t="e">
        <f t="shared" si="1"/>
        <v>#REF!</v>
      </c>
      <c r="BF29" s="95" t="e">
        <f t="shared" si="1"/>
        <v>#REF!</v>
      </c>
      <c r="BG29" s="95" t="e">
        <f t="shared" si="1"/>
        <v>#REF!</v>
      </c>
      <c r="BH29" s="95" t="e">
        <f t="shared" si="1"/>
        <v>#REF!</v>
      </c>
      <c r="BI29" s="447" t="e">
        <f t="shared" si="1"/>
        <v>#REF!</v>
      </c>
      <c r="BJ29" s="447" t="e">
        <f t="shared" si="1"/>
        <v>#REF!</v>
      </c>
      <c r="BK29" s="95" t="e">
        <f t="shared" si="1"/>
        <v>#REF!</v>
      </c>
      <c r="BL29" s="95" t="e">
        <f t="shared" si="1"/>
        <v>#REF!</v>
      </c>
      <c r="BM29" s="447" t="e">
        <f t="shared" si="1"/>
        <v>#REF!</v>
      </c>
      <c r="BN29" s="447" t="e">
        <f t="shared" si="1"/>
        <v>#REF!</v>
      </c>
      <c r="BO29" s="447" t="e">
        <f t="shared" si="1"/>
        <v>#REF!</v>
      </c>
      <c r="BP29" s="447" t="e">
        <f t="shared" si="1"/>
        <v>#REF!</v>
      </c>
      <c r="BQ29" s="95" t="e">
        <f t="shared" si="1"/>
        <v>#REF!</v>
      </c>
      <c r="BR29" s="95" t="e">
        <f t="shared" si="1"/>
        <v>#REF!</v>
      </c>
    </row>
    <row r="30" spans="1:70">
      <c r="AU30" s="95" t="e">
        <f t="shared" si="0"/>
        <v>#REF!</v>
      </c>
      <c r="AV30" s="95" t="e">
        <f t="shared" si="1"/>
        <v>#REF!</v>
      </c>
      <c r="AW30" s="95" t="e">
        <f t="shared" si="1"/>
        <v>#REF!</v>
      </c>
      <c r="AX30" s="95" t="e">
        <f t="shared" si="1"/>
        <v>#REF!</v>
      </c>
      <c r="AY30" s="95" t="e">
        <f t="shared" si="1"/>
        <v>#REF!</v>
      </c>
      <c r="AZ30" s="95" t="e">
        <f t="shared" si="1"/>
        <v>#REF!</v>
      </c>
      <c r="BA30" s="95" t="e">
        <f t="shared" si="1"/>
        <v>#REF!</v>
      </c>
      <c r="BB30" s="95" t="e">
        <f t="shared" si="1"/>
        <v>#REF!</v>
      </c>
      <c r="BC30" s="95" t="e">
        <f t="shared" si="1"/>
        <v>#REF!</v>
      </c>
      <c r="BD30" s="95" t="e">
        <f t="shared" si="1"/>
        <v>#REF!</v>
      </c>
      <c r="BE30" s="95" t="e">
        <f t="shared" si="1"/>
        <v>#REF!</v>
      </c>
      <c r="BF30" s="95" t="e">
        <f t="shared" si="1"/>
        <v>#REF!</v>
      </c>
      <c r="BG30" s="95" t="e">
        <f t="shared" si="1"/>
        <v>#REF!</v>
      </c>
      <c r="BH30" s="95" t="e">
        <f t="shared" si="1"/>
        <v>#REF!</v>
      </c>
      <c r="BI30" s="447" t="e">
        <f t="shared" si="1"/>
        <v>#REF!</v>
      </c>
      <c r="BJ30" s="447" t="e">
        <f t="shared" si="1"/>
        <v>#REF!</v>
      </c>
      <c r="BK30" s="95" t="e">
        <f t="shared" si="1"/>
        <v>#REF!</v>
      </c>
      <c r="BL30" s="95" t="e">
        <f t="shared" si="1"/>
        <v>#REF!</v>
      </c>
      <c r="BM30" s="447" t="e">
        <f t="shared" si="1"/>
        <v>#REF!</v>
      </c>
      <c r="BN30" s="447" t="e">
        <f t="shared" si="1"/>
        <v>#REF!</v>
      </c>
      <c r="BO30" s="447" t="e">
        <f t="shared" si="1"/>
        <v>#REF!</v>
      </c>
      <c r="BP30" s="447" t="e">
        <f t="shared" si="1"/>
        <v>#REF!</v>
      </c>
      <c r="BQ30" s="95" t="e">
        <f t="shared" si="1"/>
        <v>#REF!</v>
      </c>
      <c r="BR30" s="95" t="e">
        <f t="shared" si="1"/>
        <v>#REF!</v>
      </c>
    </row>
    <row r="31" spans="1:70">
      <c r="AU31" s="95" t="e">
        <f t="shared" si="0"/>
        <v>#REF!</v>
      </c>
      <c r="AV31" s="95" t="e">
        <f t="shared" si="1"/>
        <v>#REF!</v>
      </c>
      <c r="AW31" s="95" t="e">
        <f t="shared" si="1"/>
        <v>#REF!</v>
      </c>
      <c r="AX31" s="95" t="e">
        <f t="shared" si="1"/>
        <v>#REF!</v>
      </c>
      <c r="AY31" s="95" t="e">
        <f t="shared" si="1"/>
        <v>#REF!</v>
      </c>
      <c r="AZ31" s="95" t="e">
        <f t="shared" si="1"/>
        <v>#REF!</v>
      </c>
      <c r="BA31" s="95" t="e">
        <f t="shared" si="1"/>
        <v>#REF!</v>
      </c>
      <c r="BB31" s="95" t="e">
        <f t="shared" si="1"/>
        <v>#REF!</v>
      </c>
      <c r="BC31" s="95" t="e">
        <f t="shared" si="1"/>
        <v>#REF!</v>
      </c>
      <c r="BD31" s="95" t="e">
        <f t="shared" si="1"/>
        <v>#REF!</v>
      </c>
      <c r="BE31" s="95" t="e">
        <f t="shared" si="1"/>
        <v>#REF!</v>
      </c>
      <c r="BF31" s="95" t="e">
        <f t="shared" si="1"/>
        <v>#REF!</v>
      </c>
      <c r="BG31" s="95" t="e">
        <f t="shared" si="1"/>
        <v>#REF!</v>
      </c>
      <c r="BH31" s="95" t="e">
        <f t="shared" si="1"/>
        <v>#REF!</v>
      </c>
      <c r="BI31" s="447" t="e">
        <f t="shared" si="1"/>
        <v>#REF!</v>
      </c>
      <c r="BJ31" s="447" t="e">
        <f t="shared" si="1"/>
        <v>#REF!</v>
      </c>
      <c r="BK31" s="95" t="e">
        <f t="shared" si="1"/>
        <v>#REF!</v>
      </c>
      <c r="BL31" s="95" t="e">
        <f t="shared" si="1"/>
        <v>#REF!</v>
      </c>
      <c r="BM31" s="447" t="e">
        <f t="shared" si="1"/>
        <v>#REF!</v>
      </c>
      <c r="BN31" s="447" t="e">
        <f t="shared" si="1"/>
        <v>#REF!</v>
      </c>
      <c r="BO31" s="447" t="e">
        <f t="shared" si="1"/>
        <v>#REF!</v>
      </c>
      <c r="BP31" s="447" t="e">
        <f t="shared" si="1"/>
        <v>#REF!</v>
      </c>
      <c r="BQ31" s="95" t="e">
        <f t="shared" si="1"/>
        <v>#REF!</v>
      </c>
      <c r="BR31" s="95" t="e">
        <f t="shared" si="1"/>
        <v>#REF!</v>
      </c>
    </row>
    <row r="32" spans="1:70">
      <c r="AU32" s="95" t="e">
        <f t="shared" si="0"/>
        <v>#REF!</v>
      </c>
      <c r="AV32" s="95" t="e">
        <f t="shared" si="1"/>
        <v>#REF!</v>
      </c>
      <c r="AW32" s="95" t="e">
        <f t="shared" si="1"/>
        <v>#REF!</v>
      </c>
      <c r="AX32" s="95" t="e">
        <f t="shared" si="1"/>
        <v>#REF!</v>
      </c>
      <c r="AY32" s="95" t="e">
        <f t="shared" si="1"/>
        <v>#REF!</v>
      </c>
      <c r="AZ32" s="95" t="e">
        <f t="shared" si="1"/>
        <v>#REF!</v>
      </c>
      <c r="BA32" s="95" t="e">
        <f t="shared" si="1"/>
        <v>#REF!</v>
      </c>
      <c r="BB32" s="95" t="e">
        <f t="shared" si="1"/>
        <v>#REF!</v>
      </c>
      <c r="BC32" s="95" t="e">
        <f t="shared" si="1"/>
        <v>#REF!</v>
      </c>
      <c r="BD32" s="95" t="e">
        <f t="shared" si="1"/>
        <v>#REF!</v>
      </c>
      <c r="BE32" s="95" t="e">
        <f t="shared" si="1"/>
        <v>#REF!</v>
      </c>
      <c r="BF32" s="95" t="e">
        <f t="shared" si="1"/>
        <v>#REF!</v>
      </c>
      <c r="BG32" s="95" t="e">
        <f t="shared" si="1"/>
        <v>#REF!</v>
      </c>
      <c r="BH32" s="95" t="e">
        <f t="shared" si="1"/>
        <v>#REF!</v>
      </c>
      <c r="BI32" s="447" t="e">
        <f t="shared" si="1"/>
        <v>#REF!</v>
      </c>
      <c r="BJ32" s="447" t="e">
        <f t="shared" si="1"/>
        <v>#REF!</v>
      </c>
      <c r="BK32" s="95" t="e">
        <f t="shared" si="1"/>
        <v>#REF!</v>
      </c>
      <c r="BL32" s="95" t="e">
        <f t="shared" si="1"/>
        <v>#REF!</v>
      </c>
      <c r="BM32" s="447" t="e">
        <f t="shared" si="1"/>
        <v>#REF!</v>
      </c>
      <c r="BN32" s="447" t="e">
        <f t="shared" si="1"/>
        <v>#REF!</v>
      </c>
      <c r="BO32" s="447" t="e">
        <f t="shared" si="1"/>
        <v>#REF!</v>
      </c>
      <c r="BP32" s="447" t="e">
        <f t="shared" si="1"/>
        <v>#REF!</v>
      </c>
      <c r="BQ32" s="95" t="e">
        <f t="shared" si="1"/>
        <v>#REF!</v>
      </c>
      <c r="BR32" s="95" t="e">
        <f t="shared" si="1"/>
        <v>#REF!</v>
      </c>
    </row>
    <row r="33" spans="47:70">
      <c r="AU33" s="95" t="e">
        <f t="shared" si="0"/>
        <v>#REF!</v>
      </c>
      <c r="AV33" s="95" t="e">
        <f t="shared" si="1"/>
        <v>#REF!</v>
      </c>
      <c r="AW33" s="95" t="e">
        <f t="shared" si="1"/>
        <v>#REF!</v>
      </c>
      <c r="AX33" s="95" t="e">
        <f t="shared" si="1"/>
        <v>#REF!</v>
      </c>
      <c r="AY33" s="95" t="e">
        <f t="shared" si="1"/>
        <v>#REF!</v>
      </c>
      <c r="AZ33" s="95" t="e">
        <f t="shared" si="1"/>
        <v>#REF!</v>
      </c>
      <c r="BA33" s="95" t="e">
        <f t="shared" si="1"/>
        <v>#REF!</v>
      </c>
      <c r="BB33" s="95" t="e">
        <f t="shared" si="1"/>
        <v>#REF!</v>
      </c>
      <c r="BC33" s="95" t="e">
        <f t="shared" si="1"/>
        <v>#REF!</v>
      </c>
      <c r="BD33" s="95" t="e">
        <f t="shared" si="1"/>
        <v>#REF!</v>
      </c>
      <c r="BE33" s="95" t="e">
        <f t="shared" si="1"/>
        <v>#REF!</v>
      </c>
      <c r="BF33" s="95" t="e">
        <f t="shared" si="1"/>
        <v>#REF!</v>
      </c>
      <c r="BG33" s="95" t="e">
        <f t="shared" si="1"/>
        <v>#REF!</v>
      </c>
      <c r="BH33" s="95" t="e">
        <f t="shared" si="1"/>
        <v>#REF!</v>
      </c>
      <c r="BI33" s="447" t="e">
        <f t="shared" si="1"/>
        <v>#REF!</v>
      </c>
      <c r="BJ33" s="447" t="e">
        <f t="shared" si="1"/>
        <v>#REF!</v>
      </c>
      <c r="BK33" s="95" t="e">
        <f t="shared" si="1"/>
        <v>#REF!</v>
      </c>
      <c r="BL33" s="95" t="e">
        <f t="shared" si="1"/>
        <v>#REF!</v>
      </c>
      <c r="BM33" s="447" t="e">
        <f t="shared" si="1"/>
        <v>#REF!</v>
      </c>
      <c r="BN33" s="447" t="e">
        <f t="shared" si="1"/>
        <v>#REF!</v>
      </c>
      <c r="BO33" s="447" t="e">
        <f t="shared" si="1"/>
        <v>#REF!</v>
      </c>
      <c r="BP33" s="447" t="e">
        <f t="shared" si="1"/>
        <v>#REF!</v>
      </c>
      <c r="BQ33" s="95" t="e">
        <f t="shared" si="1"/>
        <v>#REF!</v>
      </c>
      <c r="BR33" s="95" t="e">
        <f t="shared" si="1"/>
        <v>#REF!</v>
      </c>
    </row>
    <row r="34" spans="47:70">
      <c r="AU34" s="95" t="e">
        <f t="shared" si="0"/>
        <v>#REF!</v>
      </c>
      <c r="AV34" s="95" t="e">
        <f t="shared" si="1"/>
        <v>#REF!</v>
      </c>
      <c r="AW34" s="95" t="e">
        <f t="shared" si="1"/>
        <v>#REF!</v>
      </c>
      <c r="AX34" s="95" t="e">
        <f t="shared" si="1"/>
        <v>#REF!</v>
      </c>
      <c r="AY34" s="95" t="e">
        <f t="shared" si="1"/>
        <v>#REF!</v>
      </c>
      <c r="AZ34" s="95" t="e">
        <f t="shared" si="1"/>
        <v>#REF!</v>
      </c>
      <c r="BA34" s="95" t="e">
        <f t="shared" si="1"/>
        <v>#REF!</v>
      </c>
      <c r="BB34" s="95" t="e">
        <f t="shared" si="1"/>
        <v>#REF!</v>
      </c>
      <c r="BC34" s="95" t="e">
        <f t="shared" si="1"/>
        <v>#REF!</v>
      </c>
      <c r="BD34" s="95" t="e">
        <f t="shared" si="1"/>
        <v>#REF!</v>
      </c>
      <c r="BE34" s="95" t="e">
        <f t="shared" si="1"/>
        <v>#REF!</v>
      </c>
      <c r="BF34" s="95" t="e">
        <f t="shared" si="1"/>
        <v>#REF!</v>
      </c>
      <c r="BG34" s="95" t="e">
        <f t="shared" si="1"/>
        <v>#REF!</v>
      </c>
      <c r="BH34" s="95" t="e">
        <f t="shared" si="1"/>
        <v>#REF!</v>
      </c>
      <c r="BI34" s="447" t="e">
        <f t="shared" si="1"/>
        <v>#REF!</v>
      </c>
      <c r="BJ34" s="447" t="e">
        <f t="shared" si="1"/>
        <v>#REF!</v>
      </c>
      <c r="BK34" s="95" t="e">
        <f t="shared" si="1"/>
        <v>#REF!</v>
      </c>
      <c r="BL34" s="95" t="e">
        <f t="shared" si="1"/>
        <v>#REF!</v>
      </c>
      <c r="BM34" s="447" t="e">
        <f t="shared" si="1"/>
        <v>#REF!</v>
      </c>
      <c r="BN34" s="447" t="e">
        <f t="shared" si="1"/>
        <v>#REF!</v>
      </c>
      <c r="BO34" s="447" t="e">
        <f t="shared" si="1"/>
        <v>#REF!</v>
      </c>
      <c r="BP34" s="447" t="e">
        <f t="shared" si="1"/>
        <v>#REF!</v>
      </c>
      <c r="BQ34" s="95" t="e">
        <f t="shared" si="1"/>
        <v>#REF!</v>
      </c>
      <c r="BR34" s="95" t="e">
        <f t="shared" si="1"/>
        <v>#REF!</v>
      </c>
    </row>
    <row r="35" spans="47:70">
      <c r="AU35" s="95" t="e">
        <f t="shared" si="0"/>
        <v>#REF!</v>
      </c>
      <c r="AV35" s="95" t="e">
        <f t="shared" si="1"/>
        <v>#REF!</v>
      </c>
      <c r="AW35" s="95" t="e">
        <f t="shared" si="1"/>
        <v>#REF!</v>
      </c>
      <c r="AX35" s="95" t="e">
        <f t="shared" si="1"/>
        <v>#REF!</v>
      </c>
      <c r="AY35" s="95" t="e">
        <f t="shared" si="1"/>
        <v>#REF!</v>
      </c>
      <c r="AZ35" s="95" t="e">
        <f t="shared" si="1"/>
        <v>#REF!</v>
      </c>
      <c r="BA35" s="95" t="e">
        <f t="shared" si="1"/>
        <v>#REF!</v>
      </c>
      <c r="BB35" s="95" t="e">
        <f t="shared" si="1"/>
        <v>#REF!</v>
      </c>
      <c r="BC35" s="95" t="e">
        <f t="shared" si="1"/>
        <v>#REF!</v>
      </c>
      <c r="BD35" s="95" t="e">
        <f t="shared" si="1"/>
        <v>#REF!</v>
      </c>
      <c r="BE35" s="95" t="e">
        <f t="shared" si="1"/>
        <v>#REF!</v>
      </c>
      <c r="BF35" s="95" t="e">
        <f t="shared" si="1"/>
        <v>#REF!</v>
      </c>
      <c r="BG35" s="95" t="e">
        <f t="shared" si="1"/>
        <v>#REF!</v>
      </c>
      <c r="BH35" s="95" t="e">
        <f t="shared" si="1"/>
        <v>#REF!</v>
      </c>
      <c r="BI35" s="447" t="e">
        <f t="shared" si="1"/>
        <v>#REF!</v>
      </c>
      <c r="BJ35" s="447" t="e">
        <f t="shared" si="1"/>
        <v>#REF!</v>
      </c>
      <c r="BK35" s="95" t="e">
        <f t="shared" si="1"/>
        <v>#REF!</v>
      </c>
      <c r="BL35" s="95" t="e">
        <f t="shared" si="1"/>
        <v>#REF!</v>
      </c>
      <c r="BM35" s="447" t="e">
        <f t="shared" ref="AV35:BR43" si="2">IF(BM14="N",1,0)</f>
        <v>#REF!</v>
      </c>
      <c r="BN35" s="447" t="e">
        <f t="shared" si="2"/>
        <v>#REF!</v>
      </c>
      <c r="BO35" s="447" t="e">
        <f t="shared" si="2"/>
        <v>#REF!</v>
      </c>
      <c r="BP35" s="447" t="e">
        <f t="shared" si="2"/>
        <v>#REF!</v>
      </c>
      <c r="BQ35" s="95" t="e">
        <f t="shared" si="2"/>
        <v>#REF!</v>
      </c>
      <c r="BR35" s="95" t="e">
        <f t="shared" si="2"/>
        <v>#REF!</v>
      </c>
    </row>
    <row r="36" spans="47:70">
      <c r="AU36" s="95" t="e">
        <f t="shared" si="0"/>
        <v>#REF!</v>
      </c>
      <c r="AV36" s="95" t="e">
        <f t="shared" si="2"/>
        <v>#REF!</v>
      </c>
      <c r="AW36" s="95" t="e">
        <f t="shared" si="2"/>
        <v>#REF!</v>
      </c>
      <c r="AX36" s="95" t="e">
        <f t="shared" si="2"/>
        <v>#REF!</v>
      </c>
      <c r="AY36" s="95" t="e">
        <f t="shared" si="2"/>
        <v>#REF!</v>
      </c>
      <c r="AZ36" s="95" t="e">
        <f t="shared" si="2"/>
        <v>#REF!</v>
      </c>
      <c r="BA36" s="95" t="e">
        <f t="shared" si="2"/>
        <v>#REF!</v>
      </c>
      <c r="BB36" s="95" t="e">
        <f t="shared" si="2"/>
        <v>#REF!</v>
      </c>
      <c r="BC36" s="95" t="e">
        <f t="shared" si="2"/>
        <v>#REF!</v>
      </c>
      <c r="BD36" s="95" t="e">
        <f t="shared" si="2"/>
        <v>#REF!</v>
      </c>
      <c r="BE36" s="95" t="e">
        <f t="shared" si="2"/>
        <v>#REF!</v>
      </c>
      <c r="BF36" s="95" t="e">
        <f t="shared" si="2"/>
        <v>#REF!</v>
      </c>
      <c r="BG36" s="95" t="e">
        <f t="shared" si="2"/>
        <v>#REF!</v>
      </c>
      <c r="BH36" s="95" t="e">
        <f t="shared" si="2"/>
        <v>#REF!</v>
      </c>
      <c r="BI36" s="447" t="e">
        <f t="shared" si="2"/>
        <v>#REF!</v>
      </c>
      <c r="BJ36" s="447" t="e">
        <f t="shared" si="2"/>
        <v>#REF!</v>
      </c>
      <c r="BK36" s="95" t="e">
        <f t="shared" si="2"/>
        <v>#REF!</v>
      </c>
      <c r="BL36" s="95" t="e">
        <f t="shared" si="2"/>
        <v>#REF!</v>
      </c>
      <c r="BM36" s="447" t="e">
        <f t="shared" si="2"/>
        <v>#REF!</v>
      </c>
      <c r="BN36" s="447" t="e">
        <f t="shared" si="2"/>
        <v>#REF!</v>
      </c>
      <c r="BO36" s="447" t="e">
        <f t="shared" si="2"/>
        <v>#REF!</v>
      </c>
      <c r="BP36" s="447" t="e">
        <f t="shared" si="2"/>
        <v>#REF!</v>
      </c>
      <c r="BQ36" s="95" t="e">
        <f t="shared" si="2"/>
        <v>#REF!</v>
      </c>
      <c r="BR36" s="95" t="e">
        <f t="shared" si="2"/>
        <v>#REF!</v>
      </c>
    </row>
    <row r="37" spans="47:70">
      <c r="AU37" s="95" t="e">
        <f t="shared" si="0"/>
        <v>#REF!</v>
      </c>
      <c r="AV37" s="95" t="e">
        <f t="shared" si="2"/>
        <v>#REF!</v>
      </c>
      <c r="AW37" s="95" t="e">
        <f t="shared" si="2"/>
        <v>#REF!</v>
      </c>
      <c r="AX37" s="95" t="e">
        <f t="shared" si="2"/>
        <v>#REF!</v>
      </c>
      <c r="AY37" s="95" t="e">
        <f t="shared" si="2"/>
        <v>#REF!</v>
      </c>
      <c r="AZ37" s="95" t="e">
        <f t="shared" si="2"/>
        <v>#REF!</v>
      </c>
      <c r="BA37" s="95" t="e">
        <f t="shared" si="2"/>
        <v>#REF!</v>
      </c>
      <c r="BB37" s="95" t="e">
        <f t="shared" si="2"/>
        <v>#REF!</v>
      </c>
      <c r="BC37" s="95" t="e">
        <f t="shared" si="2"/>
        <v>#REF!</v>
      </c>
      <c r="BD37" s="95" t="e">
        <f t="shared" si="2"/>
        <v>#REF!</v>
      </c>
      <c r="BE37" s="95" t="e">
        <f t="shared" si="2"/>
        <v>#REF!</v>
      </c>
      <c r="BF37" s="95" t="e">
        <f t="shared" si="2"/>
        <v>#REF!</v>
      </c>
      <c r="BG37" s="95" t="e">
        <f t="shared" si="2"/>
        <v>#REF!</v>
      </c>
      <c r="BH37" s="95" t="e">
        <f t="shared" si="2"/>
        <v>#REF!</v>
      </c>
      <c r="BI37" s="447" t="e">
        <f t="shared" si="2"/>
        <v>#REF!</v>
      </c>
      <c r="BJ37" s="447" t="e">
        <f t="shared" si="2"/>
        <v>#REF!</v>
      </c>
      <c r="BK37" s="95" t="e">
        <f t="shared" si="2"/>
        <v>#REF!</v>
      </c>
      <c r="BL37" s="95" t="e">
        <f t="shared" si="2"/>
        <v>#REF!</v>
      </c>
      <c r="BM37" s="447" t="e">
        <f t="shared" si="2"/>
        <v>#REF!</v>
      </c>
      <c r="BN37" s="447" t="e">
        <f t="shared" si="2"/>
        <v>#REF!</v>
      </c>
      <c r="BO37" s="447" t="e">
        <f t="shared" si="2"/>
        <v>#REF!</v>
      </c>
      <c r="BP37" s="447" t="e">
        <f t="shared" si="2"/>
        <v>#REF!</v>
      </c>
      <c r="BQ37" s="95" t="e">
        <f t="shared" si="2"/>
        <v>#REF!</v>
      </c>
      <c r="BR37" s="95" t="e">
        <f t="shared" si="2"/>
        <v>#REF!</v>
      </c>
    </row>
    <row r="38" spans="47:70">
      <c r="AU38" s="95" t="e">
        <f t="shared" si="0"/>
        <v>#REF!</v>
      </c>
      <c r="AV38" s="95" t="e">
        <f t="shared" si="2"/>
        <v>#REF!</v>
      </c>
      <c r="AW38" s="95" t="e">
        <f t="shared" si="2"/>
        <v>#REF!</v>
      </c>
      <c r="AX38" s="95" t="e">
        <f t="shared" si="2"/>
        <v>#REF!</v>
      </c>
      <c r="AY38" s="95" t="e">
        <f t="shared" si="2"/>
        <v>#REF!</v>
      </c>
      <c r="AZ38" s="95" t="e">
        <f t="shared" si="2"/>
        <v>#REF!</v>
      </c>
      <c r="BA38" s="95" t="e">
        <f t="shared" si="2"/>
        <v>#REF!</v>
      </c>
      <c r="BB38" s="95" t="e">
        <f t="shared" si="2"/>
        <v>#REF!</v>
      </c>
      <c r="BC38" s="95" t="e">
        <f t="shared" si="2"/>
        <v>#REF!</v>
      </c>
      <c r="BD38" s="95" t="e">
        <f t="shared" si="2"/>
        <v>#REF!</v>
      </c>
      <c r="BE38" s="95" t="e">
        <f t="shared" si="2"/>
        <v>#REF!</v>
      </c>
      <c r="BF38" s="95" t="e">
        <f t="shared" si="2"/>
        <v>#REF!</v>
      </c>
      <c r="BG38" s="95" t="e">
        <f t="shared" si="2"/>
        <v>#REF!</v>
      </c>
      <c r="BH38" s="95" t="e">
        <f t="shared" si="2"/>
        <v>#REF!</v>
      </c>
      <c r="BI38" s="447" t="e">
        <f t="shared" si="2"/>
        <v>#REF!</v>
      </c>
      <c r="BJ38" s="447" t="e">
        <f t="shared" si="2"/>
        <v>#REF!</v>
      </c>
      <c r="BK38" s="95" t="e">
        <f t="shared" si="2"/>
        <v>#REF!</v>
      </c>
      <c r="BL38" s="95" t="e">
        <f t="shared" si="2"/>
        <v>#REF!</v>
      </c>
      <c r="BM38" s="447" t="e">
        <f t="shared" si="2"/>
        <v>#REF!</v>
      </c>
      <c r="BN38" s="447" t="e">
        <f t="shared" si="2"/>
        <v>#REF!</v>
      </c>
      <c r="BO38" s="447" t="e">
        <f t="shared" si="2"/>
        <v>#REF!</v>
      </c>
      <c r="BP38" s="447" t="e">
        <f t="shared" si="2"/>
        <v>#REF!</v>
      </c>
      <c r="BQ38" s="95" t="e">
        <f t="shared" si="2"/>
        <v>#REF!</v>
      </c>
      <c r="BR38" s="95" t="e">
        <f t="shared" si="2"/>
        <v>#REF!</v>
      </c>
    </row>
    <row r="39" spans="47:70">
      <c r="AU39" s="95" t="e">
        <f t="shared" si="0"/>
        <v>#REF!</v>
      </c>
      <c r="AV39" s="95" t="e">
        <f t="shared" si="2"/>
        <v>#REF!</v>
      </c>
      <c r="AW39" s="95" t="e">
        <f t="shared" si="2"/>
        <v>#REF!</v>
      </c>
      <c r="AX39" s="95" t="e">
        <f t="shared" si="2"/>
        <v>#REF!</v>
      </c>
      <c r="AY39" s="95" t="e">
        <f t="shared" si="2"/>
        <v>#REF!</v>
      </c>
      <c r="AZ39" s="95" t="e">
        <f t="shared" si="2"/>
        <v>#REF!</v>
      </c>
      <c r="BA39" s="95" t="e">
        <f t="shared" si="2"/>
        <v>#REF!</v>
      </c>
      <c r="BB39" s="95" t="e">
        <f t="shared" si="2"/>
        <v>#REF!</v>
      </c>
      <c r="BC39" s="95" t="e">
        <f t="shared" si="2"/>
        <v>#REF!</v>
      </c>
      <c r="BD39" s="95" t="e">
        <f t="shared" si="2"/>
        <v>#REF!</v>
      </c>
      <c r="BE39" s="95" t="e">
        <f t="shared" si="2"/>
        <v>#REF!</v>
      </c>
      <c r="BF39" s="95" t="e">
        <f t="shared" si="2"/>
        <v>#REF!</v>
      </c>
      <c r="BG39" s="95" t="e">
        <f t="shared" si="2"/>
        <v>#REF!</v>
      </c>
      <c r="BH39" s="95" t="e">
        <f t="shared" si="2"/>
        <v>#REF!</v>
      </c>
      <c r="BI39" s="447" t="e">
        <f t="shared" si="2"/>
        <v>#REF!</v>
      </c>
      <c r="BJ39" s="447" t="e">
        <f t="shared" si="2"/>
        <v>#REF!</v>
      </c>
      <c r="BK39" s="95" t="e">
        <f t="shared" si="2"/>
        <v>#REF!</v>
      </c>
      <c r="BL39" s="95" t="e">
        <f t="shared" si="2"/>
        <v>#REF!</v>
      </c>
      <c r="BM39" s="447" t="e">
        <f t="shared" si="2"/>
        <v>#REF!</v>
      </c>
      <c r="BN39" s="447" t="e">
        <f t="shared" si="2"/>
        <v>#REF!</v>
      </c>
      <c r="BO39" s="447" t="e">
        <f t="shared" si="2"/>
        <v>#REF!</v>
      </c>
      <c r="BP39" s="447" t="e">
        <f t="shared" si="2"/>
        <v>#REF!</v>
      </c>
      <c r="BQ39" s="95" t="e">
        <f t="shared" si="2"/>
        <v>#REF!</v>
      </c>
      <c r="BR39" s="95" t="e">
        <f t="shared" si="2"/>
        <v>#REF!</v>
      </c>
    </row>
    <row r="40" spans="47:70">
      <c r="AU40" s="95" t="e">
        <f t="shared" si="0"/>
        <v>#REF!</v>
      </c>
      <c r="AV40" s="95" t="e">
        <f t="shared" si="2"/>
        <v>#REF!</v>
      </c>
      <c r="AW40" s="95" t="e">
        <f t="shared" si="2"/>
        <v>#REF!</v>
      </c>
      <c r="AX40" s="95" t="e">
        <f t="shared" si="2"/>
        <v>#REF!</v>
      </c>
      <c r="AY40" s="95" t="e">
        <f t="shared" si="2"/>
        <v>#REF!</v>
      </c>
      <c r="AZ40" s="95" t="e">
        <f t="shared" si="2"/>
        <v>#REF!</v>
      </c>
      <c r="BA40" s="95" t="e">
        <f t="shared" si="2"/>
        <v>#REF!</v>
      </c>
      <c r="BB40" s="95" t="e">
        <f t="shared" si="2"/>
        <v>#REF!</v>
      </c>
      <c r="BC40" s="95" t="e">
        <f t="shared" si="2"/>
        <v>#REF!</v>
      </c>
      <c r="BD40" s="95" t="e">
        <f t="shared" si="2"/>
        <v>#REF!</v>
      </c>
      <c r="BE40" s="95" t="e">
        <f t="shared" si="2"/>
        <v>#REF!</v>
      </c>
      <c r="BF40" s="95" t="e">
        <f t="shared" si="2"/>
        <v>#REF!</v>
      </c>
      <c r="BG40" s="95" t="e">
        <f t="shared" si="2"/>
        <v>#REF!</v>
      </c>
      <c r="BH40" s="95" t="e">
        <f t="shared" si="2"/>
        <v>#REF!</v>
      </c>
      <c r="BI40" s="447" t="e">
        <f t="shared" si="2"/>
        <v>#REF!</v>
      </c>
      <c r="BJ40" s="447" t="e">
        <f t="shared" si="2"/>
        <v>#REF!</v>
      </c>
      <c r="BK40" s="95" t="e">
        <f t="shared" si="2"/>
        <v>#REF!</v>
      </c>
      <c r="BL40" s="95" t="e">
        <f t="shared" si="2"/>
        <v>#REF!</v>
      </c>
      <c r="BM40" s="447" t="e">
        <f t="shared" si="2"/>
        <v>#REF!</v>
      </c>
      <c r="BN40" s="447" t="e">
        <f t="shared" si="2"/>
        <v>#REF!</v>
      </c>
      <c r="BO40" s="447" t="e">
        <f t="shared" si="2"/>
        <v>#REF!</v>
      </c>
      <c r="BP40" s="447" t="e">
        <f t="shared" si="2"/>
        <v>#REF!</v>
      </c>
      <c r="BQ40" s="95" t="e">
        <f t="shared" si="2"/>
        <v>#REF!</v>
      </c>
      <c r="BR40" s="95" t="e">
        <f t="shared" si="2"/>
        <v>#REF!</v>
      </c>
    </row>
    <row r="41" spans="47:70">
      <c r="AU41" s="95" t="e">
        <f t="shared" si="0"/>
        <v>#REF!</v>
      </c>
      <c r="AV41" s="95" t="e">
        <f t="shared" si="2"/>
        <v>#REF!</v>
      </c>
      <c r="AW41" s="95" t="e">
        <f t="shared" si="2"/>
        <v>#REF!</v>
      </c>
      <c r="AX41" s="95" t="e">
        <f t="shared" si="2"/>
        <v>#REF!</v>
      </c>
      <c r="AY41" s="95" t="e">
        <f t="shared" si="2"/>
        <v>#REF!</v>
      </c>
      <c r="AZ41" s="95" t="e">
        <f t="shared" si="2"/>
        <v>#REF!</v>
      </c>
      <c r="BA41" s="95" t="e">
        <f t="shared" si="2"/>
        <v>#REF!</v>
      </c>
      <c r="BB41" s="95" t="e">
        <f t="shared" si="2"/>
        <v>#REF!</v>
      </c>
      <c r="BC41" s="95" t="e">
        <f t="shared" si="2"/>
        <v>#REF!</v>
      </c>
      <c r="BD41" s="95" t="e">
        <f t="shared" si="2"/>
        <v>#REF!</v>
      </c>
      <c r="BE41" s="95" t="e">
        <f t="shared" si="2"/>
        <v>#REF!</v>
      </c>
      <c r="BF41" s="95" t="e">
        <f t="shared" si="2"/>
        <v>#REF!</v>
      </c>
      <c r="BG41" s="95" t="e">
        <f t="shared" si="2"/>
        <v>#REF!</v>
      </c>
      <c r="BH41" s="95" t="e">
        <f t="shared" si="2"/>
        <v>#REF!</v>
      </c>
      <c r="BI41" s="447" t="e">
        <f t="shared" si="2"/>
        <v>#REF!</v>
      </c>
      <c r="BJ41" s="447" t="e">
        <f t="shared" si="2"/>
        <v>#REF!</v>
      </c>
      <c r="BK41" s="95" t="e">
        <f t="shared" si="2"/>
        <v>#REF!</v>
      </c>
      <c r="BL41" s="95" t="e">
        <f t="shared" si="2"/>
        <v>#REF!</v>
      </c>
      <c r="BM41" s="447" t="e">
        <f t="shared" si="2"/>
        <v>#REF!</v>
      </c>
      <c r="BN41" s="447" t="e">
        <f t="shared" si="2"/>
        <v>#REF!</v>
      </c>
      <c r="BO41" s="447" t="e">
        <f t="shared" si="2"/>
        <v>#REF!</v>
      </c>
      <c r="BP41" s="447" t="e">
        <f t="shared" si="2"/>
        <v>#REF!</v>
      </c>
      <c r="BQ41" s="95" t="e">
        <f t="shared" si="2"/>
        <v>#REF!</v>
      </c>
      <c r="BR41" s="95" t="e">
        <f t="shared" si="2"/>
        <v>#REF!</v>
      </c>
    </row>
    <row r="42" spans="47:70">
      <c r="AU42" s="95" t="e">
        <f t="shared" si="0"/>
        <v>#REF!</v>
      </c>
      <c r="AV42" s="95" t="e">
        <f t="shared" si="2"/>
        <v>#REF!</v>
      </c>
      <c r="AW42" s="95" t="e">
        <f t="shared" si="2"/>
        <v>#REF!</v>
      </c>
      <c r="AX42" s="95" t="e">
        <f t="shared" si="2"/>
        <v>#REF!</v>
      </c>
      <c r="AY42" s="95" t="e">
        <f t="shared" si="2"/>
        <v>#REF!</v>
      </c>
      <c r="AZ42" s="95" t="e">
        <f t="shared" si="2"/>
        <v>#REF!</v>
      </c>
      <c r="BA42" s="95" t="e">
        <f t="shared" si="2"/>
        <v>#REF!</v>
      </c>
      <c r="BB42" s="95" t="e">
        <f t="shared" si="2"/>
        <v>#REF!</v>
      </c>
      <c r="BC42" s="95" t="e">
        <f t="shared" si="2"/>
        <v>#REF!</v>
      </c>
      <c r="BD42" s="95" t="e">
        <f t="shared" si="2"/>
        <v>#REF!</v>
      </c>
      <c r="BE42" s="95" t="e">
        <f t="shared" si="2"/>
        <v>#REF!</v>
      </c>
      <c r="BF42" s="95" t="e">
        <f t="shared" si="2"/>
        <v>#REF!</v>
      </c>
      <c r="BG42" s="95" t="e">
        <f t="shared" si="2"/>
        <v>#REF!</v>
      </c>
      <c r="BH42" s="95" t="e">
        <f t="shared" si="2"/>
        <v>#REF!</v>
      </c>
      <c r="BI42" s="447" t="e">
        <f t="shared" si="2"/>
        <v>#REF!</v>
      </c>
      <c r="BJ42" s="447" t="e">
        <f t="shared" si="2"/>
        <v>#REF!</v>
      </c>
      <c r="BK42" s="95" t="e">
        <f t="shared" si="2"/>
        <v>#REF!</v>
      </c>
      <c r="BL42" s="95" t="e">
        <f t="shared" si="2"/>
        <v>#REF!</v>
      </c>
      <c r="BM42" s="447" t="e">
        <f t="shared" si="2"/>
        <v>#REF!</v>
      </c>
      <c r="BN42" s="447" t="e">
        <f t="shared" si="2"/>
        <v>#REF!</v>
      </c>
      <c r="BO42" s="447" t="e">
        <f t="shared" si="2"/>
        <v>#REF!</v>
      </c>
      <c r="BP42" s="447" t="e">
        <f t="shared" si="2"/>
        <v>#REF!</v>
      </c>
      <c r="BQ42" s="95" t="e">
        <f t="shared" si="2"/>
        <v>#REF!</v>
      </c>
      <c r="BR42" s="95" t="e">
        <f t="shared" si="2"/>
        <v>#REF!</v>
      </c>
    </row>
    <row r="43" spans="47:70">
      <c r="AU43" s="95" t="e">
        <f t="shared" si="0"/>
        <v>#REF!</v>
      </c>
      <c r="AV43" s="95" t="e">
        <f t="shared" si="2"/>
        <v>#REF!</v>
      </c>
      <c r="AW43" s="95" t="e">
        <f t="shared" si="2"/>
        <v>#REF!</v>
      </c>
      <c r="AX43" s="95" t="e">
        <f t="shared" si="2"/>
        <v>#REF!</v>
      </c>
      <c r="AY43" s="95" t="e">
        <f t="shared" si="2"/>
        <v>#REF!</v>
      </c>
      <c r="AZ43" s="95" t="e">
        <f t="shared" si="2"/>
        <v>#REF!</v>
      </c>
      <c r="BA43" s="95" t="e">
        <f t="shared" si="2"/>
        <v>#REF!</v>
      </c>
      <c r="BB43" s="95" t="e">
        <f t="shared" si="2"/>
        <v>#REF!</v>
      </c>
      <c r="BC43" s="95" t="e">
        <f t="shared" si="2"/>
        <v>#REF!</v>
      </c>
      <c r="BD43" s="95" t="e">
        <f t="shared" si="2"/>
        <v>#REF!</v>
      </c>
      <c r="BE43" s="95" t="e">
        <f t="shared" si="2"/>
        <v>#REF!</v>
      </c>
      <c r="BF43" s="95" t="e">
        <f t="shared" si="2"/>
        <v>#REF!</v>
      </c>
      <c r="BG43" s="95" t="e">
        <f t="shared" si="2"/>
        <v>#REF!</v>
      </c>
      <c r="BH43" s="95" t="e">
        <f t="shared" si="2"/>
        <v>#REF!</v>
      </c>
      <c r="BI43" s="447" t="e">
        <f t="shared" si="2"/>
        <v>#REF!</v>
      </c>
      <c r="BJ43" s="447" t="e">
        <f t="shared" si="2"/>
        <v>#REF!</v>
      </c>
      <c r="BK43" s="95" t="e">
        <f t="shared" si="2"/>
        <v>#REF!</v>
      </c>
      <c r="BL43" s="95" t="e">
        <f t="shared" si="2"/>
        <v>#REF!</v>
      </c>
      <c r="BM43" s="447" t="e">
        <f t="shared" si="2"/>
        <v>#REF!</v>
      </c>
      <c r="BN43" s="447" t="e">
        <f t="shared" si="2"/>
        <v>#REF!</v>
      </c>
      <c r="BO43" s="447" t="e">
        <f t="shared" si="2"/>
        <v>#REF!</v>
      </c>
      <c r="BP43" s="447" t="e">
        <f t="shared" si="2"/>
        <v>#REF!</v>
      </c>
      <c r="BQ43" s="95" t="e">
        <f t="shared" si="2"/>
        <v>#REF!</v>
      </c>
      <c r="BR43" s="95" t="e">
        <f t="shared" si="2"/>
        <v>#REF!</v>
      </c>
    </row>
  </sheetData>
  <sheetProtection sheet="1" objects="1" scenarios="1"/>
  <mergeCells count="1">
    <mergeCell ref="A1:B1"/>
  </mergeCells>
  <conditionalFormatting sqref="D3:D52 G3:G65 J3:J65 M3:M65 P3:P65 S3:S65 V3:V65 Y3:Y65 AB3:AB65 AE3:AE65 AH3:AH65 AK3:AK65 AN3:AN65">
    <cfRule type="cellIs" dxfId="90" priority="397" stopIfTrue="1" operator="equal">
      <formula>"n"</formula>
    </cfRule>
  </conditionalFormatting>
  <conditionalFormatting sqref="E3">
    <cfRule type="expression" dxfId="89" priority="391">
      <formula>$AU$24=1</formula>
    </cfRule>
  </conditionalFormatting>
  <conditionalFormatting sqref="AU46">
    <cfRule type="expression" priority="390">
      <formula>$AU$24=1</formula>
    </cfRule>
  </conditionalFormatting>
  <conditionalFormatting sqref="F3">
    <cfRule type="expression" dxfId="88" priority="389">
      <formula>$AV$24=1</formula>
    </cfRule>
  </conditionalFormatting>
  <conditionalFormatting sqref="E4">
    <cfRule type="expression" dxfId="87" priority="387">
      <formula>AU25=1</formula>
    </cfRule>
  </conditionalFormatting>
  <conditionalFormatting sqref="E5">
    <cfRule type="expression" dxfId="86" priority="386">
      <formula>AU26=1</formula>
    </cfRule>
  </conditionalFormatting>
  <conditionalFormatting sqref="E6:E22">
    <cfRule type="expression" dxfId="85" priority="385">
      <formula>AU27=1</formula>
    </cfRule>
  </conditionalFormatting>
  <conditionalFormatting sqref="E23">
    <cfRule type="expression" dxfId="84" priority="368">
      <formula>AU44=1</formula>
    </cfRule>
  </conditionalFormatting>
  <conditionalFormatting sqref="F4">
    <cfRule type="expression" dxfId="83" priority="366">
      <formula>AV25=1</formula>
    </cfRule>
  </conditionalFormatting>
  <conditionalFormatting sqref="F5">
    <cfRule type="expression" dxfId="82" priority="365">
      <formula>AV26=1</formula>
    </cfRule>
  </conditionalFormatting>
  <conditionalFormatting sqref="F6:F22">
    <cfRule type="expression" dxfId="81" priority="364">
      <formula>AV27=1</formula>
    </cfRule>
  </conditionalFormatting>
  <conditionalFormatting sqref="F23">
    <cfRule type="expression" dxfId="80" priority="347">
      <formula>AV44=1</formula>
    </cfRule>
  </conditionalFormatting>
  <conditionalFormatting sqref="H3">
    <cfRule type="expression" dxfId="79" priority="346">
      <formula>AW24=1</formula>
    </cfRule>
  </conditionalFormatting>
  <conditionalFormatting sqref="H4">
    <cfRule type="expression" dxfId="78" priority="345">
      <formula>AW25=1</formula>
    </cfRule>
  </conditionalFormatting>
  <conditionalFormatting sqref="H5">
    <cfRule type="expression" dxfId="77" priority="344">
      <formula>AW26=1</formula>
    </cfRule>
  </conditionalFormatting>
  <conditionalFormatting sqref="H6:H22">
    <cfRule type="expression" dxfId="76" priority="343">
      <formula>AW27=1</formula>
    </cfRule>
  </conditionalFormatting>
  <conditionalFormatting sqref="H23">
    <cfRule type="expression" dxfId="75" priority="326">
      <formula>AW44=1</formula>
    </cfRule>
  </conditionalFormatting>
  <conditionalFormatting sqref="I3">
    <cfRule type="expression" dxfId="74" priority="325">
      <formula>AX24=1</formula>
    </cfRule>
  </conditionalFormatting>
  <conditionalFormatting sqref="I4">
    <cfRule type="expression" dxfId="73" priority="324">
      <formula>AX25=1</formula>
    </cfRule>
  </conditionalFormatting>
  <conditionalFormatting sqref="I5">
    <cfRule type="expression" dxfId="72" priority="323">
      <formula>AX26=1</formula>
    </cfRule>
  </conditionalFormatting>
  <conditionalFormatting sqref="I6:I22">
    <cfRule type="expression" dxfId="71" priority="322">
      <formula>AX27=1</formula>
    </cfRule>
  </conditionalFormatting>
  <conditionalFormatting sqref="I23">
    <cfRule type="expression" dxfId="70" priority="305">
      <formula>AX44=1</formula>
    </cfRule>
  </conditionalFormatting>
  <conditionalFormatting sqref="K3">
    <cfRule type="expression" dxfId="69" priority="304">
      <formula>AY24=1</formula>
    </cfRule>
  </conditionalFormatting>
  <conditionalFormatting sqref="K4">
    <cfRule type="expression" dxfId="68" priority="303">
      <formula>AY25=1</formula>
    </cfRule>
  </conditionalFormatting>
  <conditionalFormatting sqref="K5">
    <cfRule type="expression" dxfId="67" priority="302">
      <formula>AY26=1</formula>
    </cfRule>
  </conditionalFormatting>
  <conditionalFormatting sqref="K6:K22">
    <cfRule type="expression" dxfId="66" priority="301">
      <formula>AY27=1</formula>
    </cfRule>
  </conditionalFormatting>
  <conditionalFormatting sqref="K23">
    <cfRule type="expression" dxfId="65" priority="284">
      <formula>AY44=1</formula>
    </cfRule>
  </conditionalFormatting>
  <conditionalFormatting sqref="L3">
    <cfRule type="expression" dxfId="64" priority="283">
      <formula>AZ24=1</formula>
    </cfRule>
  </conditionalFormatting>
  <conditionalFormatting sqref="L4">
    <cfRule type="expression" dxfId="63" priority="282">
      <formula>AZ25=1</formula>
    </cfRule>
  </conditionalFormatting>
  <conditionalFormatting sqref="L5">
    <cfRule type="expression" dxfId="62" priority="281">
      <formula>AZ26=1</formula>
    </cfRule>
  </conditionalFormatting>
  <conditionalFormatting sqref="L6:L22">
    <cfRule type="expression" dxfId="61" priority="280">
      <formula>AZ27=1</formula>
    </cfRule>
  </conditionalFormatting>
  <conditionalFormatting sqref="L23">
    <cfRule type="expression" dxfId="60" priority="261">
      <formula>AZ44=1</formula>
    </cfRule>
  </conditionalFormatting>
  <conditionalFormatting sqref="N3">
    <cfRule type="expression" dxfId="59" priority="260">
      <formula>BA24=1</formula>
    </cfRule>
  </conditionalFormatting>
  <conditionalFormatting sqref="N4">
    <cfRule type="expression" dxfId="58" priority="259">
      <formula>BA25=1</formula>
    </cfRule>
  </conditionalFormatting>
  <conditionalFormatting sqref="N5">
    <cfRule type="expression" dxfId="57" priority="258">
      <formula>BA26=1</formula>
    </cfRule>
  </conditionalFormatting>
  <conditionalFormatting sqref="N6:N22">
    <cfRule type="expression" dxfId="56" priority="257">
      <formula>BA27=1</formula>
    </cfRule>
  </conditionalFormatting>
  <conditionalFormatting sqref="N23">
    <cfRule type="expression" dxfId="55" priority="240">
      <formula>BA44=1</formula>
    </cfRule>
  </conditionalFormatting>
  <conditionalFormatting sqref="O23">
    <cfRule type="expression" dxfId="54" priority="239">
      <formula>BB44=1</formula>
    </cfRule>
  </conditionalFormatting>
  <conditionalFormatting sqref="O6:O22">
    <cfRule type="expression" dxfId="53" priority="220">
      <formula>BB27=1</formula>
    </cfRule>
  </conditionalFormatting>
  <conditionalFormatting sqref="O5">
    <cfRule type="expression" dxfId="52" priority="219">
      <formula>BB26=1</formula>
    </cfRule>
  </conditionalFormatting>
  <conditionalFormatting sqref="O4">
    <cfRule type="expression" dxfId="51" priority="218">
      <formula>BB25=1</formula>
    </cfRule>
  </conditionalFormatting>
  <conditionalFormatting sqref="O3">
    <cfRule type="expression" dxfId="50" priority="217">
      <formula>BB24=1</formula>
    </cfRule>
  </conditionalFormatting>
  <conditionalFormatting sqref="Q3">
    <cfRule type="expression" dxfId="49" priority="216">
      <formula>BC24=1</formula>
    </cfRule>
  </conditionalFormatting>
  <conditionalFormatting sqref="Q4">
    <cfRule type="expression" dxfId="48" priority="215">
      <formula>BC25=1</formula>
    </cfRule>
  </conditionalFormatting>
  <conditionalFormatting sqref="Q5">
    <cfRule type="expression" dxfId="47" priority="214">
      <formula>BC26=1</formula>
    </cfRule>
  </conditionalFormatting>
  <conditionalFormatting sqref="Q6:Q22">
    <cfRule type="expression" dxfId="46" priority="213">
      <formula>BC27=1</formula>
    </cfRule>
  </conditionalFormatting>
  <conditionalFormatting sqref="Q23">
    <cfRule type="expression" dxfId="45" priority="196">
      <formula>BC44=1</formula>
    </cfRule>
  </conditionalFormatting>
  <conditionalFormatting sqref="R3">
    <cfRule type="expression" dxfId="44" priority="195">
      <formula>BD24=1</formula>
    </cfRule>
  </conditionalFormatting>
  <conditionalFormatting sqref="R4">
    <cfRule type="expression" dxfId="43" priority="194">
      <formula>BD25=1</formula>
    </cfRule>
  </conditionalFormatting>
  <conditionalFormatting sqref="R5">
    <cfRule type="expression" dxfId="42" priority="193">
      <formula>BD26=1</formula>
    </cfRule>
  </conditionalFormatting>
  <conditionalFormatting sqref="R6:R22">
    <cfRule type="expression" dxfId="41" priority="192">
      <formula>BD27=1</formula>
    </cfRule>
  </conditionalFormatting>
  <conditionalFormatting sqref="R23">
    <cfRule type="expression" dxfId="40" priority="175">
      <formula>BD44=1</formula>
    </cfRule>
  </conditionalFormatting>
  <conditionalFormatting sqref="T3">
    <cfRule type="expression" dxfId="39" priority="174">
      <formula>BE24=1</formula>
    </cfRule>
  </conditionalFormatting>
  <conditionalFormatting sqref="T4">
    <cfRule type="expression" dxfId="38" priority="173">
      <formula>BE25=1</formula>
    </cfRule>
  </conditionalFormatting>
  <conditionalFormatting sqref="T5">
    <cfRule type="expression" dxfId="37" priority="172">
      <formula>BE26=1</formula>
    </cfRule>
  </conditionalFormatting>
  <conditionalFormatting sqref="T6:T22">
    <cfRule type="expression" dxfId="36" priority="171">
      <formula>BE27=1</formula>
    </cfRule>
  </conditionalFormatting>
  <conditionalFormatting sqref="T23">
    <cfRule type="expression" dxfId="35" priority="154">
      <formula>BE44=1</formula>
    </cfRule>
  </conditionalFormatting>
  <conditionalFormatting sqref="U3">
    <cfRule type="expression" dxfId="34" priority="153">
      <formula>BF24=1</formula>
    </cfRule>
  </conditionalFormatting>
  <conditionalFormatting sqref="U4">
    <cfRule type="expression" dxfId="33" priority="152">
      <formula>BF25=1</formula>
    </cfRule>
  </conditionalFormatting>
  <conditionalFormatting sqref="U5">
    <cfRule type="expression" dxfId="32" priority="151">
      <formula>BF26=1</formula>
    </cfRule>
  </conditionalFormatting>
  <conditionalFormatting sqref="U6:U22">
    <cfRule type="expression" dxfId="31" priority="150">
      <formula>BF27=1</formula>
    </cfRule>
  </conditionalFormatting>
  <conditionalFormatting sqref="U23">
    <cfRule type="expression" dxfId="30" priority="133">
      <formula>BF44=1</formula>
    </cfRule>
  </conditionalFormatting>
  <conditionalFormatting sqref="W3">
    <cfRule type="expression" dxfId="29" priority="132">
      <formula>BG24=1</formula>
    </cfRule>
  </conditionalFormatting>
  <conditionalFormatting sqref="W4">
    <cfRule type="expression" dxfId="28" priority="131">
      <formula>BG25=1</formula>
    </cfRule>
  </conditionalFormatting>
  <conditionalFormatting sqref="W5">
    <cfRule type="expression" dxfId="27" priority="130">
      <formula>BG26=1</formula>
    </cfRule>
  </conditionalFormatting>
  <conditionalFormatting sqref="W6:W22">
    <cfRule type="expression" dxfId="26" priority="129">
      <formula>BG27=1</formula>
    </cfRule>
  </conditionalFormatting>
  <conditionalFormatting sqref="W23">
    <cfRule type="expression" dxfId="25" priority="112">
      <formula>BG44=1</formula>
    </cfRule>
  </conditionalFormatting>
  <conditionalFormatting sqref="X3">
    <cfRule type="expression" dxfId="24" priority="111">
      <formula>BH24=1</formula>
    </cfRule>
  </conditionalFormatting>
  <conditionalFormatting sqref="X4">
    <cfRule type="expression" dxfId="23" priority="110">
      <formula>BH25=1</formula>
    </cfRule>
  </conditionalFormatting>
  <conditionalFormatting sqref="X5">
    <cfRule type="expression" dxfId="22" priority="109">
      <formula>BH26=1</formula>
    </cfRule>
  </conditionalFormatting>
  <conditionalFormatting sqref="X6:X22">
    <cfRule type="expression" dxfId="21" priority="108">
      <formula>BH27=1</formula>
    </cfRule>
  </conditionalFormatting>
  <conditionalFormatting sqref="X23">
    <cfRule type="expression" dxfId="20" priority="87">
      <formula>BH44=1</formula>
    </cfRule>
  </conditionalFormatting>
  <conditionalFormatting sqref="AC3">
    <cfRule type="expression" dxfId="19" priority="86">
      <formula>BK24=1</formula>
    </cfRule>
  </conditionalFormatting>
  <conditionalFormatting sqref="AC4">
    <cfRule type="expression" dxfId="18" priority="85">
      <formula>BK25=1</formula>
    </cfRule>
  </conditionalFormatting>
  <conditionalFormatting sqref="AC5">
    <cfRule type="expression" dxfId="17" priority="84">
      <formula>BK26=1</formula>
    </cfRule>
  </conditionalFormatting>
  <conditionalFormatting sqref="AC6:AC22">
    <cfRule type="expression" dxfId="16" priority="83">
      <formula>BK27=1</formula>
    </cfRule>
  </conditionalFormatting>
  <conditionalFormatting sqref="AC23">
    <cfRule type="expression" dxfId="15" priority="66">
      <formula>BK44=1</formula>
    </cfRule>
  </conditionalFormatting>
  <conditionalFormatting sqref="AD3">
    <cfRule type="expression" dxfId="14" priority="65">
      <formula>BL24=1</formula>
    </cfRule>
  </conditionalFormatting>
  <conditionalFormatting sqref="AD4">
    <cfRule type="expression" dxfId="13" priority="64">
      <formula>BL25=1</formula>
    </cfRule>
  </conditionalFormatting>
  <conditionalFormatting sqref="AD5">
    <cfRule type="expression" dxfId="12" priority="63">
      <formula>BL26=1</formula>
    </cfRule>
  </conditionalFormatting>
  <conditionalFormatting sqref="AD6:AD22">
    <cfRule type="expression" dxfId="11" priority="62">
      <formula>BL27=1</formula>
    </cfRule>
  </conditionalFormatting>
  <conditionalFormatting sqref="AD23">
    <cfRule type="expression" dxfId="10" priority="43">
      <formula>BL44=1</formula>
    </cfRule>
  </conditionalFormatting>
  <conditionalFormatting sqref="AL3">
    <cfRule type="expression" dxfId="9" priority="42">
      <formula>BQ24=1</formula>
    </cfRule>
  </conditionalFormatting>
  <conditionalFormatting sqref="AL4">
    <cfRule type="expression" dxfId="8" priority="41">
      <formula>BQ25=1</formula>
    </cfRule>
  </conditionalFormatting>
  <conditionalFormatting sqref="AL5">
    <cfRule type="expression" dxfId="7" priority="40">
      <formula>BQ26=1</formula>
    </cfRule>
  </conditionalFormatting>
  <conditionalFormatting sqref="AL6:AL22">
    <cfRule type="expression" dxfId="6" priority="39">
      <formula>BQ27=1</formula>
    </cfRule>
  </conditionalFormatting>
  <conditionalFormatting sqref="AL23">
    <cfRule type="expression" dxfId="5" priority="22">
      <formula>BQ44=1</formula>
    </cfRule>
  </conditionalFormatting>
  <conditionalFormatting sqref="AM3">
    <cfRule type="expression" dxfId="4" priority="21">
      <formula>BR24=1</formula>
    </cfRule>
  </conditionalFormatting>
  <conditionalFormatting sqref="AM4">
    <cfRule type="expression" dxfId="3" priority="20">
      <formula>BR25=1</formula>
    </cfRule>
  </conditionalFormatting>
  <conditionalFormatting sqref="AM5">
    <cfRule type="expression" dxfId="2" priority="19">
      <formula>BR26=1</formula>
    </cfRule>
  </conditionalFormatting>
  <conditionalFormatting sqref="AM6:AM22">
    <cfRule type="expression" dxfId="1" priority="18">
      <formula>BR27=1</formula>
    </cfRule>
  </conditionalFormatting>
  <conditionalFormatting sqref="AM23">
    <cfRule type="expression" dxfId="0" priority="1">
      <formula>BR44=1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2.75"/>
  <sheetData/>
  <sheetProtection sheet="1" objects="1" scenarios="1"/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P52"/>
  <sheetViews>
    <sheetView workbookViewId="0"/>
  </sheetViews>
  <sheetFormatPr defaultRowHeight="12.75"/>
  <sheetData>
    <row r="1" spans="1:16">
      <c r="A1" s="3"/>
      <c r="B1" s="3"/>
      <c r="C1" s="3"/>
      <c r="D1" s="3"/>
      <c r="E1" s="3"/>
      <c r="F1" s="4"/>
      <c r="G1" s="4"/>
      <c r="H1" s="5"/>
      <c r="I1" s="4"/>
      <c r="J1" s="4"/>
      <c r="K1" s="5"/>
      <c r="L1" s="3"/>
      <c r="M1" s="3"/>
      <c r="N1" s="3"/>
      <c r="O1" s="3"/>
      <c r="P1" s="3"/>
    </row>
    <row r="2" spans="1:16">
      <c r="A2" s="3"/>
      <c r="B2" s="3"/>
      <c r="C2" s="3"/>
      <c r="D2" s="3"/>
      <c r="E2" s="3"/>
      <c r="F2" s="4"/>
      <c r="G2" s="4"/>
      <c r="H2" s="5"/>
      <c r="I2" s="4"/>
      <c r="J2" s="4"/>
      <c r="K2" s="5"/>
      <c r="L2" s="3"/>
      <c r="M2" s="3"/>
      <c r="N2" s="3"/>
      <c r="O2" s="3"/>
      <c r="P2" s="3"/>
    </row>
    <row r="3" spans="1:16">
      <c r="A3" s="3"/>
      <c r="B3" s="3"/>
      <c r="C3" s="3"/>
      <c r="D3" s="3"/>
      <c r="E3" s="6" t="s">
        <v>29</v>
      </c>
      <c r="F3" s="4"/>
      <c r="G3" s="4"/>
      <c r="H3" s="5"/>
      <c r="I3" s="4"/>
      <c r="J3" s="4"/>
      <c r="K3" s="5"/>
      <c r="L3" s="3"/>
      <c r="M3" s="3"/>
      <c r="N3" s="3"/>
      <c r="O3" s="3"/>
      <c r="P3" s="3"/>
    </row>
    <row r="4" spans="1:16">
      <c r="A4" s="3"/>
      <c r="B4" s="3"/>
      <c r="C4" s="3"/>
      <c r="D4" s="3"/>
      <c r="E4" s="3"/>
      <c r="F4" s="4"/>
      <c r="G4" s="4"/>
      <c r="H4" s="5"/>
      <c r="I4" s="4"/>
      <c r="J4" s="4"/>
      <c r="K4" s="5"/>
      <c r="L4" s="3"/>
      <c r="M4" s="3"/>
      <c r="N4" s="3"/>
      <c r="O4" s="3"/>
      <c r="P4" s="3"/>
    </row>
    <row r="5" spans="1:16">
      <c r="A5" s="3"/>
      <c r="B5" s="3"/>
      <c r="C5" s="3"/>
      <c r="D5" s="3"/>
      <c r="E5" s="3"/>
      <c r="F5" s="4"/>
      <c r="G5" s="4"/>
      <c r="H5" s="5"/>
      <c r="I5" s="4"/>
      <c r="J5" s="4"/>
      <c r="K5" s="5"/>
      <c r="L5" s="3"/>
      <c r="M5" s="3"/>
      <c r="N5" s="3"/>
      <c r="O5" s="3"/>
      <c r="P5" s="3"/>
    </row>
    <row r="6" spans="1:16">
      <c r="A6" s="6" t="s">
        <v>30</v>
      </c>
      <c r="B6" s="980"/>
      <c r="C6" s="980"/>
      <c r="D6" s="3"/>
      <c r="E6" s="7" t="s">
        <v>31</v>
      </c>
      <c r="F6" s="4"/>
      <c r="G6" s="982"/>
      <c r="H6" s="983"/>
      <c r="I6" s="984" t="s">
        <v>32</v>
      </c>
      <c r="J6" s="984"/>
      <c r="K6" s="984"/>
      <c r="L6" s="984"/>
      <c r="M6" s="984"/>
      <c r="N6" s="984"/>
      <c r="O6" s="984"/>
      <c r="P6" s="3"/>
    </row>
    <row r="7" spans="1:16">
      <c r="A7" s="3"/>
      <c r="B7" s="3"/>
      <c r="C7" s="3"/>
      <c r="D7" s="3"/>
      <c r="E7" s="3"/>
      <c r="F7" s="4"/>
      <c r="G7" s="4"/>
      <c r="H7" s="8" t="s">
        <v>33</v>
      </c>
      <c r="I7" s="975"/>
      <c r="J7" s="977"/>
      <c r="K7" s="977"/>
      <c r="L7" s="9" t="s">
        <v>34</v>
      </c>
      <c r="M7" s="10"/>
      <c r="N7" s="10"/>
      <c r="O7" s="10"/>
      <c r="P7" s="3"/>
    </row>
    <row r="8" spans="1:16">
      <c r="A8" s="6" t="s">
        <v>35</v>
      </c>
      <c r="B8" s="980"/>
      <c r="C8" s="980"/>
      <c r="F8" s="4"/>
      <c r="G8" s="4"/>
      <c r="H8" s="8" t="s">
        <v>36</v>
      </c>
      <c r="I8" s="981"/>
      <c r="J8" s="978"/>
      <c r="K8" s="978"/>
      <c r="L8" s="9" t="s">
        <v>37</v>
      </c>
      <c r="M8" s="11"/>
      <c r="N8" s="11"/>
      <c r="O8" s="11"/>
      <c r="P8" s="3"/>
    </row>
    <row r="9" spans="1:16">
      <c r="A9" s="3"/>
      <c r="B9" s="3"/>
      <c r="C9" s="3"/>
      <c r="D9" s="3"/>
      <c r="E9" s="3"/>
      <c r="F9" s="4"/>
      <c r="G9" s="4"/>
      <c r="H9" s="8" t="s">
        <v>38</v>
      </c>
      <c r="I9" s="981"/>
      <c r="J9" s="978"/>
      <c r="K9" s="978"/>
      <c r="L9" s="9" t="s">
        <v>39</v>
      </c>
      <c r="M9" s="11"/>
      <c r="N9" s="11"/>
      <c r="O9" s="11"/>
      <c r="P9" s="3"/>
    </row>
    <row r="10" spans="1:16">
      <c r="A10" s="6" t="s">
        <v>40</v>
      </c>
      <c r="B10" s="10"/>
      <c r="C10" s="10"/>
      <c r="E10" s="3"/>
      <c r="F10" s="4"/>
      <c r="G10" s="4"/>
      <c r="H10" s="8" t="s">
        <v>41</v>
      </c>
      <c r="I10" s="981"/>
      <c r="J10" s="978"/>
      <c r="K10" s="978"/>
      <c r="L10" s="9" t="s">
        <v>42</v>
      </c>
      <c r="M10" s="11"/>
      <c r="N10" s="11"/>
      <c r="O10" s="11"/>
      <c r="P10" s="3"/>
    </row>
    <row r="11" spans="1:16">
      <c r="A11" s="3"/>
      <c r="B11" s="3"/>
      <c r="C11" s="3"/>
      <c r="D11" s="3"/>
      <c r="E11" s="3"/>
      <c r="F11" s="4"/>
      <c r="G11" s="4"/>
      <c r="H11" s="5"/>
      <c r="I11" s="4"/>
      <c r="J11" s="4"/>
      <c r="K11" s="5"/>
      <c r="L11" s="3"/>
      <c r="M11" s="3"/>
      <c r="N11" s="3"/>
      <c r="O11" s="3"/>
      <c r="P11" s="3"/>
    </row>
    <row r="12" spans="1:16">
      <c r="A12" s="6" t="s">
        <v>43</v>
      </c>
      <c r="B12" s="12" t="s">
        <v>44</v>
      </c>
      <c r="C12" s="975"/>
      <c r="D12" s="975"/>
      <c r="E12" s="3"/>
      <c r="F12" s="12" t="s">
        <v>45</v>
      </c>
      <c r="G12" s="976"/>
      <c r="H12" s="977"/>
      <c r="I12" s="4"/>
      <c r="J12" s="4"/>
      <c r="K12" s="5"/>
      <c r="L12" s="3"/>
      <c r="M12" s="3"/>
      <c r="N12" s="3"/>
      <c r="O12" s="3"/>
      <c r="P12" s="3"/>
    </row>
    <row r="13" spans="1:16">
      <c r="A13" s="3"/>
      <c r="B13" s="12" t="s">
        <v>46</v>
      </c>
      <c r="C13" s="978"/>
      <c r="D13" s="978"/>
      <c r="E13" s="3"/>
      <c r="F13" s="12" t="s">
        <v>47</v>
      </c>
      <c r="G13" s="979"/>
      <c r="H13" s="978"/>
      <c r="I13" s="4"/>
      <c r="J13" s="4"/>
      <c r="K13" s="5"/>
      <c r="L13" s="3"/>
      <c r="M13" s="3"/>
      <c r="N13" s="3"/>
      <c r="O13" s="3"/>
      <c r="P13" s="3"/>
    </row>
    <row r="14" spans="1:16">
      <c r="A14" s="3"/>
      <c r="B14" s="3"/>
      <c r="C14" s="3"/>
      <c r="D14" s="3"/>
      <c r="E14" s="3"/>
      <c r="F14" s="4"/>
      <c r="G14" s="4"/>
      <c r="H14" s="5"/>
      <c r="I14" s="4"/>
      <c r="J14" s="4"/>
      <c r="K14" s="5"/>
      <c r="L14" s="3"/>
      <c r="M14" s="3"/>
      <c r="N14" s="3"/>
      <c r="O14" s="3"/>
      <c r="P14" s="3"/>
    </row>
    <row r="15" spans="1:16">
      <c r="A15" s="3"/>
      <c r="B15" s="3"/>
      <c r="C15" s="3"/>
      <c r="D15" s="3" t="s">
        <v>48</v>
      </c>
      <c r="E15" s="3"/>
      <c r="F15" s="4"/>
      <c r="G15" s="13"/>
      <c r="H15" s="5"/>
      <c r="I15" s="4"/>
      <c r="J15" s="4"/>
      <c r="K15" s="5"/>
      <c r="L15" s="3"/>
      <c r="M15" s="3"/>
      <c r="N15" s="3"/>
      <c r="O15" s="3"/>
      <c r="P15" s="3"/>
    </row>
    <row r="16" spans="1:16">
      <c r="A16" s="3"/>
      <c r="B16" s="3"/>
      <c r="C16" s="3"/>
      <c r="D16" s="3" t="s">
        <v>10</v>
      </c>
      <c r="E16" s="3"/>
      <c r="F16" s="4"/>
      <c r="G16" s="13"/>
      <c r="H16" s="5"/>
      <c r="I16" s="4"/>
      <c r="J16" s="4"/>
      <c r="K16" s="5"/>
      <c r="L16" s="3"/>
      <c r="M16" s="3"/>
      <c r="N16" s="3"/>
      <c r="O16" s="3"/>
      <c r="P16" s="3"/>
    </row>
    <row r="17" spans="1:16">
      <c r="A17" s="3"/>
      <c r="B17" s="3"/>
      <c r="C17" s="3"/>
      <c r="D17" s="3" t="s">
        <v>49</v>
      </c>
      <c r="E17" s="3"/>
      <c r="F17" s="4"/>
      <c r="G17" s="14"/>
      <c r="H17" s="5"/>
      <c r="I17" s="4"/>
      <c r="J17" s="4"/>
      <c r="K17" s="5"/>
      <c r="L17" s="3"/>
      <c r="M17" s="3"/>
      <c r="N17" s="3"/>
      <c r="O17" s="3"/>
      <c r="P17" s="3"/>
    </row>
    <row r="18" spans="1:16">
      <c r="A18" s="3"/>
      <c r="B18" s="3"/>
      <c r="C18" s="3"/>
      <c r="D18" s="3"/>
      <c r="E18" s="3"/>
      <c r="F18" s="4"/>
      <c r="G18" s="4"/>
      <c r="H18" s="5"/>
      <c r="I18" s="4"/>
      <c r="J18" s="4"/>
      <c r="K18" s="5"/>
      <c r="L18" s="3"/>
      <c r="M18" s="3"/>
      <c r="N18" s="3"/>
      <c r="O18" s="3"/>
      <c r="P18" s="3"/>
    </row>
    <row r="19" spans="1:16">
      <c r="A19" s="15" t="s">
        <v>50</v>
      </c>
      <c r="B19" s="970" t="s">
        <v>51</v>
      </c>
      <c r="C19" s="971"/>
      <c r="D19" s="15" t="s">
        <v>20</v>
      </c>
      <c r="E19" s="15" t="s">
        <v>20</v>
      </c>
      <c r="F19" s="972" t="s">
        <v>52</v>
      </c>
      <c r="G19" s="973"/>
      <c r="H19" s="974"/>
      <c r="I19" s="972" t="s">
        <v>53</v>
      </c>
      <c r="J19" s="973"/>
      <c r="K19" s="974"/>
      <c r="L19" s="970" t="s">
        <v>54</v>
      </c>
      <c r="M19" s="971"/>
      <c r="N19" s="16"/>
      <c r="O19" s="17"/>
      <c r="P19" s="18"/>
    </row>
    <row r="20" spans="1:16" ht="13.5" thickBot="1">
      <c r="A20" s="19" t="s">
        <v>55</v>
      </c>
      <c r="B20" s="19" t="s">
        <v>56</v>
      </c>
      <c r="C20" s="19" t="s">
        <v>57</v>
      </c>
      <c r="D20" s="19" t="s">
        <v>19</v>
      </c>
      <c r="E20" s="19" t="s">
        <v>58</v>
      </c>
      <c r="F20" s="20" t="s">
        <v>59</v>
      </c>
      <c r="G20" s="20" t="s">
        <v>60</v>
      </c>
      <c r="H20" s="21" t="s">
        <v>61</v>
      </c>
      <c r="I20" s="20" t="s">
        <v>59</v>
      </c>
      <c r="J20" s="20" t="s">
        <v>60</v>
      </c>
      <c r="K20" s="21" t="s">
        <v>61</v>
      </c>
      <c r="L20" s="19" t="s">
        <v>59</v>
      </c>
      <c r="M20" s="22" t="s">
        <v>60</v>
      </c>
      <c r="N20" s="967" t="s">
        <v>26</v>
      </c>
      <c r="O20" s="968"/>
      <c r="P20" s="969"/>
    </row>
    <row r="21" spans="1:16">
      <c r="A21" s="23"/>
      <c r="B21" s="23"/>
      <c r="C21" s="23"/>
      <c r="D21" s="24"/>
      <c r="E21" s="24"/>
      <c r="F21" s="25"/>
      <c r="G21" s="25"/>
      <c r="H21" s="26" t="str">
        <f>IF(F21="","",(1-F21/G21)*100)</f>
        <v/>
      </c>
      <c r="I21" s="25"/>
      <c r="J21" s="25"/>
      <c r="K21" s="26" t="str">
        <f>IF(I21="","",(1-I21/J21)*100)</f>
        <v/>
      </c>
      <c r="L21" s="25" t="str">
        <f>IF(I21="","",ABS(F21-I21))</f>
        <v/>
      </c>
      <c r="M21" s="25" t="str">
        <f>IF(J21="","",ABS(G21-J21))</f>
        <v/>
      </c>
      <c r="N21" s="27"/>
      <c r="O21" s="28"/>
      <c r="P21" s="29"/>
    </row>
    <row r="22" spans="1:16">
      <c r="A22" s="30"/>
      <c r="B22" s="30"/>
      <c r="C22" s="30"/>
      <c r="D22" s="31"/>
      <c r="E22" s="31"/>
      <c r="F22" s="13"/>
      <c r="G22" s="13"/>
      <c r="H22" s="32" t="str">
        <f t="shared" ref="H22:H50" si="0">IF(F22="","",(1-F22/G22)*100)</f>
        <v/>
      </c>
      <c r="I22" s="13"/>
      <c r="J22" s="13"/>
      <c r="K22" s="32" t="str">
        <f t="shared" ref="K22:K50" si="1">IF(I22="","",(1-I22/J22)*100)</f>
        <v/>
      </c>
      <c r="L22" s="13" t="str">
        <f t="shared" ref="L22:M50" si="2">IF(I22="","",ABS(F22-I22))</f>
        <v/>
      </c>
      <c r="M22" s="13" t="str">
        <f t="shared" si="2"/>
        <v/>
      </c>
      <c r="N22" s="27"/>
      <c r="O22" s="28"/>
      <c r="P22" s="29"/>
    </row>
    <row r="23" spans="1:16">
      <c r="A23" s="30"/>
      <c r="B23" s="30"/>
      <c r="C23" s="30"/>
      <c r="D23" s="31"/>
      <c r="E23" s="31"/>
      <c r="F23" s="13"/>
      <c r="G23" s="13"/>
      <c r="H23" s="32" t="str">
        <f t="shared" si="0"/>
        <v/>
      </c>
      <c r="I23" s="13"/>
      <c r="J23" s="13"/>
      <c r="K23" s="32" t="str">
        <f t="shared" si="1"/>
        <v/>
      </c>
      <c r="L23" s="13" t="str">
        <f t="shared" si="2"/>
        <v/>
      </c>
      <c r="M23" s="13" t="str">
        <f t="shared" si="2"/>
        <v/>
      </c>
      <c r="N23" s="27"/>
      <c r="O23" s="28"/>
      <c r="P23" s="29"/>
    </row>
    <row r="24" spans="1:16">
      <c r="A24" s="30"/>
      <c r="B24" s="30"/>
      <c r="C24" s="30"/>
      <c r="D24" s="31"/>
      <c r="E24" s="31"/>
      <c r="F24" s="13"/>
      <c r="G24" s="13"/>
      <c r="H24" s="32" t="str">
        <f t="shared" si="0"/>
        <v/>
      </c>
      <c r="I24" s="13"/>
      <c r="J24" s="13"/>
      <c r="K24" s="32" t="str">
        <f t="shared" si="1"/>
        <v/>
      </c>
      <c r="L24" s="13" t="str">
        <f t="shared" si="2"/>
        <v/>
      </c>
      <c r="M24" s="13" t="str">
        <f t="shared" si="2"/>
        <v/>
      </c>
      <c r="N24" s="27"/>
      <c r="O24" s="28"/>
      <c r="P24" s="29"/>
    </row>
    <row r="25" spans="1:16">
      <c r="A25" s="30"/>
      <c r="B25" s="30"/>
      <c r="C25" s="30"/>
      <c r="D25" s="31"/>
      <c r="E25" s="31"/>
      <c r="F25" s="13"/>
      <c r="G25" s="13"/>
      <c r="H25" s="32" t="str">
        <f t="shared" si="0"/>
        <v/>
      </c>
      <c r="I25" s="13"/>
      <c r="J25" s="13"/>
      <c r="K25" s="32" t="str">
        <f t="shared" si="1"/>
        <v/>
      </c>
      <c r="L25" s="13" t="str">
        <f t="shared" si="2"/>
        <v/>
      </c>
      <c r="M25" s="13" t="str">
        <f t="shared" si="2"/>
        <v/>
      </c>
      <c r="N25" s="27"/>
      <c r="O25" s="28"/>
      <c r="P25" s="29"/>
    </row>
    <row r="26" spans="1:16">
      <c r="A26" s="30"/>
      <c r="B26" s="30"/>
      <c r="C26" s="30"/>
      <c r="D26" s="31"/>
      <c r="E26" s="31"/>
      <c r="F26" s="13"/>
      <c r="G26" s="13"/>
      <c r="H26" s="32" t="str">
        <f t="shared" si="0"/>
        <v/>
      </c>
      <c r="I26" s="13"/>
      <c r="J26" s="13"/>
      <c r="K26" s="32" t="str">
        <f t="shared" si="1"/>
        <v/>
      </c>
      <c r="L26" s="13" t="str">
        <f t="shared" si="2"/>
        <v/>
      </c>
      <c r="M26" s="13" t="str">
        <f t="shared" si="2"/>
        <v/>
      </c>
      <c r="N26" s="27"/>
      <c r="O26" s="28"/>
      <c r="P26" s="29"/>
    </row>
    <row r="27" spans="1:16">
      <c r="A27" s="30"/>
      <c r="B27" s="30"/>
      <c r="C27" s="30"/>
      <c r="D27" s="31"/>
      <c r="E27" s="31"/>
      <c r="F27" s="13"/>
      <c r="G27" s="13"/>
      <c r="H27" s="32" t="str">
        <f t="shared" si="0"/>
        <v/>
      </c>
      <c r="I27" s="13"/>
      <c r="J27" s="13"/>
      <c r="K27" s="32" t="str">
        <f t="shared" si="1"/>
        <v/>
      </c>
      <c r="L27" s="13" t="str">
        <f t="shared" si="2"/>
        <v/>
      </c>
      <c r="M27" s="13" t="str">
        <f t="shared" si="2"/>
        <v/>
      </c>
      <c r="N27" s="27"/>
      <c r="O27" s="28"/>
      <c r="P27" s="29"/>
    </row>
    <row r="28" spans="1:16">
      <c r="A28" s="30"/>
      <c r="B28" s="30"/>
      <c r="C28" s="30"/>
      <c r="D28" s="31"/>
      <c r="E28" s="31"/>
      <c r="F28" s="13"/>
      <c r="G28" s="13"/>
      <c r="H28" s="32" t="str">
        <f t="shared" si="0"/>
        <v/>
      </c>
      <c r="I28" s="13"/>
      <c r="J28" s="13"/>
      <c r="K28" s="32" t="str">
        <f t="shared" si="1"/>
        <v/>
      </c>
      <c r="L28" s="13" t="str">
        <f t="shared" si="2"/>
        <v/>
      </c>
      <c r="M28" s="13" t="str">
        <f t="shared" si="2"/>
        <v/>
      </c>
      <c r="N28" s="27"/>
      <c r="O28" s="28"/>
      <c r="P28" s="29"/>
    </row>
    <row r="29" spans="1:16">
      <c r="A29" s="30"/>
      <c r="B29" s="30"/>
      <c r="C29" s="30"/>
      <c r="D29" s="31"/>
      <c r="E29" s="31"/>
      <c r="F29" s="13"/>
      <c r="G29" s="13"/>
      <c r="H29" s="32" t="str">
        <f t="shared" si="0"/>
        <v/>
      </c>
      <c r="I29" s="13"/>
      <c r="J29" s="13"/>
      <c r="K29" s="32" t="str">
        <f t="shared" si="1"/>
        <v/>
      </c>
      <c r="L29" s="13" t="str">
        <f t="shared" si="2"/>
        <v/>
      </c>
      <c r="M29" s="13" t="str">
        <f t="shared" si="2"/>
        <v/>
      </c>
      <c r="N29" s="27"/>
      <c r="O29" s="28"/>
      <c r="P29" s="29"/>
    </row>
    <row r="30" spans="1:16">
      <c r="A30" s="30"/>
      <c r="B30" s="30"/>
      <c r="C30" s="30"/>
      <c r="D30" s="31"/>
      <c r="E30" s="31"/>
      <c r="F30" s="13"/>
      <c r="G30" s="13"/>
      <c r="H30" s="32" t="str">
        <f t="shared" si="0"/>
        <v/>
      </c>
      <c r="I30" s="13"/>
      <c r="J30" s="13"/>
      <c r="K30" s="32" t="str">
        <f t="shared" si="1"/>
        <v/>
      </c>
      <c r="L30" s="13" t="str">
        <f t="shared" si="2"/>
        <v/>
      </c>
      <c r="M30" s="13" t="str">
        <f t="shared" si="2"/>
        <v/>
      </c>
      <c r="N30" s="27"/>
      <c r="O30" s="28"/>
      <c r="P30" s="29"/>
    </row>
    <row r="31" spans="1:16">
      <c r="A31" s="30"/>
      <c r="B31" s="30"/>
      <c r="C31" s="30"/>
      <c r="D31" s="31"/>
      <c r="E31" s="31"/>
      <c r="F31" s="13"/>
      <c r="G31" s="13"/>
      <c r="H31" s="32" t="str">
        <f t="shared" si="0"/>
        <v/>
      </c>
      <c r="I31" s="13"/>
      <c r="J31" s="13"/>
      <c r="K31" s="32" t="str">
        <f t="shared" si="1"/>
        <v/>
      </c>
      <c r="L31" s="13" t="str">
        <f t="shared" si="2"/>
        <v/>
      </c>
      <c r="M31" s="13" t="str">
        <f t="shared" si="2"/>
        <v/>
      </c>
      <c r="N31" s="27"/>
      <c r="O31" s="28"/>
      <c r="P31" s="29"/>
    </row>
    <row r="32" spans="1:16">
      <c r="A32" s="30"/>
      <c r="B32" s="30"/>
      <c r="C32" s="30"/>
      <c r="D32" s="31"/>
      <c r="E32" s="31"/>
      <c r="F32" s="13"/>
      <c r="G32" s="13"/>
      <c r="H32" s="32" t="str">
        <f t="shared" si="0"/>
        <v/>
      </c>
      <c r="I32" s="13"/>
      <c r="J32" s="13"/>
      <c r="K32" s="32" t="str">
        <f t="shared" si="1"/>
        <v/>
      </c>
      <c r="L32" s="13" t="str">
        <f t="shared" si="2"/>
        <v/>
      </c>
      <c r="M32" s="13" t="str">
        <f t="shared" si="2"/>
        <v/>
      </c>
      <c r="N32" s="27"/>
      <c r="O32" s="28"/>
      <c r="P32" s="29"/>
    </row>
    <row r="33" spans="1:16">
      <c r="A33" s="30"/>
      <c r="B33" s="30"/>
      <c r="C33" s="30"/>
      <c r="D33" s="31"/>
      <c r="E33" s="31"/>
      <c r="F33" s="13"/>
      <c r="G33" s="13"/>
      <c r="H33" s="32" t="str">
        <f t="shared" si="0"/>
        <v/>
      </c>
      <c r="I33" s="13"/>
      <c r="J33" s="13"/>
      <c r="K33" s="32" t="str">
        <f t="shared" si="1"/>
        <v/>
      </c>
      <c r="L33" s="13" t="str">
        <f t="shared" si="2"/>
        <v/>
      </c>
      <c r="M33" s="13" t="str">
        <f t="shared" si="2"/>
        <v/>
      </c>
      <c r="N33" s="27"/>
      <c r="O33" s="28"/>
      <c r="P33" s="29"/>
    </row>
    <row r="34" spans="1:16">
      <c r="A34" s="30"/>
      <c r="B34" s="30"/>
      <c r="C34" s="30"/>
      <c r="D34" s="31"/>
      <c r="E34" s="31"/>
      <c r="F34" s="13"/>
      <c r="G34" s="13"/>
      <c r="H34" s="32" t="str">
        <f t="shared" si="0"/>
        <v/>
      </c>
      <c r="I34" s="13"/>
      <c r="J34" s="13"/>
      <c r="K34" s="32" t="str">
        <f t="shared" si="1"/>
        <v/>
      </c>
      <c r="L34" s="13" t="str">
        <f t="shared" si="2"/>
        <v/>
      </c>
      <c r="M34" s="13" t="str">
        <f t="shared" si="2"/>
        <v/>
      </c>
      <c r="N34" s="27"/>
      <c r="O34" s="28"/>
      <c r="P34" s="29"/>
    </row>
    <row r="35" spans="1:16">
      <c r="A35" s="30"/>
      <c r="B35" s="30"/>
      <c r="C35" s="30"/>
      <c r="D35" s="31"/>
      <c r="E35" s="31"/>
      <c r="F35" s="13"/>
      <c r="G35" s="13"/>
      <c r="H35" s="32" t="str">
        <f t="shared" si="0"/>
        <v/>
      </c>
      <c r="I35" s="13"/>
      <c r="J35" s="13"/>
      <c r="K35" s="32" t="str">
        <f t="shared" si="1"/>
        <v/>
      </c>
      <c r="L35" s="13" t="str">
        <f t="shared" si="2"/>
        <v/>
      </c>
      <c r="M35" s="13" t="str">
        <f t="shared" si="2"/>
        <v/>
      </c>
      <c r="N35" s="27"/>
      <c r="O35" s="28"/>
      <c r="P35" s="29"/>
    </row>
    <row r="36" spans="1:16">
      <c r="A36" s="30"/>
      <c r="B36" s="30"/>
      <c r="C36" s="30"/>
      <c r="D36" s="31"/>
      <c r="E36" s="31"/>
      <c r="F36" s="13"/>
      <c r="G36" s="13"/>
      <c r="H36" s="32" t="str">
        <f t="shared" si="0"/>
        <v/>
      </c>
      <c r="I36" s="13"/>
      <c r="J36" s="13"/>
      <c r="K36" s="32" t="str">
        <f t="shared" si="1"/>
        <v/>
      </c>
      <c r="L36" s="13" t="str">
        <f t="shared" si="2"/>
        <v/>
      </c>
      <c r="M36" s="13" t="str">
        <f t="shared" si="2"/>
        <v/>
      </c>
      <c r="N36" s="27"/>
      <c r="O36" s="28"/>
      <c r="P36" s="29"/>
    </row>
    <row r="37" spans="1:16">
      <c r="A37" s="30"/>
      <c r="B37" s="30"/>
      <c r="C37" s="30"/>
      <c r="D37" s="31"/>
      <c r="E37" s="31"/>
      <c r="F37" s="13"/>
      <c r="G37" s="13"/>
      <c r="H37" s="32" t="str">
        <f t="shared" si="0"/>
        <v/>
      </c>
      <c r="I37" s="13"/>
      <c r="J37" s="13"/>
      <c r="K37" s="32" t="str">
        <f t="shared" si="1"/>
        <v/>
      </c>
      <c r="L37" s="13" t="str">
        <f t="shared" si="2"/>
        <v/>
      </c>
      <c r="M37" s="13" t="str">
        <f t="shared" si="2"/>
        <v/>
      </c>
      <c r="N37" s="27"/>
      <c r="O37" s="28"/>
      <c r="P37" s="29"/>
    </row>
    <row r="38" spans="1:16">
      <c r="A38" s="30"/>
      <c r="B38" s="30"/>
      <c r="C38" s="30"/>
      <c r="D38" s="31"/>
      <c r="E38" s="31"/>
      <c r="F38" s="13"/>
      <c r="G38" s="13"/>
      <c r="H38" s="32" t="str">
        <f t="shared" si="0"/>
        <v/>
      </c>
      <c r="I38" s="13"/>
      <c r="J38" s="13"/>
      <c r="K38" s="32" t="str">
        <f t="shared" si="1"/>
        <v/>
      </c>
      <c r="L38" s="13" t="str">
        <f t="shared" si="2"/>
        <v/>
      </c>
      <c r="M38" s="13" t="str">
        <f t="shared" si="2"/>
        <v/>
      </c>
      <c r="N38" s="27"/>
      <c r="O38" s="28"/>
      <c r="P38" s="29"/>
    </row>
    <row r="39" spans="1:16">
      <c r="A39" s="30"/>
      <c r="B39" s="30"/>
      <c r="C39" s="30"/>
      <c r="D39" s="31"/>
      <c r="E39" s="31"/>
      <c r="F39" s="13"/>
      <c r="G39" s="13"/>
      <c r="H39" s="32" t="str">
        <f t="shared" si="0"/>
        <v/>
      </c>
      <c r="I39" s="13"/>
      <c r="J39" s="13"/>
      <c r="K39" s="32" t="str">
        <f t="shared" si="1"/>
        <v/>
      </c>
      <c r="L39" s="13" t="str">
        <f t="shared" si="2"/>
        <v/>
      </c>
      <c r="M39" s="13" t="str">
        <f t="shared" si="2"/>
        <v/>
      </c>
      <c r="N39" s="27"/>
      <c r="O39" s="28"/>
      <c r="P39" s="29"/>
    </row>
    <row r="40" spans="1:16">
      <c r="A40" s="30"/>
      <c r="B40" s="30"/>
      <c r="C40" s="30"/>
      <c r="D40" s="31"/>
      <c r="E40" s="31"/>
      <c r="F40" s="13"/>
      <c r="G40" s="13"/>
      <c r="H40" s="32" t="str">
        <f t="shared" si="0"/>
        <v/>
      </c>
      <c r="I40" s="13"/>
      <c r="J40" s="13"/>
      <c r="K40" s="32" t="str">
        <f t="shared" si="1"/>
        <v/>
      </c>
      <c r="L40" s="13" t="str">
        <f t="shared" si="2"/>
        <v/>
      </c>
      <c r="M40" s="13" t="str">
        <f t="shared" si="2"/>
        <v/>
      </c>
      <c r="N40" s="27"/>
      <c r="O40" s="28"/>
      <c r="P40" s="29"/>
    </row>
    <row r="41" spans="1:16">
      <c r="A41" s="30"/>
      <c r="B41" s="30"/>
      <c r="C41" s="30"/>
      <c r="D41" s="31"/>
      <c r="E41" s="31"/>
      <c r="F41" s="13"/>
      <c r="G41" s="13"/>
      <c r="H41" s="32" t="str">
        <f t="shared" si="0"/>
        <v/>
      </c>
      <c r="I41" s="13"/>
      <c r="J41" s="13"/>
      <c r="K41" s="32" t="str">
        <f t="shared" si="1"/>
        <v/>
      </c>
      <c r="L41" s="13" t="str">
        <f t="shared" si="2"/>
        <v/>
      </c>
      <c r="M41" s="13" t="str">
        <f t="shared" si="2"/>
        <v/>
      </c>
      <c r="N41" s="27"/>
      <c r="O41" s="28"/>
      <c r="P41" s="29"/>
    </row>
    <row r="42" spans="1:16">
      <c r="A42" s="30"/>
      <c r="B42" s="30"/>
      <c r="C42" s="30"/>
      <c r="D42" s="31"/>
      <c r="E42" s="31"/>
      <c r="F42" s="13"/>
      <c r="G42" s="13"/>
      <c r="H42" s="32" t="str">
        <f t="shared" si="0"/>
        <v/>
      </c>
      <c r="I42" s="13"/>
      <c r="J42" s="13"/>
      <c r="K42" s="32" t="str">
        <f t="shared" si="1"/>
        <v/>
      </c>
      <c r="L42" s="13" t="str">
        <f t="shared" si="2"/>
        <v/>
      </c>
      <c r="M42" s="13" t="str">
        <f t="shared" si="2"/>
        <v/>
      </c>
      <c r="N42" s="27"/>
      <c r="O42" s="28"/>
      <c r="P42" s="29"/>
    </row>
    <row r="43" spans="1:16">
      <c r="A43" s="30"/>
      <c r="B43" s="30"/>
      <c r="C43" s="30"/>
      <c r="D43" s="31"/>
      <c r="E43" s="31"/>
      <c r="F43" s="13"/>
      <c r="G43" s="13"/>
      <c r="H43" s="32" t="str">
        <f t="shared" si="0"/>
        <v/>
      </c>
      <c r="I43" s="13"/>
      <c r="J43" s="13"/>
      <c r="K43" s="32" t="str">
        <f t="shared" si="1"/>
        <v/>
      </c>
      <c r="L43" s="13" t="str">
        <f t="shared" si="2"/>
        <v/>
      </c>
      <c r="M43" s="13" t="str">
        <f t="shared" si="2"/>
        <v/>
      </c>
      <c r="N43" s="27"/>
      <c r="O43" s="28"/>
      <c r="P43" s="29"/>
    </row>
    <row r="44" spans="1:16">
      <c r="A44" s="30"/>
      <c r="B44" s="30"/>
      <c r="C44" s="30"/>
      <c r="D44" s="31"/>
      <c r="E44" s="31"/>
      <c r="F44" s="13"/>
      <c r="G44" s="13"/>
      <c r="H44" s="32" t="str">
        <f t="shared" si="0"/>
        <v/>
      </c>
      <c r="I44" s="13"/>
      <c r="J44" s="13"/>
      <c r="K44" s="32" t="str">
        <f t="shared" si="1"/>
        <v/>
      </c>
      <c r="L44" s="13" t="str">
        <f t="shared" si="2"/>
        <v/>
      </c>
      <c r="M44" s="13" t="str">
        <f t="shared" si="2"/>
        <v/>
      </c>
      <c r="N44" s="27"/>
      <c r="O44" s="28"/>
      <c r="P44" s="29"/>
    </row>
    <row r="45" spans="1:16">
      <c r="A45" s="30"/>
      <c r="B45" s="30"/>
      <c r="C45" s="30"/>
      <c r="D45" s="31"/>
      <c r="E45" s="31"/>
      <c r="F45" s="13"/>
      <c r="G45" s="13"/>
      <c r="H45" s="32" t="str">
        <f t="shared" si="0"/>
        <v/>
      </c>
      <c r="I45" s="13"/>
      <c r="J45" s="13"/>
      <c r="K45" s="32" t="str">
        <f t="shared" si="1"/>
        <v/>
      </c>
      <c r="L45" s="13" t="str">
        <f t="shared" si="2"/>
        <v/>
      </c>
      <c r="M45" s="13" t="str">
        <f t="shared" si="2"/>
        <v/>
      </c>
      <c r="N45" s="27"/>
      <c r="O45" s="28"/>
      <c r="P45" s="29"/>
    </row>
    <row r="46" spans="1:16">
      <c r="A46" s="30"/>
      <c r="B46" s="30"/>
      <c r="C46" s="30"/>
      <c r="D46" s="31"/>
      <c r="E46" s="31"/>
      <c r="F46" s="13"/>
      <c r="G46" s="13"/>
      <c r="H46" s="32" t="str">
        <f t="shared" si="0"/>
        <v/>
      </c>
      <c r="I46" s="13"/>
      <c r="J46" s="13"/>
      <c r="K46" s="32" t="str">
        <f t="shared" si="1"/>
        <v/>
      </c>
      <c r="L46" s="13" t="str">
        <f t="shared" si="2"/>
        <v/>
      </c>
      <c r="M46" s="13" t="str">
        <f t="shared" si="2"/>
        <v/>
      </c>
      <c r="N46" s="27"/>
      <c r="O46" s="28"/>
      <c r="P46" s="29"/>
    </row>
    <row r="47" spans="1:16">
      <c r="A47" s="30"/>
      <c r="B47" s="30"/>
      <c r="C47" s="30"/>
      <c r="D47" s="31"/>
      <c r="E47" s="31"/>
      <c r="F47" s="13"/>
      <c r="G47" s="13"/>
      <c r="H47" s="32" t="str">
        <f t="shared" si="0"/>
        <v/>
      </c>
      <c r="I47" s="13"/>
      <c r="J47" s="13"/>
      <c r="K47" s="32" t="str">
        <f t="shared" si="1"/>
        <v/>
      </c>
      <c r="L47" s="13" t="str">
        <f t="shared" si="2"/>
        <v/>
      </c>
      <c r="M47" s="13" t="str">
        <f t="shared" si="2"/>
        <v/>
      </c>
      <c r="N47" s="27"/>
      <c r="O47" s="28"/>
      <c r="P47" s="29"/>
    </row>
    <row r="48" spans="1:16">
      <c r="A48" s="30"/>
      <c r="B48" s="30"/>
      <c r="C48" s="30"/>
      <c r="D48" s="31"/>
      <c r="E48" s="31"/>
      <c r="F48" s="13"/>
      <c r="G48" s="13"/>
      <c r="H48" s="32" t="str">
        <f t="shared" si="0"/>
        <v/>
      </c>
      <c r="I48" s="13"/>
      <c r="J48" s="13"/>
      <c r="K48" s="32" t="str">
        <f t="shared" si="1"/>
        <v/>
      </c>
      <c r="L48" s="13" t="str">
        <f t="shared" si="2"/>
        <v/>
      </c>
      <c r="M48" s="13" t="str">
        <f t="shared" si="2"/>
        <v/>
      </c>
      <c r="N48" s="27"/>
      <c r="O48" s="28"/>
      <c r="P48" s="29"/>
    </row>
    <row r="49" spans="1:16">
      <c r="A49" s="30"/>
      <c r="B49" s="30"/>
      <c r="C49" s="30"/>
      <c r="D49" s="31"/>
      <c r="E49" s="31"/>
      <c r="F49" s="13"/>
      <c r="G49" s="13"/>
      <c r="H49" s="32" t="str">
        <f t="shared" si="0"/>
        <v/>
      </c>
      <c r="I49" s="13"/>
      <c r="J49" s="13"/>
      <c r="K49" s="32" t="str">
        <f t="shared" si="1"/>
        <v/>
      </c>
      <c r="L49" s="13" t="str">
        <f t="shared" si="2"/>
        <v/>
      </c>
      <c r="M49" s="13" t="str">
        <f t="shared" si="2"/>
        <v/>
      </c>
      <c r="N49" s="27"/>
      <c r="O49" s="28"/>
      <c r="P49" s="29"/>
    </row>
    <row r="50" spans="1:16">
      <c r="A50" s="30"/>
      <c r="B50" s="30"/>
      <c r="C50" s="30"/>
      <c r="D50" s="31"/>
      <c r="E50" s="31"/>
      <c r="F50" s="13"/>
      <c r="G50" s="13"/>
      <c r="H50" s="32" t="str">
        <f t="shared" si="0"/>
        <v/>
      </c>
      <c r="I50" s="13"/>
      <c r="J50" s="13"/>
      <c r="K50" s="32" t="str">
        <f t="shared" si="1"/>
        <v/>
      </c>
      <c r="L50" s="13" t="str">
        <f t="shared" si="2"/>
        <v/>
      </c>
      <c r="M50" s="13" t="str">
        <f t="shared" si="2"/>
        <v/>
      </c>
      <c r="N50" s="33"/>
      <c r="O50" s="10"/>
      <c r="P50" s="34"/>
    </row>
    <row r="51" spans="1:16">
      <c r="A51" s="35"/>
      <c r="B51" s="36" t="s">
        <v>62</v>
      </c>
      <c r="C51" s="36"/>
      <c r="D51" s="36"/>
      <c r="E51" s="36"/>
      <c r="F51" s="37" t="e">
        <f>AVERAGE(F21:F50)</f>
        <v>#DIV/0!</v>
      </c>
      <c r="G51" s="37" t="e">
        <f>AVERAGE(G21:G50)</f>
        <v>#DIV/0!</v>
      </c>
      <c r="H51" s="38" t="e">
        <f>(1-F51/G51)*100</f>
        <v>#DIV/0!</v>
      </c>
      <c r="I51" s="39" t="e">
        <f>AVERAGE(I21:I50)</f>
        <v>#DIV/0!</v>
      </c>
      <c r="J51" s="39" t="e">
        <f>AVERAGE(J21:J50)</f>
        <v>#DIV/0!</v>
      </c>
      <c r="K51" s="38" t="e">
        <f>(1-I51/J51)*100</f>
        <v>#DIV/0!</v>
      </c>
      <c r="L51" s="37" t="e">
        <f>AVERAGE(L21:L50)</f>
        <v>#DIV/0!</v>
      </c>
      <c r="M51" s="37" t="e">
        <f>AVERAGE(M21:M50)</f>
        <v>#DIV/0!</v>
      </c>
      <c r="N51" s="28"/>
      <c r="O51" s="28"/>
      <c r="P51" s="28"/>
    </row>
    <row r="52" spans="1:16">
      <c r="A52" s="28"/>
      <c r="B52" s="40" t="s">
        <v>63</v>
      </c>
      <c r="C52" s="40"/>
      <c r="D52" s="40"/>
      <c r="E52" s="40"/>
      <c r="F52" s="41"/>
      <c r="G52" s="41"/>
      <c r="H52" s="42">
        <f>COUNT(H21:H50)</f>
        <v>0</v>
      </c>
      <c r="I52" s="41"/>
      <c r="J52" s="41"/>
      <c r="K52" s="42">
        <f>COUNT(K21:K50)</f>
        <v>0</v>
      </c>
      <c r="L52" s="41"/>
      <c r="M52" s="41"/>
      <c r="N52" s="28"/>
      <c r="O52" s="28"/>
      <c r="P52" s="28"/>
    </row>
  </sheetData>
  <sheetProtection sheet="1" objects="1" scenarios="1"/>
  <mergeCells count="17">
    <mergeCell ref="I8:K8"/>
    <mergeCell ref="I9:K9"/>
    <mergeCell ref="I10:K10"/>
    <mergeCell ref="B6:C6"/>
    <mergeCell ref="G6:H6"/>
    <mergeCell ref="I6:O6"/>
    <mergeCell ref="I7:K7"/>
    <mergeCell ref="C12:D12"/>
    <mergeCell ref="G12:H12"/>
    <mergeCell ref="C13:D13"/>
    <mergeCell ref="G13:H13"/>
    <mergeCell ref="B8:C8"/>
    <mergeCell ref="N20:P20"/>
    <mergeCell ref="B19:C19"/>
    <mergeCell ref="F19:H19"/>
    <mergeCell ref="I19:K19"/>
    <mergeCell ref="L19:M19"/>
  </mergeCell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37"/>
  <sheetViews>
    <sheetView workbookViewId="0">
      <selection activeCell="K21" sqref="K21"/>
    </sheetView>
  </sheetViews>
  <sheetFormatPr defaultRowHeight="12.75"/>
  <cols>
    <col min="1" max="1" width="7.28515625" customWidth="1"/>
    <col min="2" max="2" width="11.42578125" customWidth="1"/>
    <col min="3" max="3" width="9" customWidth="1"/>
    <col min="4" max="4" width="7.5703125" customWidth="1"/>
    <col min="5" max="5" width="9.42578125" customWidth="1"/>
    <col min="7" max="7" width="6.85546875" customWidth="1"/>
    <col min="8" max="12" width="7.7109375" customWidth="1"/>
    <col min="13" max="13" width="7.85546875" customWidth="1"/>
    <col min="14" max="18" width="7.7109375" customWidth="1"/>
    <col min="19" max="19" width="18.42578125" customWidth="1"/>
  </cols>
  <sheetData>
    <row r="1" spans="1:19" ht="15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</row>
    <row r="2" spans="1:19" ht="1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</row>
    <row r="3" spans="1:19" ht="23.25">
      <c r="A3" s="44" t="s">
        <v>64</v>
      </c>
      <c r="B3" s="44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</row>
    <row r="4" spans="1:19" ht="23.25">
      <c r="A4" s="44" t="s">
        <v>12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19" ht="23.25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</row>
    <row r="6" spans="1:19" ht="23.25">
      <c r="A6" s="990" t="s">
        <v>13</v>
      </c>
      <c r="B6" s="991"/>
      <c r="C6" s="988"/>
      <c r="D6" s="989"/>
      <c r="E6" s="989"/>
      <c r="F6" s="989"/>
      <c r="G6" s="989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</row>
    <row r="7" spans="1:19" ht="23.25">
      <c r="A7" s="992" t="s">
        <v>1</v>
      </c>
      <c r="B7" s="993"/>
      <c r="C7" s="985"/>
      <c r="D7" s="986"/>
      <c r="E7" s="986"/>
      <c r="F7" s="986"/>
      <c r="G7" s="986"/>
      <c r="H7" s="43"/>
      <c r="I7" s="43"/>
      <c r="J7" s="43"/>
      <c r="K7" s="47" t="s">
        <v>2</v>
      </c>
      <c r="L7" s="988">
        <v>0</v>
      </c>
      <c r="M7" s="989"/>
      <c r="N7" s="989"/>
      <c r="O7" s="989"/>
      <c r="P7" s="989"/>
      <c r="Q7" s="989"/>
      <c r="R7" s="989"/>
      <c r="S7" s="46"/>
    </row>
    <row r="8" spans="1:19" ht="23.25">
      <c r="A8" s="990" t="s">
        <v>0</v>
      </c>
      <c r="B8" s="991"/>
      <c r="C8" s="985"/>
      <c r="D8" s="986"/>
      <c r="E8" s="986"/>
      <c r="F8" s="986"/>
      <c r="G8" s="986"/>
      <c r="H8" s="43"/>
      <c r="I8" s="43"/>
      <c r="J8" s="43"/>
      <c r="K8" s="47" t="s">
        <v>14</v>
      </c>
      <c r="L8" s="985"/>
      <c r="M8" s="986"/>
      <c r="N8" s="986"/>
      <c r="O8" s="986"/>
      <c r="P8" s="986"/>
      <c r="Q8" s="986"/>
      <c r="R8" s="986"/>
      <c r="S8" s="46"/>
    </row>
    <row r="9" spans="1:19" ht="23.25">
      <c r="A9" s="990" t="s">
        <v>15</v>
      </c>
      <c r="B9" s="991"/>
      <c r="C9" s="985"/>
      <c r="D9" s="986"/>
      <c r="E9" s="986"/>
      <c r="F9" s="986"/>
      <c r="G9" s="986"/>
      <c r="H9" s="43"/>
      <c r="I9" s="43"/>
      <c r="J9" s="43"/>
      <c r="K9" s="47" t="s">
        <v>16</v>
      </c>
      <c r="L9" s="985"/>
      <c r="M9" s="986"/>
      <c r="N9" s="986"/>
      <c r="O9" s="986"/>
      <c r="P9" s="986"/>
      <c r="Q9" s="986"/>
      <c r="R9" s="986"/>
      <c r="S9" s="46"/>
    </row>
    <row r="10" spans="1:19" ht="15.75" thickBot="1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</row>
    <row r="11" spans="1:19" ht="18.75" thickBot="1">
      <c r="A11" s="46"/>
      <c r="B11" s="46" t="s">
        <v>65</v>
      </c>
      <c r="C11" s="987"/>
      <c r="D11" s="987"/>
      <c r="E11" s="987"/>
      <c r="F11" s="46"/>
      <c r="G11" s="46"/>
      <c r="H11" s="48" t="s">
        <v>66</v>
      </c>
      <c r="I11" s="49"/>
      <c r="J11" s="49"/>
      <c r="K11" s="49"/>
      <c r="L11" s="49"/>
      <c r="M11" s="49"/>
      <c r="N11" s="49"/>
      <c r="O11" s="49"/>
      <c r="P11" s="49"/>
      <c r="Q11" s="49"/>
      <c r="R11" s="50"/>
      <c r="S11" s="46"/>
    </row>
    <row r="12" spans="1:19" ht="18">
      <c r="A12" s="46"/>
      <c r="B12" s="46"/>
      <c r="C12" s="46"/>
      <c r="D12" s="46"/>
      <c r="E12" s="46"/>
      <c r="F12" s="46"/>
      <c r="G12" s="46"/>
      <c r="H12" s="51" t="s">
        <v>67</v>
      </c>
      <c r="I12" s="52" t="s">
        <v>68</v>
      </c>
      <c r="J12" s="52" t="s">
        <v>69</v>
      </c>
      <c r="K12" s="52" t="s">
        <v>70</v>
      </c>
      <c r="L12" s="52" t="s">
        <v>71</v>
      </c>
      <c r="M12" s="52" t="s">
        <v>72</v>
      </c>
      <c r="N12" s="52" t="s">
        <v>73</v>
      </c>
      <c r="O12" s="52" t="s">
        <v>74</v>
      </c>
      <c r="P12" s="52" t="s">
        <v>75</v>
      </c>
      <c r="Q12" s="52" t="s">
        <v>76</v>
      </c>
      <c r="R12" s="52" t="s">
        <v>77</v>
      </c>
      <c r="S12" s="46"/>
    </row>
    <row r="13" spans="1:19" ht="18.75" thickBot="1">
      <c r="A13" s="46"/>
      <c r="B13" s="46"/>
      <c r="C13" s="46"/>
      <c r="D13" s="46"/>
      <c r="E13" s="46"/>
      <c r="F13" s="46"/>
      <c r="G13" s="46"/>
      <c r="H13" s="53" t="s">
        <v>78</v>
      </c>
      <c r="I13" s="54" t="s">
        <v>79</v>
      </c>
      <c r="J13" s="54" t="s">
        <v>80</v>
      </c>
      <c r="K13" s="54" t="s">
        <v>81</v>
      </c>
      <c r="L13" s="55" t="s">
        <v>82</v>
      </c>
      <c r="M13" s="56" t="s">
        <v>83</v>
      </c>
      <c r="N13" s="56" t="s">
        <v>84</v>
      </c>
      <c r="O13" s="57" t="s">
        <v>85</v>
      </c>
      <c r="P13" s="58" t="s">
        <v>86</v>
      </c>
      <c r="Q13" s="58" t="s">
        <v>87</v>
      </c>
      <c r="R13" s="58" t="s">
        <v>88</v>
      </c>
      <c r="S13" s="46"/>
    </row>
    <row r="14" spans="1:19" ht="19.5" thickTop="1" thickBot="1">
      <c r="A14" s="59" t="s">
        <v>17</v>
      </c>
      <c r="B14" s="60" t="s">
        <v>18</v>
      </c>
      <c r="C14" s="60" t="s">
        <v>19</v>
      </c>
      <c r="D14" s="994" t="s">
        <v>20</v>
      </c>
      <c r="E14" s="995"/>
      <c r="F14" s="996"/>
      <c r="G14" s="61" t="s">
        <v>89</v>
      </c>
      <c r="H14" s="62"/>
      <c r="I14" s="63"/>
      <c r="J14" s="63"/>
      <c r="K14" s="63"/>
      <c r="L14" s="63"/>
      <c r="M14" s="63"/>
      <c r="N14" s="63"/>
      <c r="O14" s="63"/>
      <c r="P14" s="63"/>
      <c r="Q14" s="63"/>
      <c r="R14" s="64"/>
      <c r="S14" s="65"/>
    </row>
    <row r="15" spans="1:19" ht="18.75" thickBot="1">
      <c r="A15" s="66" t="s">
        <v>90</v>
      </c>
      <c r="B15" s="67" t="s">
        <v>21</v>
      </c>
      <c r="C15" s="67" t="s">
        <v>22</v>
      </c>
      <c r="D15" s="68" t="s">
        <v>19</v>
      </c>
      <c r="E15" s="68" t="s">
        <v>23</v>
      </c>
      <c r="F15" s="68" t="s">
        <v>24</v>
      </c>
      <c r="G15" s="69" t="s">
        <v>91</v>
      </c>
      <c r="H15" s="70"/>
      <c r="I15" s="71"/>
      <c r="J15" s="71"/>
      <c r="K15" s="71"/>
      <c r="L15" s="71"/>
      <c r="M15" s="71"/>
      <c r="N15" s="71"/>
      <c r="O15" s="71"/>
      <c r="P15" s="71"/>
      <c r="Q15" s="71"/>
      <c r="R15" s="72"/>
      <c r="S15" s="73" t="s">
        <v>92</v>
      </c>
    </row>
    <row r="16" spans="1:19" ht="18">
      <c r="A16" s="74"/>
      <c r="B16" s="75"/>
      <c r="C16" s="76"/>
      <c r="D16" s="77"/>
      <c r="E16" s="78"/>
      <c r="F16" s="78"/>
      <c r="G16" s="79" t="s">
        <v>93</v>
      </c>
      <c r="H16" s="80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2"/>
    </row>
    <row r="17" spans="1:19" ht="18.75" thickBot="1">
      <c r="A17" s="83"/>
      <c r="B17" s="84"/>
      <c r="C17" s="85"/>
      <c r="D17" s="85"/>
      <c r="E17" s="85"/>
      <c r="F17" s="85"/>
      <c r="G17" s="86" t="s">
        <v>94</v>
      </c>
      <c r="H17" s="87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9"/>
    </row>
    <row r="18" spans="1:19" ht="18">
      <c r="A18" s="74"/>
      <c r="B18" s="75"/>
      <c r="C18" s="76"/>
      <c r="D18" s="77"/>
      <c r="E18" s="78"/>
      <c r="F18" s="78"/>
      <c r="G18" s="79" t="s">
        <v>93</v>
      </c>
      <c r="H18" s="90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82"/>
    </row>
    <row r="19" spans="1:19" ht="18.75" thickBot="1">
      <c r="A19" s="83"/>
      <c r="B19" s="84"/>
      <c r="C19" s="85"/>
      <c r="D19" s="85"/>
      <c r="E19" s="85"/>
      <c r="F19" s="85"/>
      <c r="G19" s="86" t="s">
        <v>94</v>
      </c>
      <c r="H19" s="87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9"/>
    </row>
    <row r="20" spans="1:19" ht="18">
      <c r="A20" s="74"/>
      <c r="B20" s="75"/>
      <c r="C20" s="76"/>
      <c r="D20" s="77"/>
      <c r="E20" s="78"/>
      <c r="F20" s="78"/>
      <c r="G20" s="79" t="s">
        <v>93</v>
      </c>
      <c r="H20" s="90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82"/>
    </row>
    <row r="21" spans="1:19" ht="18.75" thickBot="1">
      <c r="A21" s="83"/>
      <c r="B21" s="84"/>
      <c r="C21" s="85"/>
      <c r="D21" s="85"/>
      <c r="E21" s="85"/>
      <c r="F21" s="85"/>
      <c r="G21" s="86" t="s">
        <v>94</v>
      </c>
      <c r="H21" s="87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9"/>
    </row>
    <row r="22" spans="1:19" ht="18">
      <c r="A22" s="74"/>
      <c r="B22" s="75"/>
      <c r="C22" s="76"/>
      <c r="D22" s="92"/>
      <c r="E22" s="92"/>
      <c r="F22" s="92"/>
      <c r="G22" s="79" t="s">
        <v>93</v>
      </c>
      <c r="H22" s="90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82"/>
    </row>
    <row r="23" spans="1:19" ht="18.75" thickBot="1">
      <c r="A23" s="83"/>
      <c r="B23" s="84"/>
      <c r="C23" s="85"/>
      <c r="D23" s="93"/>
      <c r="E23" s="93"/>
      <c r="F23" s="85"/>
      <c r="G23" s="86" t="s">
        <v>94</v>
      </c>
      <c r="H23" s="87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9"/>
    </row>
    <row r="24" spans="1:19" ht="18">
      <c r="A24" s="74"/>
      <c r="B24" s="75"/>
      <c r="C24" s="76"/>
      <c r="D24" s="92"/>
      <c r="E24" s="92"/>
      <c r="F24" s="92"/>
      <c r="G24" s="79" t="s">
        <v>93</v>
      </c>
      <c r="H24" s="90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82"/>
    </row>
    <row r="25" spans="1:19" ht="18.75" thickBot="1">
      <c r="A25" s="83"/>
      <c r="B25" s="84"/>
      <c r="C25" s="85"/>
      <c r="D25" s="85"/>
      <c r="E25" s="85"/>
      <c r="F25" s="85"/>
      <c r="G25" s="86" t="s">
        <v>94</v>
      </c>
      <c r="H25" s="87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9"/>
    </row>
    <row r="26" spans="1:19" ht="18">
      <c r="A26" s="74"/>
      <c r="B26" s="75"/>
      <c r="C26" s="76"/>
      <c r="D26" s="92"/>
      <c r="E26" s="92"/>
      <c r="F26" s="92"/>
      <c r="G26" s="79" t="s">
        <v>93</v>
      </c>
      <c r="H26" s="90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82"/>
    </row>
    <row r="27" spans="1:19" ht="18.75" thickBot="1">
      <c r="A27" s="83"/>
      <c r="B27" s="84"/>
      <c r="C27" s="85"/>
      <c r="D27" s="85"/>
      <c r="E27" s="85"/>
      <c r="F27" s="85"/>
      <c r="G27" s="86" t="s">
        <v>94</v>
      </c>
      <c r="H27" s="87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9"/>
    </row>
    <row r="28" spans="1:19" ht="18">
      <c r="A28" s="74"/>
      <c r="B28" s="75"/>
      <c r="C28" s="76"/>
      <c r="D28" s="76"/>
      <c r="E28" s="76"/>
      <c r="F28" s="76"/>
      <c r="G28" s="79" t="s">
        <v>93</v>
      </c>
      <c r="H28" s="90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82"/>
    </row>
    <row r="29" spans="1:19" ht="18.75" thickBot="1">
      <c r="A29" s="83"/>
      <c r="B29" s="84"/>
      <c r="C29" s="85"/>
      <c r="D29" s="85"/>
      <c r="E29" s="85"/>
      <c r="F29" s="85"/>
      <c r="G29" s="86" t="s">
        <v>94</v>
      </c>
      <c r="H29" s="87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9"/>
    </row>
    <row r="30" spans="1:19" ht="18">
      <c r="A30" s="74"/>
      <c r="B30" s="75"/>
      <c r="C30" s="76"/>
      <c r="D30" s="76"/>
      <c r="E30" s="76"/>
      <c r="F30" s="76"/>
      <c r="G30" s="79" t="s">
        <v>93</v>
      </c>
      <c r="H30" s="90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82"/>
    </row>
    <row r="31" spans="1:19" ht="18.75" thickBot="1">
      <c r="A31" s="83"/>
      <c r="B31" s="84"/>
      <c r="C31" s="85"/>
      <c r="D31" s="85"/>
      <c r="E31" s="85"/>
      <c r="F31" s="85"/>
      <c r="G31" s="86" t="s">
        <v>94</v>
      </c>
      <c r="H31" s="87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9"/>
    </row>
    <row r="32" spans="1:19" ht="18">
      <c r="A32" s="74"/>
      <c r="B32" s="75"/>
      <c r="C32" s="76"/>
      <c r="D32" s="76"/>
      <c r="E32" s="76"/>
      <c r="F32" s="76"/>
      <c r="G32" s="79" t="s">
        <v>93</v>
      </c>
      <c r="H32" s="90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82"/>
    </row>
    <row r="33" spans="1:19" ht="18.75" thickBot="1">
      <c r="A33" s="83"/>
      <c r="B33" s="84"/>
      <c r="C33" s="85"/>
      <c r="D33" s="85"/>
      <c r="E33" s="85"/>
      <c r="F33" s="85"/>
      <c r="G33" s="86" t="s">
        <v>94</v>
      </c>
      <c r="H33" s="87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9"/>
    </row>
    <row r="34" spans="1:19" ht="18">
      <c r="A34" s="74"/>
      <c r="B34" s="75"/>
      <c r="C34" s="76"/>
      <c r="D34" s="76"/>
      <c r="E34" s="76"/>
      <c r="F34" s="76"/>
      <c r="G34" s="79" t="s">
        <v>93</v>
      </c>
      <c r="H34" s="90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82"/>
    </row>
    <row r="35" spans="1:19" ht="18.75" thickBot="1">
      <c r="A35" s="83"/>
      <c r="B35" s="84"/>
      <c r="C35" s="85"/>
      <c r="D35" s="85"/>
      <c r="E35" s="85"/>
      <c r="F35" s="85"/>
      <c r="G35" s="86" t="s">
        <v>94</v>
      </c>
      <c r="H35" s="87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9"/>
    </row>
    <row r="36" spans="1:19" ht="18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</row>
    <row r="37" spans="1:19" ht="15.75">
      <c r="B37" s="1" t="s">
        <v>27</v>
      </c>
      <c r="C37" s="2" t="s">
        <v>28</v>
      </c>
    </row>
  </sheetData>
  <sheetProtection sheet="1" objects="1" scenarios="1"/>
  <mergeCells count="13">
    <mergeCell ref="A6:B6"/>
    <mergeCell ref="C6:G6"/>
    <mergeCell ref="A7:B7"/>
    <mergeCell ref="C7:G7"/>
    <mergeCell ref="D14:F14"/>
    <mergeCell ref="A9:B9"/>
    <mergeCell ref="C9:G9"/>
    <mergeCell ref="L9:R9"/>
    <mergeCell ref="C11:E11"/>
    <mergeCell ref="L7:R7"/>
    <mergeCell ref="A8:B8"/>
    <mergeCell ref="C8:G8"/>
    <mergeCell ref="L8:R8"/>
  </mergeCells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418E1B4D29994794173767AB558BA7" ma:contentTypeVersion="0" ma:contentTypeDescription="Create a new document." ma:contentTypeScope="" ma:versionID="86fdd4b45ef6e1030a9fd751374c20b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7B0ECBD-9719-4F74-BC7A-F1EB52F9BA4A}"/>
</file>

<file path=customXml/itemProps2.xml><?xml version="1.0" encoding="utf-8"?>
<ds:datastoreItem xmlns:ds="http://schemas.openxmlformats.org/officeDocument/2006/customXml" ds:itemID="{BAAB041F-9974-43B6-8FF6-1250BA7F0475}"/>
</file>

<file path=customXml/itemProps3.xml><?xml version="1.0" encoding="utf-8"?>
<ds:datastoreItem xmlns:ds="http://schemas.openxmlformats.org/officeDocument/2006/customXml" ds:itemID="{A74E2926-A67E-4E2C-89EE-EBD333E5BF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155</vt:i4>
      </vt:variant>
    </vt:vector>
  </HeadingPairs>
  <TitlesOfParts>
    <vt:vector size="216" baseType="lpstr">
      <vt:lpstr>Mix Design</vt:lpstr>
      <vt:lpstr>S</vt:lpstr>
      <vt:lpstr>CF</vt:lpstr>
      <vt:lpstr>Email Addresses</vt:lpstr>
      <vt:lpstr>1</vt:lpstr>
      <vt:lpstr>CONTROL CHARTS</vt:lpstr>
      <vt:lpstr>PLANT REPORT</vt:lpstr>
      <vt:lpstr>HMA SUMMARY</vt:lpstr>
      <vt:lpstr>COLD FEED SUMMARY</vt:lpstr>
      <vt:lpstr>Print Sheet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Volsum</vt:lpstr>
      <vt:lpstr>Gradsum</vt:lpstr>
      <vt:lpstr>CF</vt:lpstr>
      <vt:lpstr>cfg</vt:lpstr>
      <vt:lpstr>Mixes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'6'!Print_Area</vt:lpstr>
      <vt:lpstr>'7'!Print_Area</vt:lpstr>
      <vt:lpstr>'8'!Print_Area</vt:lpstr>
      <vt:lpstr>'9'!Print_Area</vt:lpstr>
      <vt:lpstr>CF!Print_Area</vt:lpstr>
      <vt:lpstr>'Print Sheet'!Print_Area</vt:lpstr>
      <vt:lpstr>'10'!rrrr</vt:lpstr>
      <vt:lpstr>'11'!rrrr</vt:lpstr>
      <vt:lpstr>'12'!rrrr</vt:lpstr>
      <vt:lpstr>'13'!rrrr</vt:lpstr>
      <vt:lpstr>'14'!rrrr</vt:lpstr>
      <vt:lpstr>'15'!rrrr</vt:lpstr>
      <vt:lpstr>'16'!rrrr</vt:lpstr>
      <vt:lpstr>'17'!rrrr</vt:lpstr>
      <vt:lpstr>'18'!rrrr</vt:lpstr>
      <vt:lpstr>'19'!rrrr</vt:lpstr>
      <vt:lpstr>'2'!rrrr</vt:lpstr>
      <vt:lpstr>'20'!rrrr</vt:lpstr>
      <vt:lpstr>'21'!rrrr</vt:lpstr>
      <vt:lpstr>'22'!rrrr</vt:lpstr>
      <vt:lpstr>'23'!rrrr</vt:lpstr>
      <vt:lpstr>'24'!rrrr</vt:lpstr>
      <vt:lpstr>'25'!rrrr</vt:lpstr>
      <vt:lpstr>'26'!rrrr</vt:lpstr>
      <vt:lpstr>'27'!rrrr</vt:lpstr>
      <vt:lpstr>'28'!rrrr</vt:lpstr>
      <vt:lpstr>'29'!rrrr</vt:lpstr>
      <vt:lpstr>'3'!rrrr</vt:lpstr>
      <vt:lpstr>'30'!rrrr</vt:lpstr>
      <vt:lpstr>'31'!rrrr</vt:lpstr>
      <vt:lpstr>'32'!rrrr</vt:lpstr>
      <vt:lpstr>'33'!rrrr</vt:lpstr>
      <vt:lpstr>'34'!rrrr</vt:lpstr>
      <vt:lpstr>'35'!rrrr</vt:lpstr>
      <vt:lpstr>'36'!rrrr</vt:lpstr>
      <vt:lpstr>'37'!rrrr</vt:lpstr>
      <vt:lpstr>'38'!rrrr</vt:lpstr>
      <vt:lpstr>'39'!rrrr</vt:lpstr>
      <vt:lpstr>'4'!rrrr</vt:lpstr>
      <vt:lpstr>'40'!rrrr</vt:lpstr>
      <vt:lpstr>'41'!rrrr</vt:lpstr>
      <vt:lpstr>'42'!rrrr</vt:lpstr>
      <vt:lpstr>'43'!rrrr</vt:lpstr>
      <vt:lpstr>'44'!rrrr</vt:lpstr>
      <vt:lpstr>'45'!rrrr</vt:lpstr>
      <vt:lpstr>'46'!rrrr</vt:lpstr>
      <vt:lpstr>'47'!rrrr</vt:lpstr>
      <vt:lpstr>'48'!rrrr</vt:lpstr>
      <vt:lpstr>'49'!rrrr</vt:lpstr>
      <vt:lpstr>'5'!rrrr</vt:lpstr>
      <vt:lpstr>'50'!rrrr</vt:lpstr>
      <vt:lpstr>'6'!rrrr</vt:lpstr>
      <vt:lpstr>'7'!rrrr</vt:lpstr>
      <vt:lpstr>'8'!rrrr</vt:lpstr>
      <vt:lpstr>'9'!rrrr</vt:lpstr>
      <vt:lpstr>rrrr</vt:lpstr>
      <vt:lpstr>'1'!TEMPCORR</vt:lpstr>
      <vt:lpstr>'10'!TEMPCORR</vt:lpstr>
      <vt:lpstr>'11'!TEMPCORR</vt:lpstr>
      <vt:lpstr>'12'!TEMPCORR</vt:lpstr>
      <vt:lpstr>'13'!TEMPCORR</vt:lpstr>
      <vt:lpstr>'14'!TEMPCORR</vt:lpstr>
      <vt:lpstr>'15'!TEMPCORR</vt:lpstr>
      <vt:lpstr>'16'!TEMPCORR</vt:lpstr>
      <vt:lpstr>'17'!TEMPCORR</vt:lpstr>
      <vt:lpstr>'18'!TEMPCORR</vt:lpstr>
      <vt:lpstr>'19'!TEMPCORR</vt:lpstr>
      <vt:lpstr>'2'!TEMPCORR</vt:lpstr>
      <vt:lpstr>'20'!TEMPCORR</vt:lpstr>
      <vt:lpstr>'21'!TEMPCORR</vt:lpstr>
      <vt:lpstr>'22'!TEMPCORR</vt:lpstr>
      <vt:lpstr>'23'!TEMPCORR</vt:lpstr>
      <vt:lpstr>'24'!TEMPCORR</vt:lpstr>
      <vt:lpstr>'25'!TEMPCORR</vt:lpstr>
      <vt:lpstr>'26'!TEMPCORR</vt:lpstr>
      <vt:lpstr>'27'!TEMPCORR</vt:lpstr>
      <vt:lpstr>'28'!TEMPCORR</vt:lpstr>
      <vt:lpstr>'29'!TEMPCORR</vt:lpstr>
      <vt:lpstr>'3'!TEMPCORR</vt:lpstr>
      <vt:lpstr>'30'!TEMPCORR</vt:lpstr>
      <vt:lpstr>'31'!TEMPCORR</vt:lpstr>
      <vt:lpstr>'32'!TEMPCORR</vt:lpstr>
      <vt:lpstr>'33'!TEMPCORR</vt:lpstr>
      <vt:lpstr>'34'!TEMPCORR</vt:lpstr>
      <vt:lpstr>'35'!TEMPCORR</vt:lpstr>
      <vt:lpstr>'36'!TEMPCORR</vt:lpstr>
      <vt:lpstr>'37'!TEMPCORR</vt:lpstr>
      <vt:lpstr>'38'!TEMPCORR</vt:lpstr>
      <vt:lpstr>'39'!TEMPCORR</vt:lpstr>
      <vt:lpstr>'4'!TEMPCORR</vt:lpstr>
      <vt:lpstr>'40'!TEMPCORR</vt:lpstr>
      <vt:lpstr>'41'!TEMPCORR</vt:lpstr>
      <vt:lpstr>'42'!TEMPCORR</vt:lpstr>
      <vt:lpstr>'43'!TEMPCORR</vt:lpstr>
      <vt:lpstr>'44'!TEMPCORR</vt:lpstr>
      <vt:lpstr>'45'!TEMPCORR</vt:lpstr>
      <vt:lpstr>'46'!TEMPCORR</vt:lpstr>
      <vt:lpstr>'47'!TEMPCORR</vt:lpstr>
      <vt:lpstr>'48'!TEMPCORR</vt:lpstr>
      <vt:lpstr>'49'!TEMPCORR</vt:lpstr>
      <vt:lpstr>'5'!TEMPCORR</vt:lpstr>
      <vt:lpstr>'50'!TEMPCORR</vt:lpstr>
      <vt:lpstr>'6'!TEMPCORR</vt:lpstr>
      <vt:lpstr>'7'!TEMPCORR</vt:lpstr>
      <vt:lpstr>'8'!TEMPCORR</vt:lpstr>
      <vt:lpstr>'9'!TEMPCORR</vt:lpstr>
    </vt:vector>
  </TitlesOfParts>
  <Company>Iowa DOT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cbarton</dc:creator>
  <cp:lastModifiedBy>Administrator</cp:lastModifiedBy>
  <cp:lastPrinted>2014-05-29T20:20:30Z</cp:lastPrinted>
  <dcterms:created xsi:type="dcterms:W3CDTF">2001-04-23T14:06:30Z</dcterms:created>
  <dcterms:modified xsi:type="dcterms:W3CDTF">2014-05-30T19:47:24Z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0x01010071418E1B4D29994794173767AB558BA7</vt:lpwstr>
  </property>
</Properties>
</file>