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iadot-my.sharepoint.com/personal/christian_barko_iowadot_us/Documents/Desktop/NEW FORMS/FINAL 2026/"/>
    </mc:Choice>
  </mc:AlternateContent>
  <xr:revisionPtr revIDLastSave="84" documentId="8_{DCDAE1DD-37B2-400E-B30C-DDD85D11D6EF}" xr6:coauthVersionLast="47" xr6:coauthVersionMax="47" xr10:uidLastSave="{FCC71821-858B-4E6A-9CA8-42E3EC6B67D8}"/>
  <bookViews>
    <workbookView xWindow="-120" yWindow="-120" windowWidth="29040" windowHeight="15720" xr2:uid="{00000000-000D-0000-FFFF-FFFF00000000}"/>
  </bookViews>
  <sheets>
    <sheet name="Maturity Curve" sheetId="1" r:id="rId1"/>
    <sheet name="Regression" sheetId="4" state="hidden" r:id="rId2"/>
    <sheet name="Summary" sheetId="5" r:id="rId3"/>
    <sheet name="Validation" sheetId="3" r:id="rId4"/>
    <sheet name="Validation-2" sheetId="6" r:id="rId5"/>
    <sheet name="Validation-3" sheetId="7" r:id="rId6"/>
    <sheet name="Validation-4" sheetId="8" r:id="rId7"/>
    <sheet name="Validation-5" sheetId="9" r:id="rId8"/>
    <sheet name="CA" sheetId="10" state="hidden" r:id="rId9"/>
    <sheet name="FA" sheetId="11" state="hidden" r:id="rId10"/>
    <sheet name="CEMENT" sheetId="12" state="hidden" r:id="rId11"/>
    <sheet name="FLYASH" sheetId="13" state="hidden" r:id="rId12"/>
    <sheet name="SLAG" sheetId="14" state="hidden" r:id="rId13"/>
    <sheet name="ADMIX-AIR" sheetId="15" state="hidden" r:id="rId14"/>
    <sheet name="COMB-WR-MR" sheetId="16" state="hidden" r:id="rId15"/>
    <sheet name="COUNTIES" sheetId="17" state="hidden" r:id="rId16"/>
  </sheets>
  <definedNames>
    <definedName name="_Regression_Out" hidden="1">#REF!</definedName>
    <definedName name="_Regression_X" hidden="1">#REF!</definedName>
    <definedName name="_Regression_Y" hidden="1">#REF!</definedName>
    <definedName name="ContractDesc">#REF!</definedName>
    <definedName name="ContractNo">#REF!</definedName>
    <definedName name="Contractor">#REF!</definedName>
    <definedName name="CurveNo">#REF!</definedName>
    <definedName name="intercept">Regression!$C$5</definedName>
    <definedName name="limit">#REF!</definedName>
    <definedName name="minFx">#REF!</definedName>
    <definedName name="openingTTF">Regression!$C$16</definedName>
    <definedName name="_xlnm.Print_Area" localSheetId="0">'Maturity Curve'!$A$1:$R$54</definedName>
    <definedName name="slope">Regression!$C$10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9" i="16" l="1"/>
  <c r="A78" i="16"/>
  <c r="A77" i="16"/>
  <c r="A76" i="16"/>
  <c r="A75" i="16"/>
  <c r="A74" i="16"/>
  <c r="A73" i="16"/>
  <c r="A72" i="16"/>
  <c r="A71" i="16"/>
  <c r="A70" i="16"/>
  <c r="A69" i="16"/>
  <c r="A68" i="16"/>
  <c r="A67" i="16"/>
  <c r="A66" i="16"/>
  <c r="A65" i="16"/>
  <c r="A64" i="16"/>
  <c r="A63" i="16"/>
  <c r="A62" i="16"/>
  <c r="A61" i="16"/>
  <c r="A60" i="16"/>
  <c r="A59" i="16"/>
  <c r="A58" i="16"/>
  <c r="A57" i="16"/>
  <c r="A56" i="16"/>
  <c r="A55" i="16"/>
  <c r="A54" i="16"/>
  <c r="A53" i="16"/>
  <c r="A52" i="16"/>
  <c r="A51" i="16"/>
  <c r="A50" i="16"/>
  <c r="A49" i="16"/>
  <c r="A48" i="16"/>
  <c r="A47" i="16"/>
  <c r="A46" i="16"/>
  <c r="A45" i="16"/>
  <c r="A44" i="16"/>
  <c r="A43" i="16"/>
  <c r="A42" i="16"/>
  <c r="A41" i="16"/>
  <c r="A40" i="16"/>
  <c r="A39" i="16"/>
  <c r="A38" i="16"/>
  <c r="A37" i="16"/>
  <c r="A36" i="16"/>
  <c r="A35" i="16"/>
  <c r="A34" i="16"/>
  <c r="A33" i="16"/>
  <c r="A32" i="16"/>
  <c r="A31" i="16"/>
  <c r="A30" i="16"/>
  <c r="A29" i="16"/>
  <c r="A28" i="16"/>
  <c r="A27" i="16"/>
  <c r="A26" i="16"/>
  <c r="A25" i="16"/>
  <c r="A24" i="16"/>
  <c r="A23" i="16"/>
  <c r="A22" i="16"/>
  <c r="A21" i="16"/>
  <c r="A20" i="16"/>
  <c r="A19" i="16"/>
  <c r="A18" i="16"/>
  <c r="A17" i="16"/>
  <c r="A16" i="16"/>
  <c r="A15" i="16"/>
  <c r="A14" i="16"/>
  <c r="A13" i="16"/>
  <c r="A12" i="16"/>
  <c r="A11" i="16"/>
  <c r="A10" i="16"/>
  <c r="A9" i="16"/>
  <c r="A8" i="16"/>
  <c r="A7" i="16"/>
  <c r="A6" i="16"/>
  <c r="A5" i="16"/>
  <c r="A4" i="16"/>
  <c r="A43" i="15"/>
  <c r="A42" i="15"/>
  <c r="A41" i="15"/>
  <c r="A40" i="15"/>
  <c r="A39" i="15"/>
  <c r="A38" i="15"/>
  <c r="A37" i="15"/>
  <c r="A36" i="15"/>
  <c r="A35" i="15"/>
  <c r="A34" i="15"/>
  <c r="A33" i="15"/>
  <c r="A32" i="15"/>
  <c r="A31" i="15"/>
  <c r="A30" i="15"/>
  <c r="A29" i="15"/>
  <c r="A28" i="15"/>
  <c r="A27" i="15"/>
  <c r="A26" i="15"/>
  <c r="A25" i="15"/>
  <c r="A24" i="15"/>
  <c r="A23" i="15"/>
  <c r="A22" i="15"/>
  <c r="A21" i="15"/>
  <c r="A20" i="15"/>
  <c r="A19" i="15"/>
  <c r="A18" i="15"/>
  <c r="A17" i="15"/>
  <c r="A16" i="15"/>
  <c r="A15" i="15"/>
  <c r="A14" i="15"/>
  <c r="A13" i="15"/>
  <c r="A12" i="15"/>
  <c r="A11" i="15"/>
  <c r="A10" i="15"/>
  <c r="A9" i="15"/>
  <c r="A8" i="15"/>
  <c r="A7" i="15"/>
  <c r="A6" i="15"/>
  <c r="A5" i="15"/>
  <c r="A4" i="15"/>
  <c r="A54" i="13"/>
  <c r="A53" i="13"/>
  <c r="A52" i="13"/>
  <c r="A51" i="13"/>
  <c r="A50" i="13"/>
  <c r="A49" i="13"/>
  <c r="A48" i="13"/>
  <c r="A47" i="13"/>
  <c r="A46" i="13"/>
  <c r="A45" i="13"/>
  <c r="A44" i="13"/>
  <c r="A43" i="13"/>
  <c r="A42" i="13"/>
  <c r="A41" i="13"/>
  <c r="A40" i="13"/>
  <c r="A39" i="13"/>
  <c r="A38" i="13"/>
  <c r="A37" i="13"/>
  <c r="A36" i="13"/>
  <c r="A35" i="13"/>
  <c r="A34" i="13"/>
  <c r="A33" i="13"/>
  <c r="A32" i="13"/>
  <c r="A31" i="13"/>
  <c r="A30" i="13"/>
  <c r="A29" i="13"/>
  <c r="A28" i="13"/>
  <c r="A27" i="13"/>
  <c r="A26" i="13"/>
  <c r="A25" i="13"/>
  <c r="A24" i="13"/>
  <c r="A23" i="13"/>
  <c r="A22" i="13"/>
  <c r="A21" i="13"/>
  <c r="A20" i="13"/>
  <c r="A19" i="13"/>
  <c r="A18" i="13"/>
  <c r="A17" i="13"/>
  <c r="A16" i="13"/>
  <c r="A15" i="13"/>
  <c r="A14" i="13"/>
  <c r="A13" i="13"/>
  <c r="A12" i="13"/>
  <c r="A11" i="13"/>
  <c r="A10" i="13"/>
  <c r="A9" i="13"/>
  <c r="A8" i="13"/>
  <c r="A7" i="13"/>
  <c r="A6" i="13"/>
  <c r="A5" i="13"/>
  <c r="A4" i="13"/>
  <c r="A50" i="12"/>
  <c r="A49" i="12"/>
  <c r="A48" i="12"/>
  <c r="A47" i="12"/>
  <c r="A46" i="12"/>
  <c r="A45" i="12"/>
  <c r="A44" i="12"/>
  <c r="A43" i="12"/>
  <c r="A42" i="12"/>
  <c r="A41" i="12"/>
  <c r="A40" i="12"/>
  <c r="A39" i="12"/>
  <c r="A38" i="12"/>
  <c r="A37" i="12"/>
  <c r="A36" i="12"/>
  <c r="A35" i="12"/>
  <c r="A34" i="12"/>
  <c r="A33" i="12"/>
  <c r="A32" i="12"/>
  <c r="A31" i="12"/>
  <c r="A30" i="12"/>
  <c r="A29" i="12"/>
  <c r="A28" i="12"/>
  <c r="A27" i="12"/>
  <c r="A26" i="12"/>
  <c r="A25" i="12"/>
  <c r="A24" i="12"/>
  <c r="A23" i="12"/>
  <c r="A22" i="12"/>
  <c r="A21" i="12"/>
  <c r="A20" i="12"/>
  <c r="A19" i="12"/>
  <c r="A18" i="12"/>
  <c r="A17" i="12"/>
  <c r="A16" i="12"/>
  <c r="A15" i="12"/>
  <c r="A14" i="12"/>
  <c r="A13" i="12"/>
  <c r="A12" i="12"/>
  <c r="A11" i="12"/>
  <c r="A10" i="12"/>
  <c r="A9" i="12"/>
  <c r="A8" i="12"/>
  <c r="A7" i="12"/>
  <c r="A6" i="12"/>
  <c r="A5" i="12"/>
  <c r="A4" i="12"/>
  <c r="A283" i="11"/>
  <c r="A282" i="11"/>
  <c r="A281" i="11"/>
  <c r="A280" i="11"/>
  <c r="A279" i="11"/>
  <c r="A278" i="11"/>
  <c r="A277" i="11"/>
  <c r="A276" i="11"/>
  <c r="A275" i="11"/>
  <c r="A274" i="11"/>
  <c r="A273" i="11"/>
  <c r="A272" i="11"/>
  <c r="A271" i="11"/>
  <c r="A270" i="11"/>
  <c r="A269" i="11"/>
  <c r="A268" i="11"/>
  <c r="A267" i="11"/>
  <c r="A266" i="11"/>
  <c r="A265" i="11"/>
  <c r="A264" i="11"/>
  <c r="A263" i="11"/>
  <c r="A262" i="11"/>
  <c r="A261" i="11"/>
  <c r="A260" i="11"/>
  <c r="A259" i="11"/>
  <c r="A258" i="11"/>
  <c r="A257" i="11"/>
  <c r="A256" i="11"/>
  <c r="A255" i="11"/>
  <c r="A254" i="11"/>
  <c r="A253" i="11"/>
  <c r="A252" i="11"/>
  <c r="A251" i="11"/>
  <c r="A250" i="11"/>
  <c r="A249" i="11"/>
  <c r="A248" i="11"/>
  <c r="A247" i="11"/>
  <c r="A246" i="11"/>
  <c r="A245" i="11"/>
  <c r="A244" i="11"/>
  <c r="A243" i="11"/>
  <c r="A242" i="11"/>
  <c r="A241" i="11"/>
  <c r="A240" i="11"/>
  <c r="A239" i="11"/>
  <c r="A238" i="11"/>
  <c r="A237" i="11"/>
  <c r="A236" i="11"/>
  <c r="A235" i="11"/>
  <c r="A234" i="11"/>
  <c r="A233" i="11"/>
  <c r="A232" i="11"/>
  <c r="A231" i="11"/>
  <c r="A230" i="11"/>
  <c r="A229" i="11"/>
  <c r="A228" i="11"/>
  <c r="A227" i="11"/>
  <c r="A226" i="11"/>
  <c r="A225" i="11"/>
  <c r="A224" i="11"/>
  <c r="A223" i="11"/>
  <c r="A222" i="11"/>
  <c r="A221" i="11"/>
  <c r="A220" i="11"/>
  <c r="A219" i="11"/>
  <c r="A218" i="11"/>
  <c r="A217" i="11"/>
  <c r="A216" i="11"/>
  <c r="A215" i="11"/>
  <c r="A214" i="11"/>
  <c r="A213" i="11"/>
  <c r="A212" i="11"/>
  <c r="A211" i="11"/>
  <c r="A210" i="11"/>
  <c r="A209" i="11"/>
  <c r="A208" i="11"/>
  <c r="A207" i="11"/>
  <c r="A206" i="11"/>
  <c r="A205" i="11"/>
  <c r="A204" i="11"/>
  <c r="A203" i="11"/>
  <c r="A202" i="11"/>
  <c r="A201" i="11"/>
  <c r="A200" i="11"/>
  <c r="A199" i="11"/>
  <c r="A198" i="11"/>
  <c r="A197" i="11"/>
  <c r="A196" i="11"/>
  <c r="A195" i="11"/>
  <c r="A194" i="11"/>
  <c r="A193" i="11"/>
  <c r="A192" i="11"/>
  <c r="A191" i="11"/>
  <c r="A190" i="11"/>
  <c r="A189" i="11"/>
  <c r="A188" i="11"/>
  <c r="A187" i="11"/>
  <c r="A186" i="11"/>
  <c r="A185" i="11"/>
  <c r="A184" i="11"/>
  <c r="A183" i="11"/>
  <c r="A182" i="11"/>
  <c r="A181" i="11"/>
  <c r="A180" i="11"/>
  <c r="A179" i="11"/>
  <c r="A178" i="11"/>
  <c r="A177" i="11"/>
  <c r="A176" i="11"/>
  <c r="A175" i="11"/>
  <c r="A174" i="11"/>
  <c r="A173" i="11"/>
  <c r="A172" i="11"/>
  <c r="A171" i="11"/>
  <c r="A170" i="11"/>
  <c r="A169" i="11"/>
  <c r="A168" i="11"/>
  <c r="A167" i="11"/>
  <c r="A166" i="11"/>
  <c r="A165" i="11"/>
  <c r="A164" i="11"/>
  <c r="A163" i="11"/>
  <c r="A162" i="11"/>
  <c r="A161" i="11"/>
  <c r="A160" i="11"/>
  <c r="A159" i="11"/>
  <c r="A158" i="11"/>
  <c r="A157" i="11"/>
  <c r="A156" i="11"/>
  <c r="A155" i="11"/>
  <c r="A154" i="11"/>
  <c r="A153" i="11"/>
  <c r="A152" i="11"/>
  <c r="A151" i="11"/>
  <c r="A150" i="11"/>
  <c r="A149" i="11"/>
  <c r="A148" i="11"/>
  <c r="A147" i="11"/>
  <c r="A146" i="11"/>
  <c r="A145" i="11"/>
  <c r="A144" i="11"/>
  <c r="A143" i="11"/>
  <c r="A142" i="11"/>
  <c r="A141" i="11"/>
  <c r="A140" i="11"/>
  <c r="A139" i="11"/>
  <c r="A138" i="11"/>
  <c r="A137" i="11"/>
  <c r="A136" i="11"/>
  <c r="A135" i="11"/>
  <c r="A134" i="11"/>
  <c r="A133" i="11"/>
  <c r="A132" i="11"/>
  <c r="A131" i="11"/>
  <c r="A130" i="11"/>
  <c r="A129" i="11"/>
  <c r="A128" i="11"/>
  <c r="A127" i="11"/>
  <c r="A126" i="11"/>
  <c r="A125" i="11"/>
  <c r="A124" i="11"/>
  <c r="A123" i="11"/>
  <c r="A122" i="11"/>
  <c r="A121" i="11"/>
  <c r="A120" i="11"/>
  <c r="A119" i="11"/>
  <c r="A118" i="11"/>
  <c r="A117" i="11"/>
  <c r="A116" i="11"/>
  <c r="A115" i="11"/>
  <c r="A114" i="11"/>
  <c r="A113" i="11"/>
  <c r="A112" i="11"/>
  <c r="A111" i="11"/>
  <c r="A110" i="11"/>
  <c r="A109" i="11"/>
  <c r="A108" i="11"/>
  <c r="A107" i="11"/>
  <c r="A106" i="11"/>
  <c r="A105" i="11"/>
  <c r="A104" i="11"/>
  <c r="A103" i="11"/>
  <c r="A102" i="11"/>
  <c r="A101" i="11"/>
  <c r="A100" i="11"/>
  <c r="A99" i="11"/>
  <c r="A98" i="11"/>
  <c r="A97" i="11"/>
  <c r="A96" i="11"/>
  <c r="A95" i="11"/>
  <c r="A94" i="11"/>
  <c r="A93" i="11"/>
  <c r="A92" i="11"/>
  <c r="A91" i="11"/>
  <c r="A90" i="11"/>
  <c r="A89" i="11"/>
  <c r="A88" i="11"/>
  <c r="A87" i="11"/>
  <c r="A86" i="11"/>
  <c r="A85" i="11"/>
  <c r="A84" i="11"/>
  <c r="A83" i="11"/>
  <c r="A82" i="11"/>
  <c r="A81" i="11"/>
  <c r="A80" i="11"/>
  <c r="A79" i="11"/>
  <c r="A78" i="11"/>
  <c r="A77" i="11"/>
  <c r="A76" i="11"/>
  <c r="A75" i="11"/>
  <c r="A74" i="11"/>
  <c r="A73" i="11"/>
  <c r="A72" i="11"/>
  <c r="A71" i="11"/>
  <c r="A70" i="11"/>
  <c r="A69" i="11"/>
  <c r="A68" i="11"/>
  <c r="A67" i="11"/>
  <c r="A66" i="11"/>
  <c r="A65" i="11"/>
  <c r="A64" i="11"/>
  <c r="A63" i="11"/>
  <c r="A62" i="11"/>
  <c r="A61" i="11"/>
  <c r="A60" i="11"/>
  <c r="A59" i="11"/>
  <c r="A58" i="11"/>
  <c r="A57" i="11"/>
  <c r="A56" i="11"/>
  <c r="A55" i="11"/>
  <c r="A54" i="11"/>
  <c r="A53" i="11"/>
  <c r="A52" i="11"/>
  <c r="A51" i="11"/>
  <c r="A50" i="11"/>
  <c r="A49" i="11"/>
  <c r="A48" i="11"/>
  <c r="A47" i="11"/>
  <c r="A46" i="11"/>
  <c r="A45" i="11"/>
  <c r="A44" i="11"/>
  <c r="A43" i="11"/>
  <c r="A42" i="11"/>
  <c r="A41" i="11"/>
  <c r="A40" i="11"/>
  <c r="A39" i="11"/>
  <c r="A38" i="11"/>
  <c r="A37" i="11"/>
  <c r="A36" i="11"/>
  <c r="A35" i="11"/>
  <c r="A34" i="11"/>
  <c r="A33" i="11"/>
  <c r="A32" i="11"/>
  <c r="A31" i="11"/>
  <c r="A30" i="11"/>
  <c r="A29" i="11"/>
  <c r="A28" i="11"/>
  <c r="A27" i="11"/>
  <c r="A26" i="11"/>
  <c r="A25" i="11"/>
  <c r="A24" i="11"/>
  <c r="A23" i="11"/>
  <c r="A22" i="11"/>
  <c r="A21" i="11"/>
  <c r="A20" i="11"/>
  <c r="A19" i="11"/>
  <c r="A18" i="11"/>
  <c r="A17" i="11"/>
  <c r="A16" i="11"/>
  <c r="A15" i="11"/>
  <c r="A14" i="11"/>
  <c r="A13" i="11"/>
  <c r="A12" i="11"/>
  <c r="A11" i="11"/>
  <c r="A10" i="11"/>
  <c r="A9" i="11"/>
  <c r="A8" i="11"/>
  <c r="A7" i="11"/>
  <c r="A6" i="11"/>
  <c r="A5" i="11"/>
  <c r="A4" i="11"/>
  <c r="A338" i="10"/>
  <c r="A337" i="10"/>
  <c r="A336" i="10"/>
  <c r="A335" i="10"/>
  <c r="A334" i="10"/>
  <c r="A333" i="10"/>
  <c r="A332" i="10"/>
  <c r="A331" i="10"/>
  <c r="A330" i="10"/>
  <c r="A329" i="10"/>
  <c r="A328" i="10"/>
  <c r="A327" i="10"/>
  <c r="A326" i="10"/>
  <c r="A325" i="10"/>
  <c r="A324" i="10"/>
  <c r="A323" i="10"/>
  <c r="A322" i="10"/>
  <c r="A321" i="10"/>
  <c r="A320" i="10"/>
  <c r="A319" i="10"/>
  <c r="A318" i="10"/>
  <c r="A317" i="10"/>
  <c r="A316" i="10"/>
  <c r="A315" i="10"/>
  <c r="A314" i="10"/>
  <c r="A313" i="10"/>
  <c r="A312" i="10"/>
  <c r="A311" i="10"/>
  <c r="A310" i="10"/>
  <c r="A309" i="10"/>
  <c r="A308" i="10"/>
  <c r="A307" i="10"/>
  <c r="A306" i="10"/>
  <c r="A305" i="10"/>
  <c r="A304" i="10"/>
  <c r="A303" i="10"/>
  <c r="A302" i="10"/>
  <c r="A301" i="10"/>
  <c r="A300" i="10"/>
  <c r="A299" i="10"/>
  <c r="A298" i="10"/>
  <c r="A297" i="10"/>
  <c r="A296" i="10"/>
  <c r="A295" i="10"/>
  <c r="A294" i="10"/>
  <c r="A293" i="10"/>
  <c r="A292" i="10"/>
  <c r="A291" i="10"/>
  <c r="A290" i="10"/>
  <c r="A289" i="10"/>
  <c r="A288" i="10"/>
  <c r="A287" i="10"/>
  <c r="A286" i="10"/>
  <c r="A285" i="10"/>
  <c r="A284" i="10"/>
  <c r="A283" i="10"/>
  <c r="A282" i="10"/>
  <c r="A281" i="10"/>
  <c r="A280" i="10"/>
  <c r="A279" i="10"/>
  <c r="A278" i="10"/>
  <c r="A277" i="10"/>
  <c r="A276" i="10"/>
  <c r="A275" i="10"/>
  <c r="A274" i="10"/>
  <c r="A273" i="10"/>
  <c r="A272" i="10"/>
  <c r="A271" i="10"/>
  <c r="A270" i="10"/>
  <c r="A269" i="10"/>
  <c r="A268" i="10"/>
  <c r="A267" i="10"/>
  <c r="A266" i="10"/>
  <c r="A265" i="10"/>
  <c r="A264" i="10"/>
  <c r="A263" i="10"/>
  <c r="A262" i="10"/>
  <c r="A261" i="10"/>
  <c r="A260" i="10"/>
  <c r="A259" i="10"/>
  <c r="A258" i="10"/>
  <c r="A257" i="10"/>
  <c r="A256" i="10"/>
  <c r="A255" i="10"/>
  <c r="A254" i="10"/>
  <c r="A253" i="10"/>
  <c r="A252" i="10"/>
  <c r="A251" i="10"/>
  <c r="A250" i="10"/>
  <c r="A249" i="10"/>
  <c r="A248" i="10"/>
  <c r="A247" i="10"/>
  <c r="A246" i="10"/>
  <c r="A245" i="10"/>
  <c r="A244" i="10"/>
  <c r="A243" i="10"/>
  <c r="A242" i="10"/>
  <c r="A241" i="10"/>
  <c r="A240" i="10"/>
  <c r="A239" i="10"/>
  <c r="A238" i="10"/>
  <c r="A237" i="10"/>
  <c r="A236" i="10"/>
  <c r="A235" i="10"/>
  <c r="A234" i="10"/>
  <c r="A233" i="10"/>
  <c r="A232" i="10"/>
  <c r="A231" i="10"/>
  <c r="A230" i="10"/>
  <c r="A229" i="10"/>
  <c r="A228" i="10"/>
  <c r="A227" i="10"/>
  <c r="A226" i="10"/>
  <c r="A225" i="10"/>
  <c r="A224" i="10"/>
  <c r="A223" i="10"/>
  <c r="A222" i="10"/>
  <c r="A221" i="10"/>
  <c r="A220" i="10"/>
  <c r="A219" i="10"/>
  <c r="A218" i="10"/>
  <c r="A217" i="10"/>
  <c r="A216" i="10"/>
  <c r="A215" i="10"/>
  <c r="A214" i="10"/>
  <c r="A213" i="10"/>
  <c r="A212" i="10"/>
  <c r="A211" i="10"/>
  <c r="A210" i="10"/>
  <c r="A209" i="10"/>
  <c r="A208" i="10"/>
  <c r="A207" i="10"/>
  <c r="A206" i="10"/>
  <c r="A205" i="10"/>
  <c r="A204" i="10"/>
  <c r="A203" i="10"/>
  <c r="A202" i="10"/>
  <c r="A201" i="10"/>
  <c r="A200" i="10"/>
  <c r="A199" i="10"/>
  <c r="A198" i="10"/>
  <c r="A197" i="10"/>
  <c r="A196" i="10"/>
  <c r="A195" i="10"/>
  <c r="A194" i="10"/>
  <c r="A193" i="10"/>
  <c r="A192" i="10"/>
  <c r="A191" i="10"/>
  <c r="A190" i="10"/>
  <c r="A189" i="10"/>
  <c r="A188" i="10"/>
  <c r="A187" i="10"/>
  <c r="A186" i="10"/>
  <c r="A185" i="10"/>
  <c r="A184" i="10"/>
  <c r="A183" i="10"/>
  <c r="A182" i="10"/>
  <c r="A181" i="10"/>
  <c r="A180" i="10"/>
  <c r="A179" i="10"/>
  <c r="A178" i="10"/>
  <c r="A177" i="10"/>
  <c r="A176" i="10"/>
  <c r="A175" i="10"/>
  <c r="A174" i="10"/>
  <c r="A173" i="10"/>
  <c r="A172" i="10"/>
  <c r="A171" i="10"/>
  <c r="A170" i="10"/>
  <c r="A169" i="10"/>
  <c r="A168" i="10"/>
  <c r="A167" i="10"/>
  <c r="A166" i="10"/>
  <c r="A165" i="10"/>
  <c r="A164" i="10"/>
  <c r="A163" i="10"/>
  <c r="A162" i="10"/>
  <c r="A161" i="10"/>
  <c r="A160" i="10"/>
  <c r="A159" i="10"/>
  <c r="A158" i="10"/>
  <c r="A157" i="10"/>
  <c r="A156" i="10"/>
  <c r="A155" i="10"/>
  <c r="A154" i="10"/>
  <c r="A153" i="10"/>
  <c r="A152" i="10"/>
  <c r="A151" i="10"/>
  <c r="A150" i="10"/>
  <c r="A149" i="10"/>
  <c r="A148" i="10"/>
  <c r="A147" i="10"/>
  <c r="A146" i="10"/>
  <c r="A145" i="10"/>
  <c r="A144" i="10"/>
  <c r="A143" i="10"/>
  <c r="A142" i="10"/>
  <c r="A141" i="10"/>
  <c r="A140" i="10"/>
  <c r="A139" i="10"/>
  <c r="A138" i="10"/>
  <c r="A137" i="10"/>
  <c r="A136" i="10"/>
  <c r="A135" i="10"/>
  <c r="A134" i="10"/>
  <c r="A133" i="10"/>
  <c r="A132" i="10"/>
  <c r="A131" i="10"/>
  <c r="A130" i="10"/>
  <c r="A129" i="10"/>
  <c r="A128" i="10"/>
  <c r="A127" i="10"/>
  <c r="A126" i="10"/>
  <c r="A125" i="10"/>
  <c r="A124" i="10"/>
  <c r="A123" i="10"/>
  <c r="A122" i="10"/>
  <c r="A121" i="10"/>
  <c r="A120" i="10"/>
  <c r="A119" i="10"/>
  <c r="A118" i="10"/>
  <c r="A117" i="10"/>
  <c r="A116" i="10"/>
  <c r="A115" i="10"/>
  <c r="A114" i="10"/>
  <c r="A113" i="10"/>
  <c r="A112" i="10"/>
  <c r="A111" i="10"/>
  <c r="A110" i="10"/>
  <c r="A109" i="10"/>
  <c r="A108" i="10"/>
  <c r="A107" i="10"/>
  <c r="A106" i="10"/>
  <c r="A105" i="10"/>
  <c r="A104" i="10"/>
  <c r="A103" i="10"/>
  <c r="A102" i="10"/>
  <c r="A101" i="10"/>
  <c r="A100" i="10"/>
  <c r="A99" i="10"/>
  <c r="A98" i="10"/>
  <c r="A97" i="10"/>
  <c r="A96" i="10"/>
  <c r="A95" i="10"/>
  <c r="A94" i="10"/>
  <c r="A93" i="10"/>
  <c r="A92" i="10"/>
  <c r="A91" i="10"/>
  <c r="A90" i="10"/>
  <c r="A89" i="10"/>
  <c r="A88" i="10"/>
  <c r="A87" i="10"/>
  <c r="A86" i="10"/>
  <c r="A85" i="10"/>
  <c r="A84" i="10"/>
  <c r="A83" i="10"/>
  <c r="A82" i="10"/>
  <c r="A81" i="10"/>
  <c r="A80" i="10"/>
  <c r="A79" i="10"/>
  <c r="A78" i="10"/>
  <c r="A77" i="10"/>
  <c r="A76" i="10"/>
  <c r="A75" i="10"/>
  <c r="A74" i="10"/>
  <c r="A73" i="10"/>
  <c r="A72" i="10"/>
  <c r="A71" i="10"/>
  <c r="A70" i="10"/>
  <c r="A69" i="10"/>
  <c r="A68" i="10"/>
  <c r="A67" i="10"/>
  <c r="A66" i="10"/>
  <c r="A65" i="10"/>
  <c r="A64" i="10"/>
  <c r="A63" i="10"/>
  <c r="A62" i="10"/>
  <c r="A61" i="10"/>
  <c r="A60" i="10"/>
  <c r="A59" i="10"/>
  <c r="A58" i="10"/>
  <c r="A57" i="10"/>
  <c r="A56" i="10"/>
  <c r="A55" i="10"/>
  <c r="A54" i="10"/>
  <c r="A53" i="10"/>
  <c r="A52" i="10"/>
  <c r="A51" i="10"/>
  <c r="A50" i="10"/>
  <c r="A49" i="10"/>
  <c r="A48" i="10"/>
  <c r="A47" i="10"/>
  <c r="A46" i="10"/>
  <c r="A45" i="10"/>
  <c r="A44" i="10"/>
  <c r="A43" i="10"/>
  <c r="A42" i="10"/>
  <c r="A41" i="10"/>
  <c r="A40" i="10"/>
  <c r="A39" i="10"/>
  <c r="A38" i="10"/>
  <c r="A37" i="10"/>
  <c r="A36" i="10"/>
  <c r="A35" i="10"/>
  <c r="A34" i="10"/>
  <c r="A33" i="10"/>
  <c r="A32" i="10"/>
  <c r="A31" i="10"/>
  <c r="A30" i="10"/>
  <c r="A29" i="10"/>
  <c r="A28" i="10"/>
  <c r="A27" i="10"/>
  <c r="A26" i="10"/>
  <c r="A25" i="10"/>
  <c r="A24" i="10"/>
  <c r="A23" i="10"/>
  <c r="A22" i="10"/>
  <c r="A21" i="10"/>
  <c r="A20" i="10"/>
  <c r="A19" i="10"/>
  <c r="A18" i="10"/>
  <c r="A17" i="10"/>
  <c r="A16" i="10"/>
  <c r="A15" i="10"/>
  <c r="A14" i="10"/>
  <c r="A13" i="10"/>
  <c r="A12" i="10"/>
  <c r="A11" i="10"/>
  <c r="A10" i="10"/>
  <c r="A9" i="10"/>
  <c r="A8" i="10"/>
  <c r="A7" i="10"/>
  <c r="A6" i="10"/>
  <c r="A5" i="10"/>
  <c r="A7" i="14"/>
  <c r="A6" i="14"/>
  <c r="A5" i="14"/>
  <c r="A4" i="14"/>
  <c r="A51" i="12"/>
  <c r="A284" i="11"/>
  <c r="L5" i="1" l="1"/>
  <c r="F31" i="1"/>
  <c r="A57" i="13" l="1"/>
  <c r="A56" i="13"/>
  <c r="A55" i="13"/>
  <c r="A102" i="17"/>
  <c r="A101" i="17"/>
  <c r="A100" i="17"/>
  <c r="A99" i="17"/>
  <c r="A98" i="17"/>
  <c r="A97" i="17"/>
  <c r="A96" i="17"/>
  <c r="A95" i="17"/>
  <c r="A94" i="17"/>
  <c r="A93" i="17"/>
  <c r="A92" i="17"/>
  <c r="A91" i="17"/>
  <c r="A90" i="17"/>
  <c r="A89" i="17"/>
  <c r="A88" i="17"/>
  <c r="A87" i="17"/>
  <c r="A86" i="17"/>
  <c r="A85" i="17"/>
  <c r="A84" i="17"/>
  <c r="A83" i="17"/>
  <c r="A82" i="17"/>
  <c r="A81" i="17"/>
  <c r="A80" i="17"/>
  <c r="A79" i="17"/>
  <c r="A78" i="17"/>
  <c r="A77" i="17"/>
  <c r="A76" i="17"/>
  <c r="A75" i="17"/>
  <c r="A74" i="17"/>
  <c r="A73" i="17"/>
  <c r="A72" i="17"/>
  <c r="A71" i="17"/>
  <c r="A70" i="17"/>
  <c r="A69" i="17"/>
  <c r="A68" i="17"/>
  <c r="A67" i="17"/>
  <c r="A66" i="17"/>
  <c r="A65" i="17"/>
  <c r="A64" i="17"/>
  <c r="A63" i="17"/>
  <c r="A62" i="17"/>
  <c r="A61" i="17"/>
  <c r="A60" i="17"/>
  <c r="A59" i="17"/>
  <c r="A58" i="17"/>
  <c r="A57" i="17"/>
  <c r="A56" i="17"/>
  <c r="A55" i="17"/>
  <c r="A54" i="17"/>
  <c r="A53" i="17"/>
  <c r="A52" i="17"/>
  <c r="A51" i="17"/>
  <c r="A50" i="17"/>
  <c r="A49" i="17"/>
  <c r="A48" i="17"/>
  <c r="A47" i="17"/>
  <c r="A46" i="17"/>
  <c r="A45" i="17"/>
  <c r="A44" i="17"/>
  <c r="A43" i="17"/>
  <c r="A42" i="17"/>
  <c r="A41" i="17"/>
  <c r="A40" i="17"/>
  <c r="A39" i="17"/>
  <c r="A38" i="17"/>
  <c r="A37" i="17"/>
  <c r="A36" i="17"/>
  <c r="A35" i="17"/>
  <c r="A34" i="17"/>
  <c r="A33" i="17"/>
  <c r="A32" i="17"/>
  <c r="A31" i="17"/>
  <c r="A30" i="17"/>
  <c r="A29" i="17"/>
  <c r="A28" i="17"/>
  <c r="A27" i="17"/>
  <c r="A26" i="17"/>
  <c r="A25" i="17"/>
  <c r="A24" i="17"/>
  <c r="A23" i="17"/>
  <c r="A22" i="17"/>
  <c r="A21" i="17"/>
  <c r="A20" i="17"/>
  <c r="A19" i="17"/>
  <c r="A18" i="17"/>
  <c r="A17" i="17"/>
  <c r="A16" i="17"/>
  <c r="A15" i="17"/>
  <c r="A14" i="17"/>
  <c r="A13" i="17"/>
  <c r="A12" i="17"/>
  <c r="A11" i="17"/>
  <c r="A10" i="17"/>
  <c r="A9" i="17"/>
  <c r="A8" i="17"/>
  <c r="A7" i="17"/>
  <c r="A6" i="17"/>
  <c r="A5" i="17"/>
  <c r="A4" i="17"/>
  <c r="E32" i="1" l="1"/>
  <c r="F30" i="1" l="1"/>
  <c r="D31" i="1" s="1"/>
  <c r="C29" i="3"/>
  <c r="C29" i="6"/>
  <c r="C29" i="7"/>
  <c r="C29" i="8"/>
  <c r="C29" i="9"/>
  <c r="C17" i="9" l="1"/>
  <c r="C17" i="8"/>
  <c r="C17" i="7"/>
  <c r="C17" i="6"/>
  <c r="C17" i="3"/>
  <c r="F25" i="1" l="1"/>
  <c r="B38" i="4" s="1"/>
  <c r="F24" i="1"/>
  <c r="B37" i="4" s="1"/>
  <c r="F23" i="1"/>
  <c r="B36" i="4" s="1"/>
  <c r="F22" i="1"/>
  <c r="B35" i="4" s="1"/>
  <c r="F21" i="1"/>
  <c r="B34" i="4" s="1"/>
  <c r="F20" i="1"/>
  <c r="B33" i="4" s="1"/>
  <c r="F19" i="1"/>
  <c r="B32" i="4" s="1"/>
  <c r="F18" i="1"/>
  <c r="B31" i="4" s="1"/>
  <c r="F17" i="1"/>
  <c r="B30" i="4" s="1"/>
  <c r="F16" i="1"/>
  <c r="B29" i="4" s="1"/>
  <c r="F15" i="1"/>
  <c r="B28" i="4" s="1"/>
  <c r="F14" i="1"/>
  <c r="B27" i="4" s="1"/>
  <c r="F13" i="1"/>
  <c r="B26" i="4" s="1"/>
  <c r="F12" i="1"/>
  <c r="B25" i="4" s="1"/>
  <c r="F11" i="1"/>
  <c r="B24" i="4" s="1"/>
  <c r="J25" i="1"/>
  <c r="C38" i="4" s="1"/>
  <c r="D38" i="4" s="1"/>
  <c r="J24" i="1"/>
  <c r="C37" i="4" s="1"/>
  <c r="D37" i="4" s="1"/>
  <c r="J23" i="1"/>
  <c r="C36" i="4" s="1"/>
  <c r="D36" i="4" s="1"/>
  <c r="H52" i="9"/>
  <c r="F52" i="9"/>
  <c r="F55" i="8"/>
  <c r="H52" i="8"/>
  <c r="F52" i="8"/>
  <c r="H52" i="3"/>
  <c r="F52" i="3"/>
  <c r="H52" i="6"/>
  <c r="F52" i="6"/>
  <c r="F55" i="7"/>
  <c r="H52" i="7"/>
  <c r="F52" i="7"/>
  <c r="B20" i="5"/>
  <c r="B19" i="5"/>
  <c r="B18" i="5"/>
  <c r="C28" i="9"/>
  <c r="C27" i="9"/>
  <c r="C26" i="9"/>
  <c r="C25" i="9"/>
  <c r="C24" i="9"/>
  <c r="C23" i="9"/>
  <c r="C22" i="9"/>
  <c r="C21" i="9"/>
  <c r="C20" i="9"/>
  <c r="C19" i="9"/>
  <c r="C18" i="9"/>
  <c r="K12" i="9"/>
  <c r="G12" i="9"/>
  <c r="C39" i="9" s="1"/>
  <c r="K11" i="9"/>
  <c r="C32" i="9" s="1"/>
  <c r="C47" i="4" s="1"/>
  <c r="G11" i="9"/>
  <c r="C37" i="9" s="1"/>
  <c r="K10" i="9"/>
  <c r="G10" i="9"/>
  <c r="C35" i="9" s="1"/>
  <c r="B4" i="9"/>
  <c r="B3" i="9"/>
  <c r="C28" i="8"/>
  <c r="C27" i="8"/>
  <c r="C26" i="8"/>
  <c r="C25" i="8"/>
  <c r="C24" i="8"/>
  <c r="C23" i="8"/>
  <c r="C22" i="8"/>
  <c r="C21" i="8"/>
  <c r="C20" i="8"/>
  <c r="C19" i="8"/>
  <c r="C18" i="8"/>
  <c r="K12" i="8"/>
  <c r="G12" i="8"/>
  <c r="C39" i="8"/>
  <c r="K11" i="8"/>
  <c r="C32" i="8" s="1"/>
  <c r="C46" i="4" s="1"/>
  <c r="G11" i="8"/>
  <c r="C37" i="8" s="1"/>
  <c r="K10" i="8"/>
  <c r="G10" i="8"/>
  <c r="C35" i="8"/>
  <c r="B4" i="8"/>
  <c r="B3" i="8"/>
  <c r="C28" i="7"/>
  <c r="C27" i="7"/>
  <c r="C26" i="7"/>
  <c r="C25" i="7"/>
  <c r="C24" i="7"/>
  <c r="C23" i="7"/>
  <c r="C22" i="7"/>
  <c r="C21" i="7"/>
  <c r="C20" i="7"/>
  <c r="C19" i="7"/>
  <c r="C18" i="7"/>
  <c r="K12" i="7"/>
  <c r="G12" i="7"/>
  <c r="C39" i="7" s="1"/>
  <c r="K11" i="7"/>
  <c r="C32" i="7"/>
  <c r="C45" i="4" s="1"/>
  <c r="G11" i="7"/>
  <c r="C37" i="7" s="1"/>
  <c r="K10" i="7"/>
  <c r="G10" i="7"/>
  <c r="C35" i="7" s="1"/>
  <c r="B4" i="7"/>
  <c r="B3" i="7"/>
  <c r="B17" i="5"/>
  <c r="C28" i="6"/>
  <c r="C27" i="6"/>
  <c r="C26" i="6"/>
  <c r="C25" i="6"/>
  <c r="C24" i="6"/>
  <c r="C23" i="6"/>
  <c r="C22" i="6"/>
  <c r="C21" i="6"/>
  <c r="C20" i="6"/>
  <c r="C19" i="6"/>
  <c r="C18" i="6"/>
  <c r="K12" i="6"/>
  <c r="G12" i="6"/>
  <c r="C39" i="6" s="1"/>
  <c r="K11" i="6"/>
  <c r="C32" i="6"/>
  <c r="C44" i="4" s="1"/>
  <c r="G11" i="6"/>
  <c r="C37" i="6" s="1"/>
  <c r="K10" i="6"/>
  <c r="G10" i="6"/>
  <c r="C35" i="6" s="1"/>
  <c r="B4" i="6"/>
  <c r="B3" i="6"/>
  <c r="B16" i="5"/>
  <c r="C8" i="5"/>
  <c r="C7" i="5"/>
  <c r="C6" i="5"/>
  <c r="C5" i="5"/>
  <c r="C4" i="5"/>
  <c r="C28" i="3"/>
  <c r="C27" i="3"/>
  <c r="C26" i="3"/>
  <c r="C25" i="3"/>
  <c r="C24" i="3"/>
  <c r="C23" i="3"/>
  <c r="C22" i="3"/>
  <c r="C21" i="3"/>
  <c r="C20" i="3"/>
  <c r="C19" i="3"/>
  <c r="C18" i="3"/>
  <c r="J22" i="1"/>
  <c r="C35" i="4" s="1"/>
  <c r="D35" i="4" s="1"/>
  <c r="J21" i="1"/>
  <c r="C34" i="4" s="1"/>
  <c r="D34" i="4" s="1"/>
  <c r="J20" i="1"/>
  <c r="C33" i="4" s="1"/>
  <c r="D33" i="4" s="1"/>
  <c r="J19" i="1"/>
  <c r="C32" i="4" s="1"/>
  <c r="D32" i="4" s="1"/>
  <c r="J18" i="1"/>
  <c r="C31" i="4" s="1"/>
  <c r="D31" i="4" s="1"/>
  <c r="J17" i="1"/>
  <c r="C30" i="4" s="1"/>
  <c r="D30" i="4" s="1"/>
  <c r="J16" i="1"/>
  <c r="C29" i="4" s="1"/>
  <c r="D29" i="4" s="1"/>
  <c r="J15" i="1"/>
  <c r="C28" i="4" s="1"/>
  <c r="D28" i="4" s="1"/>
  <c r="J14" i="1"/>
  <c r="C27" i="4" s="1"/>
  <c r="D27" i="4" s="1"/>
  <c r="J13" i="1"/>
  <c r="C26" i="4" s="1"/>
  <c r="D26" i="4" s="1"/>
  <c r="J12" i="1"/>
  <c r="C25" i="4" s="1"/>
  <c r="D25" i="4" s="1"/>
  <c r="J11" i="1"/>
  <c r="C24" i="4" s="1"/>
  <c r="D24" i="4" s="1"/>
  <c r="C15" i="4"/>
  <c r="A35" i="4"/>
  <c r="A34" i="4"/>
  <c r="A33" i="4"/>
  <c r="A32" i="4"/>
  <c r="A31" i="4"/>
  <c r="A30" i="4"/>
  <c r="A29" i="4"/>
  <c r="A28" i="4"/>
  <c r="A27" i="4"/>
  <c r="A26" i="4"/>
  <c r="A25" i="4"/>
  <c r="A24" i="4"/>
  <c r="K10" i="3"/>
  <c r="C40" i="4" s="1"/>
  <c r="D40" i="4" s="1"/>
  <c r="K11" i="3"/>
  <c r="C32" i="3" s="1"/>
  <c r="C43" i="4" s="1"/>
  <c r="K12" i="3"/>
  <c r="C42" i="4"/>
  <c r="D42" i="4" s="1"/>
  <c r="G10" i="3"/>
  <c r="B40" i="4" s="1"/>
  <c r="G11" i="3"/>
  <c r="C37" i="3" s="1"/>
  <c r="G12" i="3"/>
  <c r="C39" i="3" s="1"/>
  <c r="B4" i="3"/>
  <c r="B3" i="3"/>
  <c r="B42" i="4"/>
  <c r="D45" i="4" l="1"/>
  <c r="E18" i="5" s="1"/>
  <c r="D18" i="5"/>
  <c r="C41" i="9"/>
  <c r="C35" i="3"/>
  <c r="C3" i="5"/>
  <c r="C8" i="4"/>
  <c r="D20" i="5"/>
  <c r="D47" i="4"/>
  <c r="E20" i="5" s="1"/>
  <c r="C5" i="4"/>
  <c r="C10" i="4"/>
  <c r="G7" i="4" a="1"/>
  <c r="D43" i="4"/>
  <c r="E16" i="5" s="1"/>
  <c r="D16" i="5"/>
  <c r="C41" i="6"/>
  <c r="C41" i="7"/>
  <c r="C41" i="8"/>
  <c r="B47" i="4"/>
  <c r="C20" i="5" s="1"/>
  <c r="D44" i="4"/>
  <c r="E17" i="5" s="1"/>
  <c r="D17" i="5"/>
  <c r="D46" i="4"/>
  <c r="E19" i="5" s="1"/>
  <c r="D19" i="5"/>
  <c r="C41" i="3"/>
  <c r="C41" i="4"/>
  <c r="D41" i="4" s="1"/>
  <c r="B41" i="4"/>
  <c r="E36" i="4" l="1"/>
  <c r="C45" i="6"/>
  <c r="C45" i="3"/>
  <c r="E31" i="4"/>
  <c r="E35" i="4"/>
  <c r="E29" i="4"/>
  <c r="E37" i="4"/>
  <c r="E34" i="4"/>
  <c r="C45" i="9"/>
  <c r="E33" i="4"/>
  <c r="E30" i="4"/>
  <c r="E27" i="4"/>
  <c r="C45" i="8"/>
  <c r="C45" i="7"/>
  <c r="E26" i="4"/>
  <c r="E38" i="4"/>
  <c r="E32" i="4"/>
  <c r="E24" i="4"/>
  <c r="E28" i="4"/>
  <c r="E25" i="4"/>
  <c r="C16" i="4"/>
  <c r="B46" i="4"/>
  <c r="C19" i="5" s="1"/>
  <c r="B43" i="4"/>
  <c r="C16" i="5" s="1"/>
  <c r="B45" i="4"/>
  <c r="C18" i="5" s="1"/>
  <c r="B44" i="4"/>
  <c r="C17" i="5" s="1"/>
  <c r="G10" i="4"/>
  <c r="G7" i="4"/>
  <c r="H10" i="4"/>
  <c r="C9" i="4" s="1"/>
  <c r="G8" i="4"/>
  <c r="C11" i="4" s="1"/>
  <c r="H8" i="4"/>
  <c r="H11" i="4"/>
  <c r="G11" i="4"/>
  <c r="H7" i="4"/>
  <c r="H9" i="4"/>
  <c r="C6" i="4" s="1"/>
  <c r="G9" i="4"/>
  <c r="C7" i="4" s="1"/>
  <c r="G37" i="4" l="1"/>
  <c r="H37" i="4"/>
  <c r="D46" i="1"/>
  <c r="C17" i="4"/>
  <c r="H33" i="4"/>
  <c r="G33" i="4"/>
  <c r="H32" i="4"/>
  <c r="G32" i="4"/>
  <c r="G38" i="4"/>
  <c r="H38" i="4"/>
  <c r="G34" i="4"/>
  <c r="H34" i="4"/>
  <c r="E47" i="7"/>
  <c r="F46" i="7" s="1"/>
  <c r="F18" i="5" s="1"/>
  <c r="E45" i="7"/>
  <c r="E47" i="8"/>
  <c r="F46" i="8" s="1"/>
  <c r="F19" i="5" s="1"/>
  <c r="E45" i="8"/>
  <c r="H35" i="4"/>
  <c r="G35" i="4"/>
  <c r="G25" i="4"/>
  <c r="H25" i="4"/>
  <c r="G27" i="4"/>
  <c r="H27" i="4"/>
  <c r="G31" i="4"/>
  <c r="H31" i="4"/>
  <c r="H28" i="4"/>
  <c r="G28" i="4"/>
  <c r="H30" i="4"/>
  <c r="G30" i="4"/>
  <c r="E45" i="3"/>
  <c r="E47" i="3"/>
  <c r="F46" i="3" s="1"/>
  <c r="F16" i="5" s="1"/>
  <c r="E45" i="6"/>
  <c r="E47" i="6"/>
  <c r="F46" i="6" s="1"/>
  <c r="F17" i="5" s="1"/>
  <c r="H26" i="4"/>
  <c r="G26" i="4"/>
  <c r="G29" i="4"/>
  <c r="H29" i="4"/>
  <c r="H24" i="4"/>
  <c r="G24" i="4"/>
  <c r="E45" i="9"/>
  <c r="E47" i="9"/>
  <c r="F46" i="9" s="1"/>
  <c r="F20" i="5" s="1"/>
  <c r="G36" i="4"/>
  <c r="H36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David C. Keys</author>
  </authors>
  <commentList>
    <comment ref="G7" authorId="0" shapeId="0" xr:uid="{00000000-0006-0000-0100-000001000000}">
      <text>
        <r>
          <rPr>
            <sz val="8"/>
            <color indexed="81"/>
            <rFont val="Tahoma"/>
            <family val="2"/>
          </rPr>
          <t>m coefficient</t>
        </r>
        <r>
          <rPr>
            <b/>
            <sz val="8"/>
            <color indexed="81"/>
            <rFont val="Tahoma"/>
            <family val="2"/>
          </rPr>
          <t xml:space="preserve"> (m)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H7" authorId="0" shapeId="0" xr:uid="{00000000-0006-0000-0100-000002000000}">
      <text>
        <r>
          <rPr>
            <sz val="8"/>
            <color indexed="81"/>
            <rFont val="Tahoma"/>
            <family val="2"/>
          </rPr>
          <t>b constant</t>
        </r>
        <r>
          <rPr>
            <b/>
            <sz val="8"/>
            <color indexed="81"/>
            <rFont val="Tahoma"/>
            <family val="2"/>
          </rPr>
          <t xml:space="preserve"> (b)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8" authorId="0" shapeId="0" xr:uid="{00000000-0006-0000-0100-000003000000}">
      <text>
        <r>
          <rPr>
            <sz val="8"/>
            <color indexed="81"/>
            <rFont val="Tahoma"/>
            <family val="2"/>
          </rPr>
          <t>standard error of the coefficients (</t>
        </r>
        <r>
          <rPr>
            <b/>
            <sz val="8"/>
            <color indexed="81"/>
            <rFont val="Tahoma"/>
            <family val="2"/>
          </rPr>
          <t>se</t>
        </r>
        <r>
          <rPr>
            <sz val="8"/>
            <color indexed="81"/>
            <rFont val="Tahoma"/>
            <family val="2"/>
          </rPr>
          <t xml:space="preserve">)
</t>
        </r>
      </text>
    </comment>
    <comment ref="H8" authorId="0" shapeId="0" xr:uid="{00000000-0006-0000-0100-000004000000}">
      <text>
        <r>
          <rPr>
            <sz val="8"/>
            <color indexed="81"/>
            <rFont val="Tahoma"/>
            <family val="2"/>
          </rPr>
          <t>Standard error of the constant b</t>
        </r>
        <r>
          <rPr>
            <b/>
            <sz val="8"/>
            <color indexed="81"/>
            <rFont val="Tahoma"/>
            <family val="2"/>
          </rPr>
          <t xml:space="preserve"> (Seb)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9" authorId="0" shapeId="0" xr:uid="{00000000-0006-0000-0100-000005000000}">
      <text>
        <r>
          <rPr>
            <sz val="8"/>
            <color indexed="81"/>
            <rFont val="Tahoma"/>
            <family val="2"/>
          </rPr>
          <t xml:space="preserve">Coefficient of determination </t>
        </r>
        <r>
          <rPr>
            <b/>
            <sz val="8"/>
            <color indexed="81"/>
            <rFont val="Tahoma"/>
            <family val="2"/>
          </rPr>
          <t>(r2)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H9" authorId="0" shapeId="0" xr:uid="{00000000-0006-0000-0100-000006000000}">
      <text>
        <r>
          <rPr>
            <sz val="8"/>
            <color indexed="81"/>
            <rFont val="Tahoma"/>
            <family val="2"/>
          </rPr>
          <t xml:space="preserve">Standard error for the Y estimate </t>
        </r>
        <r>
          <rPr>
            <b/>
            <sz val="8"/>
            <color indexed="81"/>
            <rFont val="Tahoma"/>
            <family val="2"/>
          </rPr>
          <t>(sey)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10" authorId="0" shapeId="0" xr:uid="{00000000-0006-0000-0100-000007000000}">
      <text>
        <r>
          <rPr>
            <sz val="8"/>
            <color indexed="81"/>
            <rFont val="Tahoma"/>
            <family val="2"/>
          </rPr>
          <t xml:space="preserve">F statistic </t>
        </r>
        <r>
          <rPr>
            <b/>
            <sz val="8"/>
            <color indexed="81"/>
            <rFont val="Tahoma"/>
            <family val="2"/>
          </rPr>
          <t>(F)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H10" authorId="0" shapeId="0" xr:uid="{00000000-0006-0000-0100-000008000000}">
      <text>
        <r>
          <rPr>
            <sz val="8"/>
            <color indexed="81"/>
            <rFont val="Tahoma"/>
            <family val="2"/>
          </rPr>
          <t xml:space="preserve">Degrees of freedom </t>
        </r>
        <r>
          <rPr>
            <b/>
            <sz val="8"/>
            <color indexed="81"/>
            <rFont val="Tahoma"/>
            <family val="2"/>
          </rPr>
          <t>(df)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11" authorId="0" shapeId="0" xr:uid="{00000000-0006-0000-0100-000009000000}">
      <text>
        <r>
          <rPr>
            <sz val="8"/>
            <color indexed="81"/>
            <rFont val="Tahoma"/>
            <family val="2"/>
          </rPr>
          <t>regression sum of squares</t>
        </r>
        <r>
          <rPr>
            <b/>
            <sz val="8"/>
            <color indexed="81"/>
            <rFont val="Tahoma"/>
            <family val="2"/>
          </rPr>
          <t xml:space="preserve"> (ss reg)</t>
        </r>
      </text>
    </comment>
    <comment ref="H11" authorId="0" shapeId="0" xr:uid="{00000000-0006-0000-0100-00000A000000}">
      <text>
        <r>
          <rPr>
            <sz val="8"/>
            <color indexed="81"/>
            <rFont val="Tahoma"/>
            <family val="2"/>
          </rPr>
          <t xml:space="preserve">residual sum of squares </t>
        </r>
        <r>
          <rPr>
            <b/>
            <sz val="8"/>
            <color indexed="81"/>
            <rFont val="Tahoma"/>
            <family val="2"/>
          </rPr>
          <t>(ss resid)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<sst xmlns="http://schemas.openxmlformats.org/spreadsheetml/2006/main" count="2714" uniqueCount="1687">
  <si>
    <t>COUNTY:</t>
  </si>
  <si>
    <t>CURVE #:</t>
  </si>
  <si>
    <t xml:space="preserve">MONITOR:  </t>
  </si>
  <si>
    <t xml:space="preserve">INSPECTOR:  </t>
  </si>
  <si>
    <t>PROJ.  #:</t>
  </si>
  <si>
    <t xml:space="preserve">REP/CONTRACTOR:  </t>
  </si>
  <si>
    <t xml:space="preserve">DATE:  </t>
  </si>
  <si>
    <t xml:space="preserve"> </t>
  </si>
  <si>
    <t>BEAM #</t>
  </si>
  <si>
    <t>LOAD AT</t>
  </si>
  <si>
    <t xml:space="preserve">BREAK </t>
  </si>
  <si>
    <t xml:space="preserve">AGE AT </t>
  </si>
  <si>
    <t>TTF</t>
  </si>
  <si>
    <t>AVERAGE</t>
  </si>
  <si>
    <t>BREAK</t>
  </si>
  <si>
    <t>LOCATION</t>
  </si>
  <si>
    <t>STRENGTH</t>
  </si>
  <si>
    <t>CH 1</t>
  </si>
  <si>
    <t>CH 2</t>
  </si>
  <si>
    <t>TEMP</t>
  </si>
  <si>
    <t>(lbs)</t>
  </si>
  <si>
    <t>(in)</t>
  </si>
  <si>
    <t>(psi)</t>
  </si>
  <si>
    <t>(days)</t>
  </si>
  <si>
    <t>(AVG)</t>
  </si>
  <si>
    <t>Enter</t>
  </si>
  <si>
    <t>MIX INFORMATION</t>
  </si>
  <si>
    <t xml:space="preserve">AIR:  </t>
  </si>
  <si>
    <t xml:space="preserve">SLUMP:  </t>
  </si>
  <si>
    <t xml:space="preserve">MIX:  </t>
  </si>
  <si>
    <t xml:space="preserve">FLY ASH SOURCE:  </t>
  </si>
  <si>
    <t xml:space="preserve">CEMENT SOURCE:  </t>
  </si>
  <si>
    <t xml:space="preserve">COARSE AGGREGATE SOURCE:  </t>
  </si>
  <si>
    <t xml:space="preserve">FINE AGGREGATE SOURCE:  </t>
  </si>
  <si>
    <t xml:space="preserve">WATER REDUCER BRAND:  </t>
  </si>
  <si>
    <t xml:space="preserve">Add. Rate:  </t>
  </si>
  <si>
    <t xml:space="preserve">AIR ADMIXTURE BRAND:  </t>
  </si>
  <si>
    <t xml:space="preserve">METHOD OF DEVELOPMENT:  </t>
  </si>
  <si>
    <t xml:space="preserve"> psi</t>
  </si>
  <si>
    <t xml:space="preserve">REQUIRED TTF:    </t>
  </si>
  <si>
    <t>Certified Maturity Contractor Representative -</t>
  </si>
  <si>
    <t>Comments:</t>
  </si>
  <si>
    <t>Maturity Curve Reviewed -</t>
  </si>
  <si>
    <t>R Squared</t>
  </si>
  <si>
    <t>Degrees of Freedom</t>
  </si>
  <si>
    <t>psi</t>
  </si>
  <si>
    <t xml:space="preserve">CONTRACTOR:  </t>
  </si>
  <si>
    <t>(DAYS)</t>
  </si>
  <si>
    <t xml:space="preserve">w/c:  </t>
  </si>
  <si>
    <t xml:space="preserve">FLY ASH:  </t>
  </si>
  <si>
    <t xml:space="preserve">CEMENT:  </t>
  </si>
  <si>
    <t xml:space="preserve">COARSE AGGREGATE:  </t>
  </si>
  <si>
    <t xml:space="preserve">FINE AGGREGATE:  </t>
  </si>
  <si>
    <t xml:space="preserve">WATER REDUCER:  </t>
  </si>
  <si>
    <t xml:space="preserve">AIR ENTRAINER:  </t>
  </si>
  <si>
    <t>TTF @ Break</t>
  </si>
  <si>
    <t>Calculated</t>
  </si>
  <si>
    <t>Range</t>
  </si>
  <si>
    <t>psi @ TTF</t>
  </si>
  <si>
    <t>Maximum</t>
  </si>
  <si>
    <t>Maturity Curve  Verification Reviewed -</t>
  </si>
  <si>
    <t>Regression Analysis of  Maturity Strength Development Curve</t>
  </si>
  <si>
    <t>Regression Analysis Summary</t>
  </si>
  <si>
    <t>Linest {Array} Function
 (MS Excel 97)</t>
  </si>
  <si>
    <t>Constant (intercept)</t>
  </si>
  <si>
    <t>Standard Error of Y Estimate</t>
  </si>
  <si>
    <t>G</t>
  </si>
  <si>
    <t>H</t>
  </si>
  <si>
    <t>Number of Observations</t>
  </si>
  <si>
    <t>X Coefficient(s) (slope)</t>
  </si>
  <si>
    <t>Standard Error of Coefficient</t>
  </si>
  <si>
    <t>Maturity Requirements to Open Pavement To Traffic</t>
  </si>
  <si>
    <t>Specified Flexural Strength:</t>
  </si>
  <si>
    <t>TTF:</t>
  </si>
  <si>
    <t>Cº - hrs</t>
  </si>
  <si>
    <t>Log of TTF:</t>
  </si>
  <si>
    <t>Chart and Statistical Source Data</t>
  </si>
  <si>
    <t>Beam Number</t>
  </si>
  <si>
    <t>Flexural Strength (psi)</t>
  </si>
  <si>
    <t>Average TTF
(C°-hrs)</t>
  </si>
  <si>
    <t>Log of Average TTF</t>
  </si>
  <si>
    <t>Estimated Strength (psi)</t>
  </si>
  <si>
    <t>Upper     Limit      (psi)</t>
  </si>
  <si>
    <t>Lower      Limit      (psi)</t>
  </si>
  <si>
    <t xml:space="preserve">    w/c:</t>
  </si>
  <si>
    <t>MATURITY.XLS</t>
  </si>
  <si>
    <t>Minimum</t>
  </si>
  <si>
    <t>Compressive</t>
  </si>
  <si>
    <t>Cylinder</t>
  </si>
  <si>
    <t>Diameter</t>
  </si>
  <si>
    <t>Type</t>
  </si>
  <si>
    <t>Length</t>
  </si>
  <si>
    <t>Cylinder 1</t>
  </si>
  <si>
    <t>Cylinder 2</t>
  </si>
  <si>
    <t>Cylinder 3</t>
  </si>
  <si>
    <t xml:space="preserve"> Avg.</t>
  </si>
  <si>
    <t xml:space="preserve">    MATURITY - COMPRESSIVE STRENGTH DEVELOPMENT</t>
  </si>
  <si>
    <r>
      <t>DESIRED COMP. STRENGTH (psi):</t>
    </r>
    <r>
      <rPr>
        <b/>
        <sz val="10"/>
        <rFont val="Arial"/>
        <family val="2"/>
      </rPr>
      <t xml:space="preserve">  </t>
    </r>
  </si>
  <si>
    <t xml:space="preserve">Maximum Difference Required (psi) </t>
  </si>
  <si>
    <t>not require a new curve.</t>
  </si>
  <si>
    <t>VALIDATION OF MATURITY CURVE - Compressive Strength</t>
  </si>
  <si>
    <t xml:space="preserve">Validation DATE:  </t>
  </si>
  <si>
    <t>Contractor Certified Technician-</t>
  </si>
  <si>
    <t>Cert. #-</t>
  </si>
  <si>
    <t>District Materials Engineer</t>
  </si>
  <si>
    <t xml:space="preserve">cc:  RCE, DME, Contractor </t>
  </si>
  <si>
    <t xml:space="preserve">GGBFS SOURCE:  </t>
  </si>
  <si>
    <t xml:space="preserve">INTERM. AGGREGATE SOURCE:  </t>
  </si>
  <si>
    <t xml:space="preserve">GGBFS:  </t>
  </si>
  <si>
    <t xml:space="preserve">INTERM. AGGREGATE:  </t>
  </si>
  <si>
    <t xml:space="preserve">cc:  RCE, Contractor </t>
  </si>
  <si>
    <t>Maturity Curve Development</t>
  </si>
  <si>
    <t>Maturity Curve Monthly Validations</t>
  </si>
  <si>
    <t>Validation</t>
  </si>
  <si>
    <t>PSI</t>
  </si>
  <si>
    <t>Curve</t>
  </si>
  <si>
    <t>#</t>
  </si>
  <si>
    <t>Date</t>
  </si>
  <si>
    <t>@ Break</t>
  </si>
  <si>
    <t>Log TTF</t>
  </si>
  <si>
    <t>Curve Validation</t>
  </si>
  <si>
    <t>Validation strength above the upper limit does</t>
  </si>
  <si>
    <t>CURVE VALIDATION</t>
  </si>
  <si>
    <t>VAL. PROJ. #:</t>
  </si>
  <si>
    <t>Mix Changes</t>
  </si>
  <si>
    <t>Max on grade W/C ratio:</t>
  </si>
  <si>
    <t xml:space="preserve">R/M &amp; PLANT LOCATION:  </t>
  </si>
  <si>
    <t>DO NOT EXCEED
w/c ratio MAX.</t>
  </si>
  <si>
    <t>A-2</t>
  </si>
  <si>
    <t>A-3</t>
  </si>
  <si>
    <t>A-4</t>
  </si>
  <si>
    <t>A-5</t>
  </si>
  <si>
    <t>A-6</t>
  </si>
  <si>
    <t>A-V</t>
  </si>
  <si>
    <t>A-V47B</t>
  </si>
  <si>
    <t>B-2</t>
  </si>
  <si>
    <t>B-3</t>
  </si>
  <si>
    <t>B-4</t>
  </si>
  <si>
    <t>B-5</t>
  </si>
  <si>
    <t>B-6</t>
  </si>
  <si>
    <t>B-7</t>
  </si>
  <si>
    <t>B-8</t>
  </si>
  <si>
    <t>BR</t>
  </si>
  <si>
    <t>B-V</t>
  </si>
  <si>
    <t>B-V47B</t>
  </si>
  <si>
    <t>C-2</t>
  </si>
  <si>
    <t>C-3</t>
  </si>
  <si>
    <t>C-3WR</t>
  </si>
  <si>
    <t>C-4</t>
  </si>
  <si>
    <t>C-4WR</t>
  </si>
  <si>
    <t>C-5</t>
  </si>
  <si>
    <t>C-5WR</t>
  </si>
  <si>
    <t>C-6</t>
  </si>
  <si>
    <t>C-6WR</t>
  </si>
  <si>
    <t>CDM</t>
  </si>
  <si>
    <t>C-SUD</t>
  </si>
  <si>
    <t>C-V</t>
  </si>
  <si>
    <t>C-V47BF</t>
  </si>
  <si>
    <t>CV-HPC-D</t>
  </si>
  <si>
    <t>CV-HPC-S</t>
  </si>
  <si>
    <t>CV-SUD</t>
  </si>
  <si>
    <t>D-57</t>
  </si>
  <si>
    <t>D-57-6</t>
  </si>
  <si>
    <t>HPC-D</t>
  </si>
  <si>
    <t>HPC-O</t>
  </si>
  <si>
    <t>HPC-S</t>
  </si>
  <si>
    <t>M-3</t>
  </si>
  <si>
    <t>M-4</t>
  </si>
  <si>
    <t>M-5</t>
  </si>
  <si>
    <t>MCM</t>
  </si>
  <si>
    <t>M-V</t>
  </si>
  <si>
    <t>M-V47B</t>
  </si>
  <si>
    <t>QMC</t>
  </si>
  <si>
    <t>SCC</t>
  </si>
  <si>
    <t xml:space="preserve">CONCRETE SUPPLIER:  </t>
  </si>
  <si>
    <t xml:space="preserve">PLANT LOCATION:  </t>
  </si>
  <si>
    <t xml:space="preserve">EXPIRATION DATE:  </t>
  </si>
  <si>
    <t>FlyAsh Type</t>
  </si>
  <si>
    <t>%</t>
  </si>
  <si>
    <t>CarbonCure:</t>
  </si>
  <si>
    <t>Counties</t>
  </si>
  <si>
    <t>01</t>
  </si>
  <si>
    <t>Adair</t>
  </si>
  <si>
    <t>02</t>
  </si>
  <si>
    <t>Adams</t>
  </si>
  <si>
    <t>03</t>
  </si>
  <si>
    <t>Allamakee</t>
  </si>
  <si>
    <t>04</t>
  </si>
  <si>
    <t>Appanoose</t>
  </si>
  <si>
    <t>05</t>
  </si>
  <si>
    <t>Audubon</t>
  </si>
  <si>
    <t>06</t>
  </si>
  <si>
    <t>Benton</t>
  </si>
  <si>
    <t>07</t>
  </si>
  <si>
    <t>Black Hawk</t>
  </si>
  <si>
    <t>08</t>
  </si>
  <si>
    <t>Boone</t>
  </si>
  <si>
    <t>09</t>
  </si>
  <si>
    <t>Bremer</t>
  </si>
  <si>
    <t>10</t>
  </si>
  <si>
    <t>Buchanan</t>
  </si>
  <si>
    <t>11</t>
  </si>
  <si>
    <t>Buena Vista</t>
  </si>
  <si>
    <t>12</t>
  </si>
  <si>
    <t>Butler</t>
  </si>
  <si>
    <t>13</t>
  </si>
  <si>
    <t>Calhoun</t>
  </si>
  <si>
    <t>14</t>
  </si>
  <si>
    <t>Carroll</t>
  </si>
  <si>
    <t>15</t>
  </si>
  <si>
    <t>Cass</t>
  </si>
  <si>
    <t>16</t>
  </si>
  <si>
    <t>Cedar</t>
  </si>
  <si>
    <t>17</t>
  </si>
  <si>
    <t>Cerro Gordo</t>
  </si>
  <si>
    <t>18</t>
  </si>
  <si>
    <t>Cherokee</t>
  </si>
  <si>
    <t>19</t>
  </si>
  <si>
    <t>Chickasaw</t>
  </si>
  <si>
    <t>20</t>
  </si>
  <si>
    <t>Clarke</t>
  </si>
  <si>
    <t>21</t>
  </si>
  <si>
    <t>Clay</t>
  </si>
  <si>
    <t>22</t>
  </si>
  <si>
    <t>Clayton</t>
  </si>
  <si>
    <t>23</t>
  </si>
  <si>
    <t>Clinton</t>
  </si>
  <si>
    <t>24</t>
  </si>
  <si>
    <t>Crawford</t>
  </si>
  <si>
    <t>25</t>
  </si>
  <si>
    <t>Dallas</t>
  </si>
  <si>
    <t>26</t>
  </si>
  <si>
    <t>Davis</t>
  </si>
  <si>
    <t>27</t>
  </si>
  <si>
    <t>Decatur</t>
  </si>
  <si>
    <t>28</t>
  </si>
  <si>
    <t>Delaware</t>
  </si>
  <si>
    <t>29</t>
  </si>
  <si>
    <t>Des Moines</t>
  </si>
  <si>
    <t>30</t>
  </si>
  <si>
    <t>Dickinson</t>
  </si>
  <si>
    <t>31</t>
  </si>
  <si>
    <t>Dubuque</t>
  </si>
  <si>
    <t>32</t>
  </si>
  <si>
    <t>Emmet</t>
  </si>
  <si>
    <t>33</t>
  </si>
  <si>
    <t>Fayette</t>
  </si>
  <si>
    <t>34</t>
  </si>
  <si>
    <t>Floyd</t>
  </si>
  <si>
    <t>35</t>
  </si>
  <si>
    <t>Franklin</t>
  </si>
  <si>
    <t>36</t>
  </si>
  <si>
    <t>Fremont</t>
  </si>
  <si>
    <t>37</t>
  </si>
  <si>
    <t>Greene</t>
  </si>
  <si>
    <t>38</t>
  </si>
  <si>
    <t>Grundy</t>
  </si>
  <si>
    <t>39</t>
  </si>
  <si>
    <t>Guthrie</t>
  </si>
  <si>
    <t>40</t>
  </si>
  <si>
    <t>Hamilton</t>
  </si>
  <si>
    <t>41</t>
  </si>
  <si>
    <t>Hancock</t>
  </si>
  <si>
    <t>42</t>
  </si>
  <si>
    <t>Hardin</t>
  </si>
  <si>
    <t>43</t>
  </si>
  <si>
    <t>Harrison</t>
  </si>
  <si>
    <t>44</t>
  </si>
  <si>
    <t>Henry</t>
  </si>
  <si>
    <t>45</t>
  </si>
  <si>
    <t>Howard</t>
  </si>
  <si>
    <t>46</t>
  </si>
  <si>
    <t>Humboldt</t>
  </si>
  <si>
    <t>47</t>
  </si>
  <si>
    <t>Ida</t>
  </si>
  <si>
    <t>48</t>
  </si>
  <si>
    <t>Iowa</t>
  </si>
  <si>
    <t>49</t>
  </si>
  <si>
    <t>Jackson</t>
  </si>
  <si>
    <t>50</t>
  </si>
  <si>
    <t>Jasper</t>
  </si>
  <si>
    <t>51</t>
  </si>
  <si>
    <t>Jefferson</t>
  </si>
  <si>
    <t>52</t>
  </si>
  <si>
    <t>Johnson</t>
  </si>
  <si>
    <t>53</t>
  </si>
  <si>
    <t>Jones</t>
  </si>
  <si>
    <t>54</t>
  </si>
  <si>
    <t>Keokuk</t>
  </si>
  <si>
    <t>55</t>
  </si>
  <si>
    <t>Kossuth</t>
  </si>
  <si>
    <t>56</t>
  </si>
  <si>
    <t>Lee</t>
  </si>
  <si>
    <t>57</t>
  </si>
  <si>
    <t>Linn</t>
  </si>
  <si>
    <t>58</t>
  </si>
  <si>
    <t>Louisa</t>
  </si>
  <si>
    <t>59</t>
  </si>
  <si>
    <t>Lucas</t>
  </si>
  <si>
    <t>60</t>
  </si>
  <si>
    <t>Lyon</t>
  </si>
  <si>
    <t>61</t>
  </si>
  <si>
    <t>Madison</t>
  </si>
  <si>
    <t>62</t>
  </si>
  <si>
    <t>Mahaska</t>
  </si>
  <si>
    <t>63</t>
  </si>
  <si>
    <t>Marion</t>
  </si>
  <si>
    <t>64</t>
  </si>
  <si>
    <t>Marshall</t>
  </si>
  <si>
    <t>65</t>
  </si>
  <si>
    <t>Mills</t>
  </si>
  <si>
    <t>66</t>
  </si>
  <si>
    <t>Mitchell</t>
  </si>
  <si>
    <t>67</t>
  </si>
  <si>
    <t>Monona</t>
  </si>
  <si>
    <t>68</t>
  </si>
  <si>
    <t>Monroe</t>
  </si>
  <si>
    <t>69</t>
  </si>
  <si>
    <t>Montgomery</t>
  </si>
  <si>
    <t>70</t>
  </si>
  <si>
    <t>Muscatine</t>
  </si>
  <si>
    <t>71</t>
  </si>
  <si>
    <t>O'Brien</t>
  </si>
  <si>
    <t>72</t>
  </si>
  <si>
    <t>Osceola</t>
  </si>
  <si>
    <t>73</t>
  </si>
  <si>
    <t>Page</t>
  </si>
  <si>
    <t>74</t>
  </si>
  <si>
    <t>Palo Alto</t>
  </si>
  <si>
    <t>75</t>
  </si>
  <si>
    <t>Plymouth</t>
  </si>
  <si>
    <t>76</t>
  </si>
  <si>
    <t>Pocahontas</t>
  </si>
  <si>
    <t>77</t>
  </si>
  <si>
    <t>Polk</t>
  </si>
  <si>
    <t>78</t>
  </si>
  <si>
    <t>Pottawattamie</t>
  </si>
  <si>
    <t>79</t>
  </si>
  <si>
    <t>Poweshiek</t>
  </si>
  <si>
    <t>80</t>
  </si>
  <si>
    <t>Ringgold</t>
  </si>
  <si>
    <t>81</t>
  </si>
  <si>
    <t>Sac</t>
  </si>
  <si>
    <t>82</t>
  </si>
  <si>
    <t>Scott</t>
  </si>
  <si>
    <t>83</t>
  </si>
  <si>
    <t>Shelby</t>
  </si>
  <si>
    <t>84</t>
  </si>
  <si>
    <t>Sioux</t>
  </si>
  <si>
    <t>85</t>
  </si>
  <si>
    <t>Story</t>
  </si>
  <si>
    <t>86</t>
  </si>
  <si>
    <t>Tama</t>
  </si>
  <si>
    <t>87</t>
  </si>
  <si>
    <t>Taylor</t>
  </si>
  <si>
    <t>88</t>
  </si>
  <si>
    <t>Union</t>
  </si>
  <si>
    <t>89</t>
  </si>
  <si>
    <t>Van Buren</t>
  </si>
  <si>
    <t>90</t>
  </si>
  <si>
    <t>Wapello</t>
  </si>
  <si>
    <t>91</t>
  </si>
  <si>
    <t>Warren</t>
  </si>
  <si>
    <t>92</t>
  </si>
  <si>
    <t>Washington</t>
  </si>
  <si>
    <t>93</t>
  </si>
  <si>
    <t>Wayne</t>
  </si>
  <si>
    <t>94</t>
  </si>
  <si>
    <t>Webster</t>
  </si>
  <si>
    <t>95</t>
  </si>
  <si>
    <t>Winnebago</t>
  </si>
  <si>
    <t>96</t>
  </si>
  <si>
    <t>Winneshiek</t>
  </si>
  <si>
    <t>97</t>
  </si>
  <si>
    <t>Woodbury</t>
  </si>
  <si>
    <t>98</t>
  </si>
  <si>
    <t>Worth</t>
  </si>
  <si>
    <t>99</t>
  </si>
  <si>
    <t>Wright</t>
  </si>
  <si>
    <t>Combined Normal &amp; Mid Range Water Reducers</t>
  </si>
  <si>
    <t>ADVA 140M</t>
  </si>
  <si>
    <t>ADVA Cast 575</t>
  </si>
  <si>
    <t>ADVA Cast 600</t>
  </si>
  <si>
    <t>Accelguard G3</t>
  </si>
  <si>
    <t>Euclid</t>
  </si>
  <si>
    <t>Chryso Fluid Optima 256</t>
  </si>
  <si>
    <t>Clarena MC 2000</t>
  </si>
  <si>
    <t>Concera SA8080</t>
  </si>
  <si>
    <t>DNL 485</t>
  </si>
  <si>
    <t>DarCole Products, Inc</t>
  </si>
  <si>
    <t>DNL 785</t>
  </si>
  <si>
    <t>Dynamon NRG 1092</t>
  </si>
  <si>
    <t>Mapei</t>
  </si>
  <si>
    <t>Dynamon NRG 546</t>
  </si>
  <si>
    <t>Dynamon SX</t>
  </si>
  <si>
    <t>Eucon MR</t>
  </si>
  <si>
    <t>Eucon MRX</t>
  </si>
  <si>
    <t>Eucon SE</t>
  </si>
  <si>
    <t>Eucon WR</t>
  </si>
  <si>
    <t>Eucon WR-75</t>
  </si>
  <si>
    <t>Eucon WR-91</t>
  </si>
  <si>
    <t>Extendflo X90</t>
  </si>
  <si>
    <t>RussTech</t>
  </si>
  <si>
    <t>FinishEase-NC</t>
  </si>
  <si>
    <t>LC-400P</t>
  </si>
  <si>
    <t>MIRA 62</t>
  </si>
  <si>
    <t>MIRA 95</t>
  </si>
  <si>
    <t>MIRA 110</t>
  </si>
  <si>
    <t>Mapefluid N200</t>
  </si>
  <si>
    <t>Mapeplast MR 107</t>
  </si>
  <si>
    <t>Mapeplast N</t>
  </si>
  <si>
    <t>Master X-Seed 66</t>
  </si>
  <si>
    <t>MasterGlenium 1466</t>
  </si>
  <si>
    <t>MasterGlenium 3030</t>
  </si>
  <si>
    <t>MasterGlenium 7920</t>
  </si>
  <si>
    <t>MasterPolyheed 900</t>
  </si>
  <si>
    <t>MasterPolyheed 997</t>
  </si>
  <si>
    <t>MasterPolyheed 1020</t>
  </si>
  <si>
    <t>MasterPolyheed 1025</t>
  </si>
  <si>
    <t>MasterPolyheed 1720</t>
  </si>
  <si>
    <t>MasterPolyheed 1725</t>
  </si>
  <si>
    <t>MasterPozzolith 200</t>
  </si>
  <si>
    <t>MasterPozzolith 322</t>
  </si>
  <si>
    <t>MasterPozzolith 700</t>
  </si>
  <si>
    <t>MasterPozzolith 80</t>
  </si>
  <si>
    <t>Melchem 38</t>
  </si>
  <si>
    <t>OptiFlo 500</t>
  </si>
  <si>
    <t>Premiere Admix</t>
  </si>
  <si>
    <t>OptiFlo 700</t>
  </si>
  <si>
    <t>OptiFlo MR</t>
  </si>
  <si>
    <t>Plastol 6420</t>
  </si>
  <si>
    <t>Polychem 3000</t>
  </si>
  <si>
    <t>Sika</t>
  </si>
  <si>
    <t>Sika ViscoCrete 1000</t>
  </si>
  <si>
    <t>Sika ViscoFlow-2020</t>
  </si>
  <si>
    <t>Sikament AFM</t>
  </si>
  <si>
    <t>Sikament 686</t>
  </si>
  <si>
    <t>Sikament-475</t>
  </si>
  <si>
    <t>Sikaplast 200</t>
  </si>
  <si>
    <t>Sikaplast 300GP</t>
  </si>
  <si>
    <t>Superflo 2000 RM</t>
  </si>
  <si>
    <t>Superflo 2000 SCC</t>
  </si>
  <si>
    <t>Superflo 2040 RM</t>
  </si>
  <si>
    <t>WRDA 82</t>
  </si>
  <si>
    <t>ZYLA 620</t>
  </si>
  <si>
    <t>ZYLA 630</t>
  </si>
  <si>
    <t>ZYLA 640</t>
  </si>
  <si>
    <t xml:space="preserve">Air Entraining </t>
  </si>
  <si>
    <t>Air Plus</t>
  </si>
  <si>
    <t>Fritz-Pak</t>
  </si>
  <si>
    <t>Airalon 3000</t>
  </si>
  <si>
    <t>Airalon 7000</t>
  </si>
  <si>
    <t>Chryso Air 260</t>
  </si>
  <si>
    <t>CHRYSO Inc</t>
  </si>
  <si>
    <t>ConAir 260</t>
  </si>
  <si>
    <t>Premiere Admix.</t>
  </si>
  <si>
    <t>ConAir X</t>
  </si>
  <si>
    <t>DSA 110</t>
  </si>
  <si>
    <t>Daravair 1000</t>
  </si>
  <si>
    <t>Daravair 1400</t>
  </si>
  <si>
    <t>Daravair AT 30</t>
  </si>
  <si>
    <t>Daravair AT 60</t>
  </si>
  <si>
    <t>Daravair M</t>
  </si>
  <si>
    <t>Darex II AEA</t>
  </si>
  <si>
    <t>Eucon AEA-92</t>
  </si>
  <si>
    <t>Eucon AEA-92S</t>
  </si>
  <si>
    <t>Eucon Air MAC12</t>
  </si>
  <si>
    <t>Eucon Air MAC6</t>
  </si>
  <si>
    <t>Eucon Air Mix</t>
  </si>
  <si>
    <t>MasterAir AE 200</t>
  </si>
  <si>
    <t>MasterAir AE 400</t>
  </si>
  <si>
    <t>MasterAir AE 90</t>
  </si>
  <si>
    <t>MasterAir VR 10</t>
  </si>
  <si>
    <t>Miracon 2315</t>
  </si>
  <si>
    <t>Miracon Tech.</t>
  </si>
  <si>
    <t>RAE-260</t>
  </si>
  <si>
    <t>RussTech, Inc.</t>
  </si>
  <si>
    <t>RSA-10</t>
  </si>
  <si>
    <t>Sika AEA-14</t>
  </si>
  <si>
    <t>Sika AER-C</t>
  </si>
  <si>
    <t>Sika Air</t>
  </si>
  <si>
    <t>Sika Air-260</t>
  </si>
  <si>
    <t>Sika Air-360</t>
  </si>
  <si>
    <t>SikaControl AIR-160</t>
  </si>
  <si>
    <t>Stable Air</t>
  </si>
  <si>
    <t>CCT</t>
  </si>
  <si>
    <t>Super Air Plus</t>
  </si>
  <si>
    <t>Terapave AEA</t>
  </si>
  <si>
    <t>Slag</t>
  </si>
  <si>
    <t>SL00A</t>
  </si>
  <si>
    <t>Skyway Cement</t>
  </si>
  <si>
    <t>SL02A</t>
  </si>
  <si>
    <t>NewCem</t>
  </si>
  <si>
    <t>SL05A</t>
  </si>
  <si>
    <t>Carbon Smart Grade 100</t>
  </si>
  <si>
    <t>Fly Ash</t>
  </si>
  <si>
    <t>C</t>
  </si>
  <si>
    <t>FA001C</t>
  </si>
  <si>
    <t>Columbia Generating Station #1, #2 or Comb</t>
  </si>
  <si>
    <t>FA003F</t>
  </si>
  <si>
    <t>Coal Creek Micron 3</t>
  </si>
  <si>
    <t>F</t>
  </si>
  <si>
    <t>Coal Creek Power Plant</t>
  </si>
  <si>
    <t>FA004C</t>
  </si>
  <si>
    <t>Council Bluffs Unit #3</t>
  </si>
  <si>
    <t>FA005C</t>
  </si>
  <si>
    <t xml:space="preserve">Iatan Generating Station, Unit #2 </t>
  </si>
  <si>
    <t>FA007C</t>
  </si>
  <si>
    <t>Iatan Generating Station, Unit #1</t>
  </si>
  <si>
    <t>FA009C</t>
  </si>
  <si>
    <t>Louisa Generating Station</t>
  </si>
  <si>
    <t>FA010C</t>
  </si>
  <si>
    <t>Muscatine Power &amp; Water</t>
  </si>
  <si>
    <t>FA011C</t>
  </si>
  <si>
    <t>Nebraska City Station</t>
  </si>
  <si>
    <t>FA012C</t>
  </si>
  <si>
    <t>North Omaha Generating Station</t>
  </si>
  <si>
    <t>FA013C</t>
  </si>
  <si>
    <t>Ottumwa Generating Station</t>
  </si>
  <si>
    <t>FA015C</t>
  </si>
  <si>
    <t>Port Neal Power Plant #3, #4 or Combined</t>
  </si>
  <si>
    <t>FA017F</t>
  </si>
  <si>
    <t>Joliet Generating Station</t>
  </si>
  <si>
    <t>FA018C</t>
  </si>
  <si>
    <t>M.L. Kapp Generating Station</t>
  </si>
  <si>
    <t>FA020C</t>
  </si>
  <si>
    <t>Edgewater Unit #5 Generating Station</t>
  </si>
  <si>
    <t>FA022C</t>
  </si>
  <si>
    <t>Labadie Power Plant Labadie</t>
  </si>
  <si>
    <t>FA025C</t>
  </si>
  <si>
    <t>Thomas Hill Energy Center</t>
  </si>
  <si>
    <t>FA026C</t>
  </si>
  <si>
    <t>Weston Generating Station</t>
  </si>
  <si>
    <t>FA028C</t>
  </si>
  <si>
    <t>Gerald Gentleman Station, Unit #1</t>
  </si>
  <si>
    <t>FA032C</t>
  </si>
  <si>
    <t>J.P. Madgett Station, Dairyland, Poz AC</t>
  </si>
  <si>
    <t>FA033C</t>
  </si>
  <si>
    <t>Northeastern Generating Station</t>
  </si>
  <si>
    <t>FA034C</t>
  </si>
  <si>
    <t>Genoa Power Station #3, Dairyland</t>
  </si>
  <si>
    <t>FA035C</t>
  </si>
  <si>
    <t>La Cygne Station Power Plant, Unit #2</t>
  </si>
  <si>
    <t>FA036C</t>
  </si>
  <si>
    <t>Montrose Station Power Plant, Unit #3</t>
  </si>
  <si>
    <t>FA037C</t>
  </si>
  <si>
    <t>Elm Road Generating Station Combined</t>
  </si>
  <si>
    <t>FA038F</t>
  </si>
  <si>
    <t>Petersburg Generating Station, Unit #3</t>
  </si>
  <si>
    <t>FA039C</t>
  </si>
  <si>
    <t>Clay Boswell Generating Station, Unit #3</t>
  </si>
  <si>
    <t>FA041C</t>
  </si>
  <si>
    <t>Prairie Creek Generating Station, Unit #3</t>
  </si>
  <si>
    <t>FA042C</t>
  </si>
  <si>
    <t>Muskogee Generating Station</t>
  </si>
  <si>
    <t>FA043F</t>
  </si>
  <si>
    <t>Durapoz F</t>
  </si>
  <si>
    <t>FA044C</t>
  </si>
  <si>
    <t>Dynegy Newton Power Station</t>
  </si>
  <si>
    <t>FA045C</t>
  </si>
  <si>
    <t>Oak Creek Power Station</t>
  </si>
  <si>
    <t>FA046F</t>
  </si>
  <si>
    <t>Praire State Generating Station</t>
  </si>
  <si>
    <t>FA050C</t>
  </si>
  <si>
    <t>Duck Creek Power Station</t>
  </si>
  <si>
    <t>FA051C</t>
  </si>
  <si>
    <t>North Shore Station</t>
  </si>
  <si>
    <t>FA052C</t>
  </si>
  <si>
    <t>FA053C</t>
  </si>
  <si>
    <t>Leland Olds Station, Unit 1</t>
  </si>
  <si>
    <t>FA054F</t>
  </si>
  <si>
    <t>P2P PSGC/Louisa Blend</t>
  </si>
  <si>
    <t>FA055F</t>
  </si>
  <si>
    <t>CarbonSense CWLP F Ash</t>
  </si>
  <si>
    <t>FA056C</t>
  </si>
  <si>
    <t xml:space="preserve">Jeffery Energy Center </t>
  </si>
  <si>
    <t>FA057C</t>
  </si>
  <si>
    <t>Platte Generating Station</t>
  </si>
  <si>
    <t>FA058F</t>
  </si>
  <si>
    <t>Cumberland Power Station</t>
  </si>
  <si>
    <t>FA137F</t>
  </si>
  <si>
    <t>Elm Road Generating Station Unit #1</t>
  </si>
  <si>
    <t>FA223C</t>
  </si>
  <si>
    <t>CarbonSense C Ash</t>
  </si>
  <si>
    <t>FA237F</t>
  </si>
  <si>
    <t>Elm Road Generating Station Unit #2</t>
  </si>
  <si>
    <t>FA249C</t>
  </si>
  <si>
    <t>Edwards Power Station, Unit#2</t>
  </si>
  <si>
    <t>FA323F</t>
  </si>
  <si>
    <t>CarbonSense F Ash</t>
  </si>
  <si>
    <t>FA349C</t>
  </si>
  <si>
    <t>Edwards Power Station, Unit#3</t>
  </si>
  <si>
    <t>Cement</t>
  </si>
  <si>
    <t>HPC-S or D</t>
  </si>
  <si>
    <t>Ash Grove - Louisville</t>
  </si>
  <si>
    <t>I/II</t>
  </si>
  <si>
    <t>I, II, IL</t>
  </si>
  <si>
    <t>I</t>
  </si>
  <si>
    <t>Cement Type I Can't Be Used With This Mix.</t>
  </si>
  <si>
    <t>PC0003</t>
  </si>
  <si>
    <t>III</t>
  </si>
  <si>
    <t>Minimum 30% Slag Required, 35% Maximum</t>
  </si>
  <si>
    <t>Minimum 25% Slag Required, 35% Maximum</t>
  </si>
  <si>
    <t>PC0008</t>
  </si>
  <si>
    <t>IP(25)</t>
  </si>
  <si>
    <t>IP, IS, IT</t>
  </si>
  <si>
    <t>Cement Type III Can't Be Used With This Mix.</t>
  </si>
  <si>
    <t>PC0009</t>
  </si>
  <si>
    <t>PC0018</t>
  </si>
  <si>
    <t>IP(30)</t>
  </si>
  <si>
    <t>Ash Grove - Chanute</t>
  </si>
  <si>
    <t>PC0103</t>
  </si>
  <si>
    <t>PC0108</t>
  </si>
  <si>
    <t>IS(20)</t>
  </si>
  <si>
    <t>PC0203</t>
  </si>
  <si>
    <t>PC0209</t>
  </si>
  <si>
    <t>PC0403</t>
  </si>
  <si>
    <t>PC0409</t>
  </si>
  <si>
    <t>IT(S38)(L7)</t>
  </si>
  <si>
    <t>IT(P25)(L6)</t>
  </si>
  <si>
    <t>PC0509</t>
  </si>
  <si>
    <t>Central Plains - Sugar Creek</t>
  </si>
  <si>
    <t>PC0703</t>
  </si>
  <si>
    <t>PC0706</t>
  </si>
  <si>
    <t>PC0709</t>
  </si>
  <si>
    <t>Monarch - Humboldt</t>
  </si>
  <si>
    <t>PC0803</t>
  </si>
  <si>
    <t>PC0809</t>
  </si>
  <si>
    <t>GCC - Rapid City</t>
  </si>
  <si>
    <t>PC1003</t>
  </si>
  <si>
    <t>PC1008</t>
  </si>
  <si>
    <t>PC1009</t>
  </si>
  <si>
    <t>Buzzi - Pryor</t>
  </si>
  <si>
    <t>PC1409</t>
  </si>
  <si>
    <t>Buzzi - Cape Girardeau</t>
  </si>
  <si>
    <t>PC1509</t>
  </si>
  <si>
    <t>PC1702</t>
  </si>
  <si>
    <t>St Marys - Ontario</t>
  </si>
  <si>
    <t>II</t>
  </si>
  <si>
    <t>PC1809</t>
  </si>
  <si>
    <t>PC2008</t>
  </si>
  <si>
    <t>PC2806</t>
  </si>
  <si>
    <t>GCC - Pueblo</t>
  </si>
  <si>
    <t>PC2909</t>
  </si>
  <si>
    <t>Buzzi - Festus</t>
  </si>
  <si>
    <t>PC3009</t>
  </si>
  <si>
    <t>PC3206</t>
  </si>
  <si>
    <t>PC3209</t>
  </si>
  <si>
    <t>PC3302</t>
  </si>
  <si>
    <t>St Marys - Charlevoix</t>
  </si>
  <si>
    <t>PC3602</t>
  </si>
  <si>
    <t>GCC - Samalayuca</t>
  </si>
  <si>
    <t>PC3603</t>
  </si>
  <si>
    <t>Fine Aggregate Source Information</t>
  </si>
  <si>
    <t>A03502</t>
  </si>
  <si>
    <t>HARPERS FERRY</t>
  </si>
  <si>
    <t>A03520</t>
  </si>
  <si>
    <t>IVERSON 2</t>
  </si>
  <si>
    <t>A05506</t>
  </si>
  <si>
    <t>EXIRA</t>
  </si>
  <si>
    <t>A07504</t>
  </si>
  <si>
    <t>WATERLOO SAND</t>
  </si>
  <si>
    <t>A07506</t>
  </si>
  <si>
    <t>ASPRO</t>
  </si>
  <si>
    <t>A07508</t>
  </si>
  <si>
    <t>GILBERTVILLE</t>
  </si>
  <si>
    <t>A07512</t>
  </si>
  <si>
    <t>ZEIEN S&amp;G</t>
  </si>
  <si>
    <t>A07518</t>
  </si>
  <si>
    <t>JANESVILLE</t>
  </si>
  <si>
    <t>A09510</t>
  </si>
  <si>
    <t>PLAINFIELD/ADAMS</t>
  </si>
  <si>
    <t>A09512</t>
  </si>
  <si>
    <t>BOEVERS</t>
  </si>
  <si>
    <t>A10516</t>
  </si>
  <si>
    <t>MILLER</t>
  </si>
  <si>
    <t>A10520</t>
  </si>
  <si>
    <t>BROOKS</t>
  </si>
  <si>
    <t>A10522</t>
  </si>
  <si>
    <t>NIEMANN-DECKER</t>
  </si>
  <si>
    <t>A10524</t>
  </si>
  <si>
    <t>CRAWFORD</t>
  </si>
  <si>
    <t>A12502</t>
  </si>
  <si>
    <t>CLARKSVILLE</t>
  </si>
  <si>
    <t>A12518</t>
  </si>
  <si>
    <t>SHELL ROCK-ADAMS</t>
  </si>
  <si>
    <t>A12520</t>
  </si>
  <si>
    <t>PARKERSBURG</t>
  </si>
  <si>
    <t>A12522</t>
  </si>
  <si>
    <t>HOBSON</t>
  </si>
  <si>
    <t>A13504</t>
  </si>
  <si>
    <t>JENSEN</t>
  </si>
  <si>
    <t>A13506</t>
  </si>
  <si>
    <t>MOHR</t>
  </si>
  <si>
    <t>A14504</t>
  </si>
  <si>
    <t>REINHART</t>
  </si>
  <si>
    <t>A14510</t>
  </si>
  <si>
    <t>LANESBORO</t>
  </si>
  <si>
    <t>A14514</t>
  </si>
  <si>
    <t>MACKE</t>
  </si>
  <si>
    <t>A14518</t>
  </si>
  <si>
    <t>A16502</t>
  </si>
  <si>
    <t>SHARPLISS</t>
  </si>
  <si>
    <t>A16506</t>
  </si>
  <si>
    <t>ONION GROVE</t>
  </si>
  <si>
    <t>A16510</t>
  </si>
  <si>
    <t>CEDAR BLUFF</t>
  </si>
  <si>
    <t>A17514</t>
  </si>
  <si>
    <t>HOLCIM SAND</t>
  </si>
  <si>
    <t>A17520</t>
  </si>
  <si>
    <t>TUTTLE</t>
  </si>
  <si>
    <t>A18506</t>
  </si>
  <si>
    <t>CHEROKEE SOUTH</t>
  </si>
  <si>
    <t>A18514</t>
  </si>
  <si>
    <t>LARRABEE-MONTGOMERY</t>
  </si>
  <si>
    <t>A18526</t>
  </si>
  <si>
    <t>CHEROKEE NORTH</t>
  </si>
  <si>
    <t>A18528</t>
  </si>
  <si>
    <t>WASHTA</t>
  </si>
  <si>
    <t>A18534</t>
  </si>
  <si>
    <t>NELSON</t>
  </si>
  <si>
    <t>A19508</t>
  </si>
  <si>
    <t>BUSTA</t>
  </si>
  <si>
    <t>A19512</t>
  </si>
  <si>
    <t>PEARL ROCK</t>
  </si>
  <si>
    <t>A19514</t>
  </si>
  <si>
    <t>NASHUA</t>
  </si>
  <si>
    <t>A19516</t>
  </si>
  <si>
    <t>REWOLDT</t>
  </si>
  <si>
    <t>A19522</t>
  </si>
  <si>
    <t>BUCKY'S</t>
  </si>
  <si>
    <t>A21506</t>
  </si>
  <si>
    <t>EVERLY</t>
  </si>
  <si>
    <t>A21516</t>
  </si>
  <si>
    <t>SPENCER #1</t>
  </si>
  <si>
    <t>A21538</t>
  </si>
  <si>
    <t>NORGAARD SAND &amp; GRAVEL</t>
  </si>
  <si>
    <t>A22510</t>
  </si>
  <si>
    <t>BENTE</t>
  </si>
  <si>
    <t>A22520</t>
  </si>
  <si>
    <t>WELTERLEN</t>
  </si>
  <si>
    <t>A22522</t>
  </si>
  <si>
    <t>MOYNA</t>
  </si>
  <si>
    <t>A23506</t>
  </si>
  <si>
    <t>SCHNECKLOTH</t>
  </si>
  <si>
    <t>SHAFFTON</t>
  </si>
  <si>
    <t>A23514</t>
  </si>
  <si>
    <t>ANDERSON</t>
  </si>
  <si>
    <t>A23516</t>
  </si>
  <si>
    <t>OLSON</t>
  </si>
  <si>
    <t>A24512</t>
  </si>
  <si>
    <t>DUNLAP</t>
  </si>
  <si>
    <t>A25510</t>
  </si>
  <si>
    <t>PERRY</t>
  </si>
  <si>
    <t>A25514</t>
  </si>
  <si>
    <t>BOONEVILLE</t>
  </si>
  <si>
    <t>A25516</t>
  </si>
  <si>
    <t>VAN METER SOUTH</t>
  </si>
  <si>
    <t>A25518</t>
  </si>
  <si>
    <t>RACCOON RIVER SAND</t>
  </si>
  <si>
    <t>A25520</t>
  </si>
  <si>
    <t>LEGACY MATERIALS</t>
  </si>
  <si>
    <t>A25522</t>
  </si>
  <si>
    <t>BOONEVILLE WEST</t>
  </si>
  <si>
    <t>A26502</t>
  </si>
  <si>
    <t>ELDON-FRANKLIN</t>
  </si>
  <si>
    <t>LOGAN</t>
  </si>
  <si>
    <t>A28520</t>
  </si>
  <si>
    <t>MANCHESTER</t>
  </si>
  <si>
    <t>A28526</t>
  </si>
  <si>
    <t>HAWK</t>
  </si>
  <si>
    <t>A28528</t>
  </si>
  <si>
    <t>CAR 6</t>
  </si>
  <si>
    <t>A29502</t>
  </si>
  <si>
    <t>SPRING GROVE</t>
  </si>
  <si>
    <t>A30508</t>
  </si>
  <si>
    <t>FOSTORIA/LOST</t>
  </si>
  <si>
    <t>A30510</t>
  </si>
  <si>
    <t>WEDEKING</t>
  </si>
  <si>
    <t>A30520</t>
  </si>
  <si>
    <t>MILFORD/DERNER</t>
  </si>
  <si>
    <t>A30526</t>
  </si>
  <si>
    <t>MILL CREEK</t>
  </si>
  <si>
    <t>A31514</t>
  </si>
  <si>
    <t>FILLMORE</t>
  </si>
  <si>
    <t>A31516</t>
  </si>
  <si>
    <t>CASCADE-LOCHER</t>
  </si>
  <si>
    <t>A31518</t>
  </si>
  <si>
    <t>MAIERS</t>
  </si>
  <si>
    <t>A32502</t>
  </si>
  <si>
    <t>ESTHERVILLE</t>
  </si>
  <si>
    <t>A32530</t>
  </si>
  <si>
    <t>ESTHERVILLE/WHITE</t>
  </si>
  <si>
    <t>A32538</t>
  </si>
  <si>
    <t>A32544</t>
  </si>
  <si>
    <t>A32548</t>
  </si>
  <si>
    <t>LILLAND</t>
  </si>
  <si>
    <t>A33506</t>
  </si>
  <si>
    <t>ALPHA</t>
  </si>
  <si>
    <t>A33510</t>
  </si>
  <si>
    <t>RANDALIA</t>
  </si>
  <si>
    <t>A33518</t>
  </si>
  <si>
    <t>BASSETT</t>
  </si>
  <si>
    <t>A33520</t>
  </si>
  <si>
    <t>OELWEIN SAND</t>
  </si>
  <si>
    <t>A33522</t>
  </si>
  <si>
    <t>PAPE</t>
  </si>
  <si>
    <t>A33524</t>
  </si>
  <si>
    <t>ROGERS</t>
  </si>
  <si>
    <t>A33528</t>
  </si>
  <si>
    <t>KASEMEIER</t>
  </si>
  <si>
    <t>A34502</t>
  </si>
  <si>
    <t>ROCKFORD</t>
  </si>
  <si>
    <t>A34516</t>
  </si>
  <si>
    <t>CEDAR ACRE RESORT</t>
  </si>
  <si>
    <t>A34520</t>
  </si>
  <si>
    <t>FOOTHILL</t>
  </si>
  <si>
    <t>A34522</t>
  </si>
  <si>
    <t>ROTTINGHAUS</t>
  </si>
  <si>
    <t>A35502</t>
  </si>
  <si>
    <t>GENEVA</t>
  </si>
  <si>
    <t>A35522</t>
  </si>
  <si>
    <t>MCDOWELL SAND</t>
  </si>
  <si>
    <t>A37504</t>
  </si>
  <si>
    <t>JEFFERSON</t>
  </si>
  <si>
    <t>A37520</t>
  </si>
  <si>
    <t>HAMILTON</t>
  </si>
  <si>
    <t>A38504</t>
  </si>
  <si>
    <t>HERONIMOUS</t>
  </si>
  <si>
    <t>A38506</t>
  </si>
  <si>
    <t>MEESTER</t>
  </si>
  <si>
    <t>A39508</t>
  </si>
  <si>
    <t>L &amp; L</t>
  </si>
  <si>
    <t>A40512</t>
  </si>
  <si>
    <t>A42512</t>
  </si>
  <si>
    <t>HARDIN AGGREGATES</t>
  </si>
  <si>
    <t>A42532</t>
  </si>
  <si>
    <t>H &amp; M FARMS</t>
  </si>
  <si>
    <t>A43512</t>
  </si>
  <si>
    <t>WOODBINE-MCCANN</t>
  </si>
  <si>
    <t>A44502</t>
  </si>
  <si>
    <t>NORTH ROME</t>
  </si>
  <si>
    <t>A44504</t>
  </si>
  <si>
    <t>ENSMINGER-ROME</t>
  </si>
  <si>
    <t>A44506</t>
  </si>
  <si>
    <t>COPPOCK SAND</t>
  </si>
  <si>
    <t>A45504</t>
  </si>
  <si>
    <t>ECKERMAN</t>
  </si>
  <si>
    <t>A45508</t>
  </si>
  <si>
    <t>SOVEREIGN</t>
  </si>
  <si>
    <t>A45516</t>
  </si>
  <si>
    <t>FREIDERICH</t>
  </si>
  <si>
    <t>A45518</t>
  </si>
  <si>
    <t>ELMA</t>
  </si>
  <si>
    <t>A45520</t>
  </si>
  <si>
    <t>HOOVER</t>
  </si>
  <si>
    <t>A46516</t>
  </si>
  <si>
    <t>ERICKSON</t>
  </si>
  <si>
    <t>A46518</t>
  </si>
  <si>
    <t>PEDERSEN</t>
  </si>
  <si>
    <t>A48508</t>
  </si>
  <si>
    <t>DISTERHOFT</t>
  </si>
  <si>
    <t>A49506</t>
  </si>
  <si>
    <t>BELLEVUE</t>
  </si>
  <si>
    <t>A49516</t>
  </si>
  <si>
    <t>TURNER</t>
  </si>
  <si>
    <t>A49526</t>
  </si>
  <si>
    <t>BELLEVUE FARM</t>
  </si>
  <si>
    <t>A49530</t>
  </si>
  <si>
    <t>PETERSON</t>
  </si>
  <si>
    <t>IRON HILL</t>
  </si>
  <si>
    <t>A50504</t>
  </si>
  <si>
    <t>REASNOR</t>
  </si>
  <si>
    <t>A52508</t>
  </si>
  <si>
    <t>WILLIAMS</t>
  </si>
  <si>
    <t>A52510</t>
  </si>
  <si>
    <t>RIVERSIDE #2</t>
  </si>
  <si>
    <t>A52512</t>
  </si>
  <si>
    <t>RIVERSIDE SAND</t>
  </si>
  <si>
    <t>A53522</t>
  </si>
  <si>
    <t>WEBER</t>
  </si>
  <si>
    <t>A53528</t>
  </si>
  <si>
    <t>ANAMOSA</t>
  </si>
  <si>
    <t>A53530</t>
  </si>
  <si>
    <t>ANAMOSA-WOOD'S</t>
  </si>
  <si>
    <t>A53532</t>
  </si>
  <si>
    <t>LOES</t>
  </si>
  <si>
    <t>A56504</t>
  </si>
  <si>
    <t>VINCENNES</t>
  </si>
  <si>
    <t>A56506</t>
  </si>
  <si>
    <t>FT MADISON</t>
  </si>
  <si>
    <t>A56508</t>
  </si>
  <si>
    <t>LEE COUNTY S &amp; G</t>
  </si>
  <si>
    <t>CEDAR RAPIDS</t>
  </si>
  <si>
    <t>A57520</t>
  </si>
  <si>
    <t>IVANHOE</t>
  </si>
  <si>
    <t>A57528</t>
  </si>
  <si>
    <t>BLAIRSFERRY SAND</t>
  </si>
  <si>
    <t>A57530</t>
  </si>
  <si>
    <t>HESS</t>
  </si>
  <si>
    <t>A57534</t>
  </si>
  <si>
    <t>LINN COUNTY SAND</t>
  </si>
  <si>
    <t>A57536</t>
  </si>
  <si>
    <t>POWER PLANT</t>
  </si>
  <si>
    <t>A58504</t>
  </si>
  <si>
    <t>FREDONIA</t>
  </si>
  <si>
    <t>A60502</t>
  </si>
  <si>
    <t>ROCK RAPIDS #1</t>
  </si>
  <si>
    <t>A62502</t>
  </si>
  <si>
    <t>G71</t>
  </si>
  <si>
    <t>A63512</t>
  </si>
  <si>
    <t>NEW HARVEY</t>
  </si>
  <si>
    <t>A64508</t>
  </si>
  <si>
    <t>NEW MARSHALLTOWN</t>
  </si>
  <si>
    <t>A66502</t>
  </si>
  <si>
    <t>OSAGE-SCHMIDT</t>
  </si>
  <si>
    <t>A66512</t>
  </si>
  <si>
    <t>KLAAHSEN</t>
  </si>
  <si>
    <t>A66514</t>
  </si>
  <si>
    <t>LOVIK</t>
  </si>
  <si>
    <t>A66516</t>
  </si>
  <si>
    <t>BOERJAN</t>
  </si>
  <si>
    <t>A66520</t>
  </si>
  <si>
    <t>LESCH</t>
  </si>
  <si>
    <t>A67502</t>
  </si>
  <si>
    <t>RODNEY</t>
  </si>
  <si>
    <t>A70506</t>
  </si>
  <si>
    <t>ACME</t>
  </si>
  <si>
    <t>A71504</t>
  </si>
  <si>
    <t>RABE PAULLINA</t>
  </si>
  <si>
    <t>A71536</t>
  </si>
  <si>
    <t>PHLOW CREEK</t>
  </si>
  <si>
    <t>A72504</t>
  </si>
  <si>
    <t>OCHEYEDAN</t>
  </si>
  <si>
    <t>A72506</t>
  </si>
  <si>
    <t>ASHTON</t>
  </si>
  <si>
    <t>A72524</t>
  </si>
  <si>
    <t>BOERHAVE</t>
  </si>
  <si>
    <t>A72530</t>
  </si>
  <si>
    <t>BOYD</t>
  </si>
  <si>
    <t>A72532</t>
  </si>
  <si>
    <t>A72534</t>
  </si>
  <si>
    <t>ASHTON-SEIVERT</t>
  </si>
  <si>
    <t>A72538</t>
  </si>
  <si>
    <t>MONEY PIT #1</t>
  </si>
  <si>
    <t>A73508</t>
  </si>
  <si>
    <t>SHENANDOAH-CONNELL II</t>
  </si>
  <si>
    <t>A74502</t>
  </si>
  <si>
    <t>EMMETSBURG S&amp;G</t>
  </si>
  <si>
    <t>A75502</t>
  </si>
  <si>
    <t>AKRON</t>
  </si>
  <si>
    <t>A75524</t>
  </si>
  <si>
    <t>G DIRKSEN #2</t>
  </si>
  <si>
    <t>A75526</t>
  </si>
  <si>
    <t>FRITZ DIRKSEN</t>
  </si>
  <si>
    <t>A76514</t>
  </si>
  <si>
    <t>A76518</t>
  </si>
  <si>
    <t>BANWART</t>
  </si>
  <si>
    <t>A77504</t>
  </si>
  <si>
    <t>DENNY-JOHNSTON</t>
  </si>
  <si>
    <t>A77522</t>
  </si>
  <si>
    <t>EDM #2-VANDALIA</t>
  </si>
  <si>
    <t>A77530</t>
  </si>
  <si>
    <t>NORTH DES MOINES WHITE</t>
  </si>
  <si>
    <t>A77534</t>
  </si>
  <si>
    <t>SAYLORVILLE SAND</t>
  </si>
  <si>
    <t>A77538</t>
  </si>
  <si>
    <t>NORTH DES MOINES HOVELAND</t>
  </si>
  <si>
    <t>A78504</t>
  </si>
  <si>
    <t>OAKLAND</t>
  </si>
  <si>
    <t>A81502</t>
  </si>
  <si>
    <t>SACTON-LAKEVIEW</t>
  </si>
  <si>
    <t>A81504</t>
  </si>
  <si>
    <t>AUBURN</t>
  </si>
  <si>
    <t>A81506</t>
  </si>
  <si>
    <t>SAC CITY</t>
  </si>
  <si>
    <t>A81514</t>
  </si>
  <si>
    <t>CARNARVON S&amp;G</t>
  </si>
  <si>
    <t>A81520</t>
  </si>
  <si>
    <t>UREN</t>
  </si>
  <si>
    <t>A81528</t>
  </si>
  <si>
    <t>WALL LAKE</t>
  </si>
  <si>
    <t>A81530</t>
  </si>
  <si>
    <t>LEITZ NORTH</t>
  </si>
  <si>
    <t>A81534</t>
  </si>
  <si>
    <t>EARLY</t>
  </si>
  <si>
    <t>A81536</t>
  </si>
  <si>
    <t>DAIKER</t>
  </si>
  <si>
    <t>A81542</t>
  </si>
  <si>
    <t>WALL LAKE BOYER</t>
  </si>
  <si>
    <t>A81544</t>
  </si>
  <si>
    <t>ULMER-MEISTER</t>
  </si>
  <si>
    <t>A81546</t>
  </si>
  <si>
    <t>MEISTER</t>
  </si>
  <si>
    <t>A81550</t>
  </si>
  <si>
    <t>A83506</t>
  </si>
  <si>
    <t>HARLAN-REINIG</t>
  </si>
  <si>
    <t>A84502</t>
  </si>
  <si>
    <t>VANZEE</t>
  </si>
  <si>
    <t>A84506</t>
  </si>
  <si>
    <t>HUDSON-OSTERCAMP</t>
  </si>
  <si>
    <t>A84510</t>
  </si>
  <si>
    <t>HAWARDEN-NORTH</t>
  </si>
  <si>
    <t>A84528</t>
  </si>
  <si>
    <t>HIGMAN-CHATSWORTH</t>
  </si>
  <si>
    <t>A84532</t>
  </si>
  <si>
    <t>LASSON</t>
  </si>
  <si>
    <t>A84536</t>
  </si>
  <si>
    <t>VANBEEK</t>
  </si>
  <si>
    <t>A84538</t>
  </si>
  <si>
    <t>VAN'T HUL</t>
  </si>
  <si>
    <t>A85510</t>
  </si>
  <si>
    <t>AMES SOUTH</t>
  </si>
  <si>
    <t>A86502</t>
  </si>
  <si>
    <t>FLINT</t>
  </si>
  <si>
    <t>A90506</t>
  </si>
  <si>
    <t>A90508</t>
  </si>
  <si>
    <t>STEVENSON</t>
  </si>
  <si>
    <t>A90510</t>
  </si>
  <si>
    <t>CHILLICOTHE</t>
  </si>
  <si>
    <t>A92502</t>
  </si>
  <si>
    <t>RIVERSIDE</t>
  </si>
  <si>
    <t>A94502</t>
  </si>
  <si>
    <t>YATES</t>
  </si>
  <si>
    <t>A94522</t>
  </si>
  <si>
    <t>CROFT</t>
  </si>
  <si>
    <t>A94526</t>
  </si>
  <si>
    <t>BUSKE</t>
  </si>
  <si>
    <t>A94532</t>
  </si>
  <si>
    <t>REIGELSBERGER</t>
  </si>
  <si>
    <t>A96502</t>
  </si>
  <si>
    <t>DECORAH</t>
  </si>
  <si>
    <t>A96506</t>
  </si>
  <si>
    <t>FREEPORT</t>
  </si>
  <si>
    <t>A96520</t>
  </si>
  <si>
    <t>SWEDES BOTTOM</t>
  </si>
  <si>
    <t>A96528</t>
  </si>
  <si>
    <t>GJETLEY</t>
  </si>
  <si>
    <t>A96530</t>
  </si>
  <si>
    <t>CARLSON-FREEPORT</t>
  </si>
  <si>
    <t>A96532</t>
  </si>
  <si>
    <t>SCHMITT</t>
  </si>
  <si>
    <t>A97502</t>
  </si>
  <si>
    <t>CORRECTIONVILLE-BUCK</t>
  </si>
  <si>
    <t>A97516</t>
  </si>
  <si>
    <t>ANTHON</t>
  </si>
  <si>
    <t>A97518</t>
  </si>
  <si>
    <t>SMITHLAND</t>
  </si>
  <si>
    <t>A97528</t>
  </si>
  <si>
    <t>EDWARDS</t>
  </si>
  <si>
    <t>A97532</t>
  </si>
  <si>
    <t>CREASEY</t>
  </si>
  <si>
    <t>A97538</t>
  </si>
  <si>
    <t>ANTHON-WRIGHT</t>
  </si>
  <si>
    <t>A98502</t>
  </si>
  <si>
    <t>RANDALL TRANSIT MIX</t>
  </si>
  <si>
    <t>A98504</t>
  </si>
  <si>
    <t>FERTILE</t>
  </si>
  <si>
    <t>A99502</t>
  </si>
  <si>
    <t>WRIGHT</t>
  </si>
  <si>
    <t>A99510</t>
  </si>
  <si>
    <t>MEINEKE</t>
  </si>
  <si>
    <t>A99524</t>
  </si>
  <si>
    <t>STECHER</t>
  </si>
  <si>
    <t>AIL522</t>
  </si>
  <si>
    <t>CORDOVA INLAND (MC17)</t>
  </si>
  <si>
    <t>AIL526</t>
  </si>
  <si>
    <t>BLUFF CITY SAND</t>
  </si>
  <si>
    <t>AMN516</t>
  </si>
  <si>
    <t>AMN518</t>
  </si>
  <si>
    <t>AMN528</t>
  </si>
  <si>
    <t>POPE</t>
  </si>
  <si>
    <t>AMN536</t>
  </si>
  <si>
    <t>ELK RIVER</t>
  </si>
  <si>
    <t>AMN538</t>
  </si>
  <si>
    <t>SHADE</t>
  </si>
  <si>
    <t>AMN550</t>
  </si>
  <si>
    <t>SACHS</t>
  </si>
  <si>
    <t>AMN552</t>
  </si>
  <si>
    <t>WINDMILL</t>
  </si>
  <si>
    <t>AMN554</t>
  </si>
  <si>
    <t>ANNENDALE</t>
  </si>
  <si>
    <t>AMN558</t>
  </si>
  <si>
    <t>ST CROIX</t>
  </si>
  <si>
    <t>AMN560</t>
  </si>
  <si>
    <t>ROSEMOUNT</t>
  </si>
  <si>
    <t>AMN562</t>
  </si>
  <si>
    <t>LUVERNE</t>
  </si>
  <si>
    <t>AMN566</t>
  </si>
  <si>
    <t>AMN568</t>
  </si>
  <si>
    <t>EMPIRE</t>
  </si>
  <si>
    <t>AMN572</t>
  </si>
  <si>
    <t>KUESTER #3</t>
  </si>
  <si>
    <t>AMN574</t>
  </si>
  <si>
    <t>LINDMAN SOUTH</t>
  </si>
  <si>
    <t>AMN576</t>
  </si>
  <si>
    <t>TILSTRA</t>
  </si>
  <si>
    <t>AMO502</t>
  </si>
  <si>
    <t>WAYLAND</t>
  </si>
  <si>
    <t>AMO516</t>
  </si>
  <si>
    <t>MOUNT MORIAH</t>
  </si>
  <si>
    <t>AMO520</t>
  </si>
  <si>
    <t>STANBERRY</t>
  </si>
  <si>
    <t>AMO524</t>
  </si>
  <si>
    <t>CS61 LAGRANGE S&amp;G</t>
  </si>
  <si>
    <t>ANE504</t>
  </si>
  <si>
    <t>WATERLOO #40</t>
  </si>
  <si>
    <t>ANE544</t>
  </si>
  <si>
    <t>VALLEY</t>
  </si>
  <si>
    <t>ANE548</t>
  </si>
  <si>
    <t>WEST CENTER SAND</t>
  </si>
  <si>
    <t>ANE552</t>
  </si>
  <si>
    <t>ANE560</t>
  </si>
  <si>
    <t>ANE564</t>
  </si>
  <si>
    <t>NORTH VALLEY SAND</t>
  </si>
  <si>
    <t>ANE566</t>
  </si>
  <si>
    <t>PLANT #52</t>
  </si>
  <si>
    <t>ASD522</t>
  </si>
  <si>
    <t>BROOKINGS</t>
  </si>
  <si>
    <t>ASD526</t>
  </si>
  <si>
    <t>CORSON</t>
  </si>
  <si>
    <t>ASD528</t>
  </si>
  <si>
    <t>EAST SIOUX</t>
  </si>
  <si>
    <t>AWI502</t>
  </si>
  <si>
    <t>PRAIRIE DU CHIEN</t>
  </si>
  <si>
    <t>AWI504</t>
  </si>
  <si>
    <t>AWI506</t>
  </si>
  <si>
    <t>KRAMER</t>
  </si>
  <si>
    <t>AWI508</t>
  </si>
  <si>
    <t>BARN</t>
  </si>
  <si>
    <t>AWI514</t>
  </si>
  <si>
    <t>HAGER CITY</t>
  </si>
  <si>
    <t>AWI516</t>
  </si>
  <si>
    <t>SCHEER</t>
  </si>
  <si>
    <t>AWI522</t>
  </si>
  <si>
    <t>RIB FALLS PLANT</t>
  </si>
  <si>
    <t>AWI524</t>
  </si>
  <si>
    <t>HAEF</t>
  </si>
  <si>
    <t>AWI526</t>
  </si>
  <si>
    <t>MILAS</t>
  </si>
  <si>
    <t>AWI528</t>
  </si>
  <si>
    <t>Coarse Aggregate Source Information</t>
  </si>
  <si>
    <t>A03002</t>
  </si>
  <si>
    <t>WEXFORD</t>
  </si>
  <si>
    <t>A03004</t>
  </si>
  <si>
    <t>LANGE</t>
  </si>
  <si>
    <t>A03038</t>
  </si>
  <si>
    <t>RIEHM</t>
  </si>
  <si>
    <t>A03040</t>
  </si>
  <si>
    <t>DEE</t>
  </si>
  <si>
    <t>A03046</t>
  </si>
  <si>
    <t>MOHS</t>
  </si>
  <si>
    <t>A03048</t>
  </si>
  <si>
    <t>POSTVILLE</t>
  </si>
  <si>
    <t>A03050</t>
  </si>
  <si>
    <t>GREEN</t>
  </si>
  <si>
    <t>A03066</t>
  </si>
  <si>
    <t>ELSBERN</t>
  </si>
  <si>
    <t>A04016</t>
  </si>
  <si>
    <t>WALNUT CITY</t>
  </si>
  <si>
    <t>A06006</t>
  </si>
  <si>
    <t>GARRISON B</t>
  </si>
  <si>
    <t>A06012</t>
  </si>
  <si>
    <t>JABENS</t>
  </si>
  <si>
    <t>A07004</t>
  </si>
  <si>
    <t>WATERLOO SOUTH</t>
  </si>
  <si>
    <t>A07008</t>
  </si>
  <si>
    <t>MORGAN</t>
  </si>
  <si>
    <t>A07018</t>
  </si>
  <si>
    <t>RAYMOND-PESKE</t>
  </si>
  <si>
    <t>A07020</t>
  </si>
  <si>
    <t>STEINBRON</t>
  </si>
  <si>
    <t>A09006</t>
  </si>
  <si>
    <t>TRIPOLI-PLATTE</t>
  </si>
  <si>
    <t>A10002</t>
  </si>
  <si>
    <t>WESTON-LAMONT</t>
  </si>
  <si>
    <t>A10004</t>
  </si>
  <si>
    <t>BLOOM-JESUP</t>
  </si>
  <si>
    <t>A10008</t>
  </si>
  <si>
    <t>OELWEIN</t>
  </si>
  <si>
    <t>A10010</t>
  </si>
  <si>
    <t>HAZELTON</t>
  </si>
  <si>
    <t>A10016</t>
  </si>
  <si>
    <t>OELWEIN #2</t>
  </si>
  <si>
    <t>A10022</t>
  </si>
  <si>
    <t>A10030</t>
  </si>
  <si>
    <t>SOUTH AURORA</t>
  </si>
  <si>
    <t>A16004</t>
  </si>
  <si>
    <t>LOWDEN-SCHNECKLOTH</t>
  </si>
  <si>
    <t>A16006</t>
  </si>
  <si>
    <t>STONEMILL</t>
  </si>
  <si>
    <t>A16012</t>
  </si>
  <si>
    <t>A16022</t>
  </si>
  <si>
    <t>TRICON</t>
  </si>
  <si>
    <t>A17008</t>
  </si>
  <si>
    <t>PORTLAND WEST</t>
  </si>
  <si>
    <t>A17012</t>
  </si>
  <si>
    <t>UBBEN</t>
  </si>
  <si>
    <t>A17020</t>
  </si>
  <si>
    <t>MASON CITY</t>
  </si>
  <si>
    <t>A22004</t>
  </si>
  <si>
    <t>BENTE-ELKADER-WATSON</t>
  </si>
  <si>
    <t>A22010</t>
  </si>
  <si>
    <t>OSTERDOCK</t>
  </si>
  <si>
    <t>A22012</t>
  </si>
  <si>
    <t>SCHMIDT</t>
  </si>
  <si>
    <t>A22014</t>
  </si>
  <si>
    <t>BLUME</t>
  </si>
  <si>
    <t>A22016</t>
  </si>
  <si>
    <t>GISLESON</t>
  </si>
  <si>
    <t>A22020</t>
  </si>
  <si>
    <t>MUELLER</t>
  </si>
  <si>
    <t>A22030</t>
  </si>
  <si>
    <t>EBERHARDT</t>
  </si>
  <si>
    <t>A22034</t>
  </si>
  <si>
    <t>KRUSE</t>
  </si>
  <si>
    <t>A22038</t>
  </si>
  <si>
    <t>FASSBINDER</t>
  </si>
  <si>
    <t>A22040</t>
  </si>
  <si>
    <t>HARTMAN</t>
  </si>
  <si>
    <t>A22060</t>
  </si>
  <si>
    <t>JOHNSON</t>
  </si>
  <si>
    <t>A22062</t>
  </si>
  <si>
    <t>SNY MAGILL</t>
  </si>
  <si>
    <t>A22068</t>
  </si>
  <si>
    <t>MILLVILLE</t>
  </si>
  <si>
    <t>A22070</t>
  </si>
  <si>
    <t>BERNHARD/GIARD</t>
  </si>
  <si>
    <t>A22074</t>
  </si>
  <si>
    <t>STRAWBERRY POINT</t>
  </si>
  <si>
    <t>A22084</t>
  </si>
  <si>
    <t>A22090</t>
  </si>
  <si>
    <t>FRENCHTOWN</t>
  </si>
  <si>
    <t>A23002</t>
  </si>
  <si>
    <t>ELWOOD-YEAGER</t>
  </si>
  <si>
    <t>A23004</t>
  </si>
  <si>
    <t>BEHR</t>
  </si>
  <si>
    <t>A23006</t>
  </si>
  <si>
    <t>LEAGACY MATERIALS</t>
  </si>
  <si>
    <t>A26004</t>
  </si>
  <si>
    <t>LEWIS</t>
  </si>
  <si>
    <t>A26006</t>
  </si>
  <si>
    <t>BROWN</t>
  </si>
  <si>
    <t>A28008</t>
  </si>
  <si>
    <t>EDGEWOOD WEST</t>
  </si>
  <si>
    <t>A28010</t>
  </si>
  <si>
    <t>TIBBOTT</t>
  </si>
  <si>
    <t>A28012</t>
  </si>
  <si>
    <t>A28014</t>
  </si>
  <si>
    <t>A28016</t>
  </si>
  <si>
    <t>WHITE</t>
  </si>
  <si>
    <t>A28038</t>
  </si>
  <si>
    <t>EDGEWOOD EAST</t>
  </si>
  <si>
    <t>A28040</t>
  </si>
  <si>
    <t>KRAPFL</t>
  </si>
  <si>
    <t>A28044</t>
  </si>
  <si>
    <t>DUNDEE</t>
  </si>
  <si>
    <t>A28052</t>
  </si>
  <si>
    <t>A29002</t>
  </si>
  <si>
    <t>A29008</t>
  </si>
  <si>
    <t>A31002</t>
  </si>
  <si>
    <t>ROSE SPUR</t>
  </si>
  <si>
    <t>A31006</t>
  </si>
  <si>
    <t>DYERSVILLE EAST</t>
  </si>
  <si>
    <t>A31008</t>
  </si>
  <si>
    <t>KLEIN-RICHARDSVILLE</t>
  </si>
  <si>
    <t>A31010</t>
  </si>
  <si>
    <t>A31014</t>
  </si>
  <si>
    <t>KURT</t>
  </si>
  <si>
    <t>A31018</t>
  </si>
  <si>
    <t>MELOY</t>
  </si>
  <si>
    <t>A31020</t>
  </si>
  <si>
    <t>SCHLITCHE</t>
  </si>
  <si>
    <t>A31026</t>
  </si>
  <si>
    <t>ARNSDORF</t>
  </si>
  <si>
    <t>A31028</t>
  </si>
  <si>
    <t>THOLE</t>
  </si>
  <si>
    <t>A31032</t>
  </si>
  <si>
    <t>A31046</t>
  </si>
  <si>
    <t>DECKER</t>
  </si>
  <si>
    <t>A31048</t>
  </si>
  <si>
    <t>MCDERMOTT</t>
  </si>
  <si>
    <t>A31050</t>
  </si>
  <si>
    <t>PLOESSEL-DYERSVILLE</t>
  </si>
  <si>
    <t>A31052</t>
  </si>
  <si>
    <t>EPWORTH-KIDDER</t>
  </si>
  <si>
    <t>A31056</t>
  </si>
  <si>
    <t>RUBIE</t>
  </si>
  <si>
    <t>A31060</t>
  </si>
  <si>
    <t>CASCADE EAST</t>
  </si>
  <si>
    <t>A31066</t>
  </si>
  <si>
    <t>A31068</t>
  </si>
  <si>
    <t>DYERSVILLE-MAIERS</t>
  </si>
  <si>
    <t>A33002</t>
  </si>
  <si>
    <t>ELDORADO-JACOBSEN</t>
  </si>
  <si>
    <t>A33024</t>
  </si>
  <si>
    <t>WAUCOMA</t>
  </si>
  <si>
    <t>A33038</t>
  </si>
  <si>
    <t>A34002</t>
  </si>
  <si>
    <t>CARVILLE-BUNN</t>
  </si>
  <si>
    <t>A34004</t>
  </si>
  <si>
    <t>MAXON</t>
  </si>
  <si>
    <t>A34008</t>
  </si>
  <si>
    <t>WARNHOLTZ</t>
  </si>
  <si>
    <t>A34010</t>
  </si>
  <si>
    <t>A34018</t>
  </si>
  <si>
    <t>JONES</t>
  </si>
  <si>
    <t>A40006</t>
  </si>
  <si>
    <t>GRANDGEORGE</t>
  </si>
  <si>
    <t>A41002</t>
  </si>
  <si>
    <t>GARNER NORTH</t>
  </si>
  <si>
    <t>A42002</t>
  </si>
  <si>
    <t>ALDEN</t>
  </si>
  <si>
    <t>A44006</t>
  </si>
  <si>
    <t>LEEPER</t>
  </si>
  <si>
    <t>A45006</t>
  </si>
  <si>
    <t>A45008</t>
  </si>
  <si>
    <t>DOTZLER</t>
  </si>
  <si>
    <t>A45010</t>
  </si>
  <si>
    <t>DALEY</t>
  </si>
  <si>
    <t>A45028</t>
  </si>
  <si>
    <t>A46004</t>
  </si>
  <si>
    <t>GRIFFITH</t>
  </si>
  <si>
    <t>A46006</t>
  </si>
  <si>
    <t>HODGES</t>
  </si>
  <si>
    <t>A46014</t>
  </si>
  <si>
    <t>A46018</t>
  </si>
  <si>
    <t>MOORE EAST</t>
  </si>
  <si>
    <t>A49002</t>
  </si>
  <si>
    <t>A49008</t>
  </si>
  <si>
    <t>A49010</t>
  </si>
  <si>
    <t>ANDREW</t>
  </si>
  <si>
    <t>A49012</t>
  </si>
  <si>
    <t>FROST</t>
  </si>
  <si>
    <t>A49020</t>
  </si>
  <si>
    <t>PRESTON</t>
  </si>
  <si>
    <t>A49021</t>
  </si>
  <si>
    <t>PRESTON R/M</t>
  </si>
  <si>
    <t>A49024</t>
  </si>
  <si>
    <t>MAQUOKETA EAST</t>
  </si>
  <si>
    <t>A49060</t>
  </si>
  <si>
    <t>ST DONATUS</t>
  </si>
  <si>
    <t>A49064</t>
  </si>
  <si>
    <t>VEACH</t>
  </si>
  <si>
    <t>A49068</t>
  </si>
  <si>
    <t>A50002</t>
  </si>
  <si>
    <t>SULLY MINE</t>
  </si>
  <si>
    <t>A51006</t>
  </si>
  <si>
    <t>A52004</t>
  </si>
  <si>
    <t>CONKLIN</t>
  </si>
  <si>
    <t>A52006</t>
  </si>
  <si>
    <t>KLEIN</t>
  </si>
  <si>
    <t>A52008</t>
  </si>
  <si>
    <t>ERNST</t>
  </si>
  <si>
    <t>A53002</t>
  </si>
  <si>
    <t>FARMERS-BEHRENDS</t>
  </si>
  <si>
    <t>A53010</t>
  </si>
  <si>
    <t>BALLOU-OLIN</t>
  </si>
  <si>
    <t>A53016</t>
  </si>
  <si>
    <t>STONE CITY</t>
  </si>
  <si>
    <t>A53018</t>
  </si>
  <si>
    <t>FINN</t>
  </si>
  <si>
    <t>A53024</t>
  </si>
  <si>
    <t>SULLIVAN</t>
  </si>
  <si>
    <t>A53026</t>
  </si>
  <si>
    <t>A54002</t>
  </si>
  <si>
    <t>KESWICK</t>
  </si>
  <si>
    <t>A54004</t>
  </si>
  <si>
    <t>OLLIE</t>
  </si>
  <si>
    <t>A54010</t>
  </si>
  <si>
    <t>LYLE MINE</t>
  </si>
  <si>
    <t>A56016</t>
  </si>
  <si>
    <t>HERITAGE</t>
  </si>
  <si>
    <t>A57002</t>
  </si>
  <si>
    <t>BETENBENDER-COGGON</t>
  </si>
  <si>
    <t>A57006</t>
  </si>
  <si>
    <t>ROBINS</t>
  </si>
  <si>
    <t>A57008</t>
  </si>
  <si>
    <t>BOWSER-SPRINGVILLE</t>
  </si>
  <si>
    <t>A57018</t>
  </si>
  <si>
    <t>A57022</t>
  </si>
  <si>
    <t>LEE CRAWFORD</t>
  </si>
  <si>
    <t>A57028</t>
  </si>
  <si>
    <t>CEDAR RAPIDS SOUTH</t>
  </si>
  <si>
    <t>A58002</t>
  </si>
  <si>
    <t>COLUMBUS JCT.</t>
  </si>
  <si>
    <t>A63002</t>
  </si>
  <si>
    <t>DURHAM MINE</t>
  </si>
  <si>
    <t>A63010</t>
  </si>
  <si>
    <t>A64002</t>
  </si>
  <si>
    <t>FERGUSON</t>
  </si>
  <si>
    <t>A64004</t>
  </si>
  <si>
    <t>LE GRAND</t>
  </si>
  <si>
    <t>A66002</t>
  </si>
  <si>
    <t>DUENOW</t>
  </si>
  <si>
    <t>A66016</t>
  </si>
  <si>
    <t>A70002</t>
  </si>
  <si>
    <t>MOSCOW</t>
  </si>
  <si>
    <t>A73538</t>
  </si>
  <si>
    <t>A76004</t>
  </si>
  <si>
    <t>MOORE</t>
  </si>
  <si>
    <t>A79002</t>
  </si>
  <si>
    <t>MALCOM MINE</t>
  </si>
  <si>
    <t>A82002</t>
  </si>
  <si>
    <t>MCCAUSLAND(MC39)</t>
  </si>
  <si>
    <t>A82004</t>
  </si>
  <si>
    <t>NEW LIBERTY(MC41)</t>
  </si>
  <si>
    <t>A82006</t>
  </si>
  <si>
    <t>LECLAIRE(MC38)</t>
  </si>
  <si>
    <t>A82008</t>
  </si>
  <si>
    <t>LINWOOD MINE</t>
  </si>
  <si>
    <t>A85006</t>
  </si>
  <si>
    <t>AMES MINE</t>
  </si>
  <si>
    <t>A86002</t>
  </si>
  <si>
    <t>MONTOUR</t>
  </si>
  <si>
    <t>A89002</t>
  </si>
  <si>
    <t>DOUDS MINE</t>
  </si>
  <si>
    <t>A89006</t>
  </si>
  <si>
    <t>FARMINGTON-COMANCHE</t>
  </si>
  <si>
    <t>A89008</t>
  </si>
  <si>
    <t>SELMA-GARDNER</t>
  </si>
  <si>
    <t>A92002</t>
  </si>
  <si>
    <t>WEST CHESTER</t>
  </si>
  <si>
    <t>A94002</t>
  </si>
  <si>
    <t>FT DODGE MINE</t>
  </si>
  <si>
    <t>A96002</t>
  </si>
  <si>
    <t>KENDALLVILLE</t>
  </si>
  <si>
    <t>A96004</t>
  </si>
  <si>
    <t>HOVEY</t>
  </si>
  <si>
    <t>A96011</t>
  </si>
  <si>
    <t>A96017</t>
  </si>
  <si>
    <t>SKYLINE B</t>
  </si>
  <si>
    <t>A96052</t>
  </si>
  <si>
    <t>ESTREM</t>
  </si>
  <si>
    <t>A96064</t>
  </si>
  <si>
    <t>STIKA</t>
  </si>
  <si>
    <t>A96090</t>
  </si>
  <si>
    <t>MCKENNA SOUTH</t>
  </si>
  <si>
    <t>A98010</t>
  </si>
  <si>
    <t>A98014</t>
  </si>
  <si>
    <t>STEVENS</t>
  </si>
  <si>
    <t>A98016</t>
  </si>
  <si>
    <t>EMIL OLSON-BOLTON</t>
  </si>
  <si>
    <t>A98020</t>
  </si>
  <si>
    <t>TRENHAILE</t>
  </si>
  <si>
    <t>A99002</t>
  </si>
  <si>
    <t>VOSS</t>
  </si>
  <si>
    <t>AIL006</t>
  </si>
  <si>
    <t>MIDWAY(MC45)</t>
  </si>
  <si>
    <t>AIL010</t>
  </si>
  <si>
    <t>ALLIED(MC30)</t>
  </si>
  <si>
    <t>AIL014</t>
  </si>
  <si>
    <t>DALLAS CITY</t>
  </si>
  <si>
    <t>AIL016</t>
  </si>
  <si>
    <t>CLEVELAND(MC31)</t>
  </si>
  <si>
    <t>AIL020</t>
  </si>
  <si>
    <t>AIL028</t>
  </si>
  <si>
    <t>TURNBAUGH</t>
  </si>
  <si>
    <t>AIL046</t>
  </si>
  <si>
    <t>BLUFF CITY MATERIALS</t>
  </si>
  <si>
    <t>CORDOVA INLAND</t>
  </si>
  <si>
    <t>AMN004</t>
  </si>
  <si>
    <t>AMN006</t>
  </si>
  <si>
    <t>OTTERNESS</t>
  </si>
  <si>
    <t>AMN008</t>
  </si>
  <si>
    <t>AMN010</t>
  </si>
  <si>
    <t>ST CLOUD-GRANITE</t>
  </si>
  <si>
    <t>AMN024</t>
  </si>
  <si>
    <t>YELLOW MEDICINE</t>
  </si>
  <si>
    <t>AMN026</t>
  </si>
  <si>
    <t>BIG STONE</t>
  </si>
  <si>
    <t>AMN030</t>
  </si>
  <si>
    <t>GENGLER</t>
  </si>
  <si>
    <t>AMN032</t>
  </si>
  <si>
    <t>COTTONWOOD</t>
  </si>
  <si>
    <t>AMN034</t>
  </si>
  <si>
    <t>ENGRAV</t>
  </si>
  <si>
    <t>AMN042</t>
  </si>
  <si>
    <t>AMN044</t>
  </si>
  <si>
    <t>BIESANZ</t>
  </si>
  <si>
    <t>AMN046</t>
  </si>
  <si>
    <t>43 QUARRY</t>
  </si>
  <si>
    <t>AMN052</t>
  </si>
  <si>
    <t>ABNET</t>
  </si>
  <si>
    <t>AMN054</t>
  </si>
  <si>
    <t>AMN522</t>
  </si>
  <si>
    <t>PRAIRIE ISLAND #3</t>
  </si>
  <si>
    <t>AMN544</t>
  </si>
  <si>
    <t>LAKEVILLE</t>
  </si>
  <si>
    <t>AMN570</t>
  </si>
  <si>
    <t>WINONA AGGREGATE</t>
  </si>
  <si>
    <t>AMO002</t>
  </si>
  <si>
    <t>KAHOKA</t>
  </si>
  <si>
    <t>AMO022</t>
  </si>
  <si>
    <t>IRON MT</t>
  </si>
  <si>
    <t>AMO024</t>
  </si>
  <si>
    <t>HUNTINGTON</t>
  </si>
  <si>
    <t>AMO058</t>
  </si>
  <si>
    <t>PIT#3</t>
  </si>
  <si>
    <t>AMO060</t>
  </si>
  <si>
    <t>RANDOLPH MINE</t>
  </si>
  <si>
    <t>ANE002</t>
  </si>
  <si>
    <t>WEEPING WATER MINE</t>
  </si>
  <si>
    <t>ANE010</t>
  </si>
  <si>
    <t>FT CALHOUN</t>
  </si>
  <si>
    <t xml:space="preserve">ANE552 </t>
  </si>
  <si>
    <t>ASD002</t>
  </si>
  <si>
    <t>DELL RAPIDS</t>
  </si>
  <si>
    <t>ASD004</t>
  </si>
  <si>
    <t>SIOUX FALLS QUARTZITE</t>
  </si>
  <si>
    <t>ASD006</t>
  </si>
  <si>
    <t>AWI022</t>
  </si>
  <si>
    <t>KINGS BLUFF</t>
  </si>
  <si>
    <t>AWI030</t>
  </si>
  <si>
    <t>HAVERLAND</t>
  </si>
  <si>
    <t>AWI038</t>
  </si>
  <si>
    <t>AWI044</t>
  </si>
  <si>
    <t>SLAMA</t>
  </si>
  <si>
    <t>AWI046</t>
  </si>
  <si>
    <t>HAHN</t>
  </si>
  <si>
    <t>A03002-WEXFORD</t>
  </si>
  <si>
    <t>A03014</t>
  </si>
  <si>
    <t>HAMMEL-BOONIES</t>
  </si>
  <si>
    <t>3iB</t>
  </si>
  <si>
    <t>MEDIAPOLIS</t>
  </si>
  <si>
    <t>LACOSTE</t>
  </si>
  <si>
    <t>FAIRFIELD</t>
  </si>
  <si>
    <t>KNOXVILLE QUARRY</t>
  </si>
  <si>
    <t>POOL HILL</t>
  </si>
  <si>
    <t>SCOTT</t>
  </si>
  <si>
    <t>ASD008</t>
  </si>
  <si>
    <t>SPENCER</t>
  </si>
  <si>
    <t>ATHENS</t>
  </si>
  <si>
    <t>VOGT</t>
  </si>
  <si>
    <t>A06504</t>
  </si>
  <si>
    <t>COOTS SAND/VINTON</t>
  </si>
  <si>
    <t>A07520</t>
  </si>
  <si>
    <t>BENTON'S LAKE</t>
  </si>
  <si>
    <t>A17522</t>
  </si>
  <si>
    <t>GRAF PIT</t>
  </si>
  <si>
    <t>A28530</t>
  </si>
  <si>
    <t>SUMMERS PIT</t>
  </si>
  <si>
    <t>A31512</t>
  </si>
  <si>
    <t>BURKLE</t>
  </si>
  <si>
    <t>A35520</t>
  </si>
  <si>
    <t>BRANDT</t>
  </si>
  <si>
    <t>A37514</t>
  </si>
  <si>
    <t>A45522</t>
  </si>
  <si>
    <t>LE ROY</t>
  </si>
  <si>
    <t>A49538</t>
  </si>
  <si>
    <t>MAQUOKETA SAND</t>
  </si>
  <si>
    <t>A53526</t>
  </si>
  <si>
    <t>STEPHENS</t>
  </si>
  <si>
    <t>A63502</t>
  </si>
  <si>
    <t>BEAN PROPERTY</t>
  </si>
  <si>
    <t>A70504</t>
  </si>
  <si>
    <t>ATALISSA-MCKILLIP</t>
  </si>
  <si>
    <t>ENGEL</t>
  </si>
  <si>
    <t>A77540</t>
  </si>
  <si>
    <t>P-HILL EAST</t>
  </si>
  <si>
    <t>OTTUMWA SAND</t>
  </si>
  <si>
    <t>A96526</t>
  </si>
  <si>
    <t>A98524</t>
  </si>
  <si>
    <t>AKS504</t>
  </si>
  <si>
    <t>FRISBIE-PLANT #3</t>
  </si>
  <si>
    <t>AKS506</t>
  </si>
  <si>
    <t>OAKLAND SAND PIT</t>
  </si>
  <si>
    <t>AKS508</t>
  </si>
  <si>
    <t>SILVER LAKE SAND PIT</t>
  </si>
  <si>
    <t>IL</t>
  </si>
  <si>
    <t>PC0109</t>
  </si>
  <si>
    <t>IT(S25)(L9)</t>
  </si>
  <si>
    <t>IT(S30)(P10)</t>
  </si>
  <si>
    <t>PC1309</t>
  </si>
  <si>
    <t>PC1909</t>
  </si>
  <si>
    <t>PC2816</t>
  </si>
  <si>
    <t>PC3216</t>
  </si>
  <si>
    <t>PC3702</t>
  </si>
  <si>
    <t>Ozinga-Song Lam JSC</t>
  </si>
  <si>
    <t>PC3802</t>
  </si>
  <si>
    <t>Ozinga-Long Son Cement</t>
  </si>
  <si>
    <t>PC3807</t>
  </si>
  <si>
    <t>Ozinga-CarbonSense</t>
  </si>
  <si>
    <t>PC3909</t>
  </si>
  <si>
    <t>Kosmos Cement</t>
  </si>
  <si>
    <t>FA059C</t>
  </si>
  <si>
    <t>Limestone Plant</t>
  </si>
  <si>
    <t>FA060F</t>
  </si>
  <si>
    <t>Oak Grove Pozzolan</t>
  </si>
  <si>
    <t>FA061C</t>
  </si>
  <si>
    <t>Lawrence Power Plant</t>
  </si>
  <si>
    <t>SL06A</t>
  </si>
  <si>
    <t>Heidelberg Speed Plant</t>
  </si>
  <si>
    <t>Mapeair SA</t>
  </si>
  <si>
    <t>Mapeair SA-50</t>
  </si>
  <si>
    <t>Mapeair VR</t>
  </si>
  <si>
    <t>Master Builders</t>
  </si>
  <si>
    <t>Polychem SA-14</t>
  </si>
  <si>
    <t>Chryso Optima 249</t>
  </si>
  <si>
    <t>Dynamon 850</t>
  </si>
  <si>
    <t>Eucon X-15</t>
  </si>
  <si>
    <t>Mapeplast 400 NC</t>
  </si>
  <si>
    <t>Mapeplast KB 1200</t>
  </si>
  <si>
    <t>Mapeplast Paver Plus</t>
  </si>
  <si>
    <t>MasterEase 5000</t>
  </si>
  <si>
    <t>MasterGlenium 7500</t>
  </si>
  <si>
    <t>Plastol 6425</t>
  </si>
  <si>
    <t>Sika Plastocrete 10N</t>
  </si>
  <si>
    <t>Sika Plastocrete 161</t>
  </si>
  <si>
    <t>Sika Plastocrete-250</t>
  </si>
  <si>
    <t>Sika ViscoCrete 1100</t>
  </si>
  <si>
    <t>V 4.0</t>
  </si>
  <si>
    <t>A07022</t>
  </si>
  <si>
    <t>MESSERLY</t>
  </si>
  <si>
    <t>A09008</t>
  </si>
  <si>
    <t>DENVER #2</t>
  </si>
  <si>
    <t>A21528</t>
  </si>
  <si>
    <t>GOEKEN</t>
  </si>
  <si>
    <t>A22046</t>
  </si>
  <si>
    <t>JOY SPRINGS-BURRACK</t>
  </si>
  <si>
    <t>BAHL</t>
  </si>
  <si>
    <t>A30514</t>
  </si>
  <si>
    <t>MILFORD/LEITH</t>
  </si>
  <si>
    <t>REITER</t>
  </si>
  <si>
    <t>A47504</t>
  </si>
  <si>
    <t>CROCKER</t>
  </si>
  <si>
    <t>A75518</t>
  </si>
  <si>
    <t>HINTON</t>
  </si>
  <si>
    <t>NEW ULM QTZ</t>
  </si>
  <si>
    <t>HOOGLAND</t>
  </si>
  <si>
    <t>AMN055</t>
  </si>
  <si>
    <t>ELG</t>
  </si>
  <si>
    <t>PRAIRIE ISLAND</t>
  </si>
  <si>
    <t>ROSEMONT</t>
  </si>
  <si>
    <t>AMN564</t>
  </si>
  <si>
    <t>HASTINGS</t>
  </si>
  <si>
    <t>PLANT #45</t>
  </si>
  <si>
    <t>ASD502</t>
  </si>
  <si>
    <t>BOYER</t>
  </si>
  <si>
    <t>AWI532</t>
  </si>
  <si>
    <t>WOLF</t>
  </si>
  <si>
    <t>A03506</t>
  </si>
  <si>
    <t>A12516</t>
  </si>
  <si>
    <t>A21540</t>
  </si>
  <si>
    <t>DELOSS</t>
  </si>
  <si>
    <t>A23518</t>
  </si>
  <si>
    <t>HERKSEN</t>
  </si>
  <si>
    <t>A46522</t>
  </si>
  <si>
    <t>VOTE</t>
  </si>
  <si>
    <t>HOSTENG-HAGGE</t>
  </si>
  <si>
    <t>A81552</t>
  </si>
  <si>
    <t>BEDROCK-WL</t>
  </si>
  <si>
    <t>A85512</t>
  </si>
  <si>
    <t>INROADS AMES SAND</t>
  </si>
  <si>
    <t>AIL502</t>
  </si>
  <si>
    <t>ALBANY(MC@511)-ROCK ISLAND</t>
  </si>
  <si>
    <t>AKS510</t>
  </si>
  <si>
    <t>DESOTO SAND</t>
  </si>
  <si>
    <t>WOLF-DOUSMAN</t>
  </si>
  <si>
    <t>PC0028</t>
  </si>
  <si>
    <t>IP(35)</t>
  </si>
  <si>
    <t>Quikrete - Hannibal</t>
  </si>
  <si>
    <t>IT(S20)(L10)</t>
  </si>
  <si>
    <t>Heidelberg - Mason City</t>
  </si>
  <si>
    <t>Quikrete - Buffalo</t>
  </si>
  <si>
    <t>Amrize - Grand Chain</t>
  </si>
  <si>
    <t>Amrize- Alpena</t>
  </si>
  <si>
    <t>Amrize- Ada</t>
  </si>
  <si>
    <t>Amrize - Florence</t>
  </si>
  <si>
    <t>PC2009</t>
  </si>
  <si>
    <t>Amrize - ST. Gen</t>
  </si>
  <si>
    <t>Illinois - LaSalle</t>
  </si>
  <si>
    <t>PC3409</t>
  </si>
  <si>
    <t>PC4009</t>
  </si>
  <si>
    <t>Amrize - Exshaw</t>
  </si>
  <si>
    <t>PC4109</t>
  </si>
  <si>
    <t>Heidelberg - Mitchell</t>
  </si>
  <si>
    <t>PC4209</t>
  </si>
  <si>
    <t>Heidelberg - Logansport</t>
  </si>
  <si>
    <t>FA003F3</t>
  </si>
  <si>
    <t>Whelan Hastings Generation Plant</t>
  </si>
  <si>
    <t>DNF 842</t>
  </si>
  <si>
    <t>DSA 112</t>
  </si>
  <si>
    <t>CHRYSO Inc.</t>
  </si>
  <si>
    <t>Dynamon Easy 75</t>
  </si>
  <si>
    <t>Mapeplast 440 NS</t>
  </si>
  <si>
    <t>C-SUDHW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</si>
</sst>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mm/dd/yy_)"/>
    <numFmt numFmtId="165" formatCode="0.00_)"/>
    <numFmt numFmtId="166" formatCode="0_)"/>
    <numFmt numFmtId="167" formatCode="0.000_)"/>
    <numFmt numFmtId="168" formatCode="_(* #,##0.000_);_(* \(#,##0.000\);_(* &quot;-&quot;??_);_(@_)"/>
    <numFmt numFmtId="169" formatCode="_(* #,##0_);_(* \(#,##0\);_(* &quot;-&quot;??_);_(@_)"/>
    <numFmt numFmtId="170" formatCode="_(* #,##0.0000_);_(* \(#,##0.0000\);_(* &quot;-&quot;??_);_(@_)"/>
    <numFmt numFmtId="171" formatCode="_(* #,##0.0_);_(* \(#,##0.0\);_(* &quot;-&quot;??_);_(@_)"/>
    <numFmt numFmtId="172" formatCode="0.000"/>
  </numFmts>
  <fonts count="51">
    <font>
      <sz val="12"/>
      <name val="Arial"/>
    </font>
    <font>
      <sz val="10"/>
      <name val="Arial"/>
      <family val="2"/>
    </font>
    <font>
      <b/>
      <sz val="12"/>
      <name val="Arial"/>
      <family val="2"/>
    </font>
    <font>
      <sz val="10"/>
      <color indexed="12"/>
      <name val="Courier"/>
      <family val="3"/>
    </font>
    <font>
      <sz val="12"/>
      <color indexed="10"/>
      <name val="Arial"/>
      <family val="2"/>
    </font>
    <font>
      <b/>
      <i/>
      <sz val="12"/>
      <color indexed="10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i/>
      <sz val="14"/>
      <name val="Arial"/>
      <family val="2"/>
    </font>
    <font>
      <b/>
      <sz val="14"/>
      <name val="Arial"/>
      <family val="2"/>
    </font>
    <font>
      <b/>
      <i/>
      <sz val="12"/>
      <name val="Arial"/>
      <family val="2"/>
    </font>
    <font>
      <sz val="8"/>
      <name val="Arial"/>
      <family val="2"/>
    </font>
    <font>
      <sz val="18"/>
      <name val="Arial"/>
      <family val="2"/>
    </font>
    <font>
      <sz val="8"/>
      <color indexed="81"/>
      <name val="Tahoma"/>
      <family val="2"/>
    </font>
    <font>
      <u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i/>
      <sz val="12"/>
      <name val="Arial"/>
      <family val="2"/>
    </font>
    <font>
      <b/>
      <sz val="8"/>
      <color indexed="81"/>
      <name val="Tahoma"/>
      <family val="2"/>
    </font>
    <font>
      <b/>
      <sz val="10"/>
      <name val="Arial"/>
      <family val="2"/>
    </font>
    <font>
      <b/>
      <sz val="9"/>
      <name val="Arial"/>
      <family val="2"/>
    </font>
    <font>
      <sz val="12"/>
      <color indexed="12"/>
      <name val="Arial"/>
      <family val="2"/>
    </font>
    <font>
      <b/>
      <sz val="12"/>
      <color indexed="10"/>
      <name val="Arial"/>
      <family val="2"/>
    </font>
    <font>
      <sz val="14"/>
      <color indexed="12"/>
      <name val="Arial"/>
      <family val="2"/>
    </font>
    <font>
      <sz val="14"/>
      <name val="Arial"/>
      <family val="2"/>
    </font>
    <font>
      <sz val="12"/>
      <color indexed="12"/>
      <name val="Courier"/>
      <family val="3"/>
    </font>
    <font>
      <sz val="12"/>
      <color rgb="FF0000FF"/>
      <name val="Arial"/>
      <family val="2"/>
    </font>
    <font>
      <sz val="12"/>
      <color rgb="FF3333FF"/>
      <name val="Arial"/>
      <family val="2"/>
    </font>
    <font>
      <b/>
      <i/>
      <sz val="12"/>
      <color rgb="FF0000FF"/>
      <name val="Arial"/>
      <family val="2"/>
    </font>
    <font>
      <i/>
      <sz val="12"/>
      <color rgb="FF0000FF"/>
      <name val="Arial"/>
      <family val="2"/>
    </font>
    <font>
      <b/>
      <sz val="14"/>
      <color rgb="FFFF0000"/>
      <name val="Arial"/>
      <family val="2"/>
    </font>
    <font>
      <b/>
      <i/>
      <sz val="12"/>
      <color rgb="FFFF0000"/>
      <name val="Arial"/>
      <family val="2"/>
    </font>
    <font>
      <sz val="8"/>
      <color indexed="10"/>
      <name val="Arial"/>
      <family val="2"/>
    </font>
    <font>
      <sz val="9"/>
      <name val="Arial"/>
      <family val="2"/>
    </font>
    <font>
      <sz val="12"/>
      <name val="Arial MT"/>
    </font>
    <font>
      <sz val="11"/>
      <name val="Cambria"/>
      <family val="1"/>
    </font>
    <font>
      <sz val="11"/>
      <color theme="1"/>
      <name val="Cambria"/>
      <family val="1"/>
    </font>
    <font>
      <sz val="12"/>
      <color theme="0"/>
      <name val="Arial"/>
      <family val="2"/>
    </font>
    <font>
      <sz val="11"/>
      <color theme="0"/>
      <name val="Calibri"/>
      <family val="2"/>
      <scheme val="minor"/>
    </font>
    <font>
      <sz val="10"/>
      <color rgb="FF0000FF"/>
      <name val="Arial"/>
      <family val="2"/>
    </font>
    <font>
      <sz val="11"/>
      <color indexed="12"/>
      <name val="Arial"/>
      <family val="2"/>
    </font>
    <font>
      <sz val="18"/>
      <color theme="1"/>
      <name val="Arial"/>
      <family val="2"/>
    </font>
    <font>
      <sz val="11"/>
      <color theme="1"/>
      <name val="Arial"/>
      <family val="2"/>
    </font>
    <font>
      <sz val="18"/>
      <color theme="0"/>
      <name val="Arial"/>
      <family val="2"/>
    </font>
    <font>
      <sz val="11"/>
      <color theme="0"/>
      <name val="Arial"/>
      <family val="2"/>
    </font>
    <font>
      <sz val="12"/>
      <color rgb="FF000000"/>
      <name val="Arial"/>
      <family val="2"/>
    </font>
    <font>
      <sz val="12"/>
      <color rgb="FF00215B"/>
      <name val="Arial"/>
      <family val="2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name val="Arial MT"/>
    </font>
  </fonts>
  <fills count="11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6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 diagonalDown="1">
      <left style="thin">
        <color indexed="64"/>
      </left>
      <right/>
      <top style="thin">
        <color indexed="8"/>
      </top>
      <bottom/>
      <diagonal style="thin">
        <color indexed="64"/>
      </diagonal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theme="1"/>
      </left>
      <right/>
      <top style="thin">
        <color indexed="8"/>
      </top>
      <bottom style="thin">
        <color theme="1"/>
      </bottom>
      <diagonal/>
    </border>
    <border>
      <left/>
      <right style="thin">
        <color theme="1"/>
      </right>
      <top style="thin">
        <color indexed="8"/>
      </top>
      <bottom style="thin">
        <color theme="1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5" fillId="0" borderId="0"/>
    <xf numFmtId="166" fontId="34" fillId="0" borderId="0"/>
  </cellStyleXfs>
  <cellXfs count="370">
    <xf numFmtId="0" fontId="0" fillId="0" borderId="0" xfId="0"/>
    <xf numFmtId="0" fontId="2" fillId="0" borderId="1" xfId="0" applyFont="1" applyBorder="1" applyAlignment="1">
      <alignment horizontal="centerContinuous"/>
    </xf>
    <xf numFmtId="0" fontId="0" fillId="0" borderId="2" xfId="0" applyBorder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right"/>
    </xf>
    <xf numFmtId="164" fontId="0" fillId="0" borderId="0" xfId="0" applyNumberFormat="1" applyAlignment="1" applyProtection="1">
      <alignment horizontal="lef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166" fontId="0" fillId="0" borderId="0" xfId="0" applyNumberFormat="1" applyProtection="1"/>
    <xf numFmtId="0" fontId="3" fillId="0" borderId="8" xfId="0" applyFont="1" applyBorder="1" applyAlignment="1" applyProtection="1">
      <alignment horizontal="center"/>
      <protection locked="0"/>
    </xf>
    <xf numFmtId="165" fontId="3" fillId="0" borderId="8" xfId="0" applyNumberFormat="1" applyFont="1" applyBorder="1" applyAlignment="1" applyProtection="1">
      <alignment horizontal="center"/>
      <protection locked="0"/>
    </xf>
    <xf numFmtId="166" fontId="0" fillId="0" borderId="8" xfId="0" applyNumberFormat="1" applyBorder="1" applyAlignment="1" applyProtection="1">
      <alignment horizontal="center"/>
    </xf>
    <xf numFmtId="166" fontId="0" fillId="0" borderId="9" xfId="0" applyNumberFormat="1" applyBorder="1" applyAlignment="1" applyProtection="1">
      <alignment horizontal="center"/>
    </xf>
    <xf numFmtId="166" fontId="3" fillId="0" borderId="9" xfId="0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0" borderId="13" xfId="0" applyBorder="1"/>
    <xf numFmtId="0" fontId="0" fillId="0" borderId="14" xfId="0" applyBorder="1"/>
    <xf numFmtId="0" fontId="5" fillId="0" borderId="1" xfId="0" applyFont="1" applyBorder="1" applyAlignment="1">
      <alignment horizontal="centerContinuous"/>
    </xf>
    <xf numFmtId="0" fontId="4" fillId="0" borderId="15" xfId="0" applyFont="1" applyBorder="1" applyAlignment="1">
      <alignment horizontal="centerContinuous"/>
    </xf>
    <xf numFmtId="0" fontId="2" fillId="0" borderId="0" xfId="0" applyFont="1"/>
    <xf numFmtId="0" fontId="0" fillId="0" borderId="0" xfId="0" applyAlignment="1">
      <alignment horizontal="right"/>
    </xf>
    <xf numFmtId="0" fontId="0" fillId="0" borderId="15" xfId="0" applyBorder="1" applyAlignment="1">
      <alignment horizontal="centerContinuous"/>
    </xf>
    <xf numFmtId="0" fontId="10" fillId="0" borderId="0" xfId="0" applyFont="1" applyAlignment="1">
      <alignment horizontal="right"/>
    </xf>
    <xf numFmtId="0" fontId="3" fillId="0" borderId="16" xfId="0" applyFont="1" applyBorder="1" applyProtection="1">
      <protection locked="0"/>
    </xf>
    <xf numFmtId="0" fontId="3" fillId="0" borderId="17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0" fillId="0" borderId="0" xfId="0" applyAlignment="1">
      <alignment horizontal="center"/>
    </xf>
    <xf numFmtId="167" fontId="0" fillId="0" borderId="0" xfId="0" applyNumberFormat="1" applyProtection="1"/>
    <xf numFmtId="0" fontId="0" fillId="0" borderId="0" xfId="0" applyProtection="1"/>
    <xf numFmtId="0" fontId="2" fillId="0" borderId="0" xfId="0" applyFont="1" applyAlignment="1" applyProtection="1">
      <alignment horizontal="centerContinuous"/>
    </xf>
    <xf numFmtId="0" fontId="0" fillId="0" borderId="0" xfId="0" applyAlignment="1" applyProtection="1">
      <alignment horizontal="centerContinuous"/>
    </xf>
    <xf numFmtId="0" fontId="0" fillId="0" borderId="1" xfId="0" applyBorder="1" applyAlignment="1" applyProtection="1">
      <alignment horizontal="centerContinuous"/>
    </xf>
    <xf numFmtId="0" fontId="0" fillId="0" borderId="2" xfId="0" applyBorder="1" applyAlignment="1" applyProtection="1">
      <alignment horizontal="centerContinuous"/>
    </xf>
    <xf numFmtId="0" fontId="0" fillId="0" borderId="15" xfId="0" applyBorder="1" applyAlignment="1" applyProtection="1">
      <alignment horizontal="centerContinuous"/>
    </xf>
    <xf numFmtId="0" fontId="2" fillId="0" borderId="0" xfId="0" applyFont="1" applyAlignment="1" applyProtection="1">
      <alignment horizontal="right"/>
    </xf>
    <xf numFmtId="0" fontId="0" fillId="0" borderId="3" xfId="0" applyBorder="1" applyProtection="1"/>
    <xf numFmtId="0" fontId="0" fillId="0" borderId="3" xfId="0" applyBorder="1" applyAlignment="1" applyProtection="1">
      <alignment horizontal="centerContinuous"/>
    </xf>
    <xf numFmtId="0" fontId="2" fillId="0" borderId="0" xfId="0" applyFont="1" applyProtection="1"/>
    <xf numFmtId="0" fontId="0" fillId="0" borderId="0" xfId="0" applyAlignment="1" applyProtection="1">
      <alignment horizontal="right"/>
    </xf>
    <xf numFmtId="0" fontId="0" fillId="0" borderId="4" xfId="0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0" fontId="0" fillId="0" borderId="8" xfId="0" applyBorder="1" applyAlignment="1" applyProtection="1">
      <alignment horizontal="center"/>
    </xf>
    <xf numFmtId="0" fontId="0" fillId="0" borderId="9" xfId="0" applyBorder="1" applyAlignment="1" applyProtection="1">
      <alignment horizontal="center"/>
    </xf>
    <xf numFmtId="0" fontId="0" fillId="0" borderId="10" xfId="0" applyBorder="1" applyAlignment="1" applyProtection="1">
      <alignment horizontal="center"/>
    </xf>
    <xf numFmtId="0" fontId="0" fillId="0" borderId="11" xfId="0" applyBorder="1" applyAlignment="1" applyProtection="1">
      <alignment horizontal="center"/>
    </xf>
    <xf numFmtId="0" fontId="0" fillId="0" borderId="12" xfId="0" applyBorder="1" applyAlignment="1" applyProtection="1">
      <alignment horizontal="center"/>
    </xf>
    <xf numFmtId="0" fontId="5" fillId="0" borderId="8" xfId="0" applyFont="1" applyBorder="1" applyAlignment="1" applyProtection="1">
      <alignment horizontal="center"/>
    </xf>
    <xf numFmtId="0" fontId="4" fillId="0" borderId="8" xfId="0" applyFont="1" applyBorder="1" applyAlignment="1" applyProtection="1">
      <alignment horizontal="center"/>
    </xf>
    <xf numFmtId="0" fontId="4" fillId="0" borderId="9" xfId="0" applyFont="1" applyBorder="1" applyAlignment="1" applyProtection="1">
      <alignment horizontal="center"/>
    </xf>
    <xf numFmtId="0" fontId="3" fillId="0" borderId="11" xfId="0" applyFont="1" applyBorder="1" applyAlignment="1" applyProtection="1">
      <alignment horizontal="center"/>
      <protection locked="0"/>
    </xf>
    <xf numFmtId="165" fontId="3" fillId="0" borderId="11" xfId="0" applyNumberFormat="1" applyFont="1" applyBorder="1" applyAlignment="1" applyProtection="1">
      <alignment horizontal="center"/>
      <protection locked="0"/>
    </xf>
    <xf numFmtId="166" fontId="0" fillId="0" borderId="11" xfId="0" applyNumberFormat="1" applyBorder="1" applyAlignment="1" applyProtection="1">
      <alignment horizontal="center"/>
    </xf>
    <xf numFmtId="166" fontId="0" fillId="0" borderId="12" xfId="0" applyNumberFormat="1" applyBorder="1" applyAlignment="1" applyProtection="1">
      <alignment horizontal="center"/>
    </xf>
    <xf numFmtId="0" fontId="5" fillId="0" borderId="0" xfId="0" applyFont="1" applyAlignment="1" applyProtection="1">
      <alignment horizontal="center"/>
    </xf>
    <xf numFmtId="0" fontId="10" fillId="0" borderId="1" xfId="0" applyFont="1" applyBorder="1" applyProtection="1"/>
    <xf numFmtId="0" fontId="10" fillId="0" borderId="2" xfId="0" applyFont="1" applyBorder="1" applyProtection="1"/>
    <xf numFmtId="0" fontId="0" fillId="0" borderId="15" xfId="0" applyBorder="1" applyProtection="1"/>
    <xf numFmtId="0" fontId="0" fillId="0" borderId="19" xfId="0" applyBorder="1" applyProtection="1"/>
    <xf numFmtId="0" fontId="2" fillId="0" borderId="20" xfId="0" applyFont="1" applyBorder="1" applyProtection="1"/>
    <xf numFmtId="0" fontId="10" fillId="0" borderId="0" xfId="0" applyFont="1" applyProtection="1"/>
    <xf numFmtId="0" fontId="2" fillId="0" borderId="21" xfId="0" applyFont="1" applyBorder="1" applyProtection="1"/>
    <xf numFmtId="0" fontId="2" fillId="0" borderId="19" xfId="0" applyFont="1" applyBorder="1" applyAlignment="1" applyProtection="1">
      <alignment horizontal="center"/>
    </xf>
    <xf numFmtId="0" fontId="10" fillId="0" borderId="0" xfId="0" applyFont="1" applyAlignment="1" applyProtection="1">
      <alignment horizontal="center"/>
    </xf>
    <xf numFmtId="0" fontId="2" fillId="0" borderId="21" xfId="0" applyFont="1" applyBorder="1" applyAlignment="1" applyProtection="1">
      <alignment horizontal="center"/>
    </xf>
    <xf numFmtId="0" fontId="10" fillId="0" borderId="0" xfId="0" applyFont="1" applyAlignment="1" applyProtection="1">
      <alignment horizontal="left"/>
    </xf>
    <xf numFmtId="167" fontId="10" fillId="0" borderId="0" xfId="0" applyNumberFormat="1" applyFont="1" applyProtection="1"/>
    <xf numFmtId="166" fontId="2" fillId="0" borderId="0" xfId="0" applyNumberFormat="1" applyFont="1" applyProtection="1"/>
    <xf numFmtId="0" fontId="2" fillId="0" borderId="19" xfId="0" applyFont="1" applyBorder="1" applyProtection="1"/>
    <xf numFmtId="0" fontId="2" fillId="0" borderId="22" xfId="0" applyFont="1" applyBorder="1" applyProtection="1"/>
    <xf numFmtId="0" fontId="0" fillId="0" borderId="21" xfId="0" applyBorder="1" applyProtection="1"/>
    <xf numFmtId="166" fontId="10" fillId="0" borderId="0" xfId="0" applyNumberFormat="1" applyFont="1" applyProtection="1"/>
    <xf numFmtId="0" fontId="0" fillId="0" borderId="0" xfId="0" applyAlignment="1" applyProtection="1">
      <alignment horizontal="center"/>
    </xf>
    <xf numFmtId="0" fontId="10" fillId="0" borderId="0" xfId="0" applyFont="1" applyAlignment="1" applyProtection="1">
      <alignment horizontal="right"/>
    </xf>
    <xf numFmtId="0" fontId="11" fillId="0" borderId="0" xfId="0" applyFont="1" applyProtection="1"/>
    <xf numFmtId="0" fontId="12" fillId="0" borderId="0" xfId="0" applyFont="1" applyFill="1" applyAlignment="1" applyProtection="1">
      <alignment horizontal="centerContinuous"/>
    </xf>
    <xf numFmtId="0" fontId="0" fillId="0" borderId="0" xfId="0" applyFill="1" applyProtection="1"/>
    <xf numFmtId="0" fontId="14" fillId="0" borderId="0" xfId="0" applyFont="1" applyFill="1" applyBorder="1" applyAlignment="1" applyProtection="1">
      <alignment horizontal="left"/>
    </xf>
    <xf numFmtId="0" fontId="15" fillId="0" borderId="0" xfId="0" applyFont="1" applyFill="1" applyProtection="1"/>
    <xf numFmtId="0" fontId="15" fillId="0" borderId="0" xfId="0" applyFont="1" applyFill="1" applyAlignment="1" applyProtection="1">
      <alignment horizontal="right"/>
    </xf>
    <xf numFmtId="0" fontId="6" fillId="0" borderId="0" xfId="0" applyFont="1" applyFill="1" applyBorder="1" applyAlignment="1" applyProtection="1">
      <alignment horizontal="left"/>
    </xf>
    <xf numFmtId="0" fontId="0" fillId="0" borderId="23" xfId="0" applyFill="1" applyBorder="1" applyAlignment="1" applyProtection="1">
      <alignment horizontal="centerContinuous"/>
    </xf>
    <xf numFmtId="0" fontId="0" fillId="0" borderId="24" xfId="0" applyFill="1" applyBorder="1" applyAlignment="1" applyProtection="1">
      <alignment horizontal="centerContinuous"/>
    </xf>
    <xf numFmtId="0" fontId="0" fillId="0" borderId="25" xfId="0" applyFill="1" applyBorder="1" applyAlignment="1" applyProtection="1">
      <alignment horizontal="centerContinuous"/>
    </xf>
    <xf numFmtId="0" fontId="16" fillId="0" borderId="26" xfId="0" applyFont="1" applyFill="1" applyBorder="1" applyAlignment="1" applyProtection="1">
      <alignment horizontal="left"/>
    </xf>
    <xf numFmtId="0" fontId="16" fillId="0" borderId="27" xfId="0" applyFont="1" applyFill="1" applyBorder="1" applyAlignment="1" applyProtection="1">
      <alignment horizontal="left"/>
    </xf>
    <xf numFmtId="43" fontId="0" fillId="0" borderId="28" xfId="1" applyFont="1" applyFill="1" applyBorder="1" applyProtection="1"/>
    <xf numFmtId="0" fontId="16" fillId="0" borderId="29" xfId="0" applyFont="1" applyFill="1" applyBorder="1" applyAlignment="1" applyProtection="1">
      <alignment horizontal="left"/>
    </xf>
    <xf numFmtId="0" fontId="16" fillId="0" borderId="0" xfId="0" applyFont="1" applyFill="1" applyBorder="1" applyAlignment="1" applyProtection="1">
      <alignment horizontal="left"/>
    </xf>
    <xf numFmtId="168" fontId="0" fillId="0" borderId="30" xfId="1" applyNumberFormat="1" applyFont="1" applyFill="1" applyBorder="1" applyProtection="1"/>
    <xf numFmtId="0" fontId="0" fillId="0" borderId="31" xfId="0" applyFill="1" applyBorder="1" applyProtection="1"/>
    <xf numFmtId="0" fontId="0" fillId="0" borderId="0" xfId="0" applyFill="1" applyAlignment="1" applyProtection="1">
      <alignment horizontal="center"/>
    </xf>
    <xf numFmtId="0" fontId="0" fillId="0" borderId="15" xfId="0" applyFill="1" applyBorder="1" applyAlignment="1" applyProtection="1">
      <alignment horizontal="center"/>
    </xf>
    <xf numFmtId="0" fontId="0" fillId="0" borderId="20" xfId="0" applyFill="1" applyBorder="1" applyProtection="1"/>
    <xf numFmtId="168" fontId="0" fillId="0" borderId="16" xfId="1" applyNumberFormat="1" applyFont="1" applyFill="1" applyBorder="1" applyProtection="1"/>
    <xf numFmtId="43" fontId="0" fillId="0" borderId="18" xfId="1" applyFont="1" applyFill="1" applyBorder="1" applyProtection="1"/>
    <xf numFmtId="169" fontId="0" fillId="0" borderId="30" xfId="1" applyNumberFormat="1" applyFont="1" applyFill="1" applyBorder="1" applyProtection="1"/>
    <xf numFmtId="168" fontId="0" fillId="0" borderId="32" xfId="1" applyNumberFormat="1" applyFont="1" applyFill="1" applyBorder="1" applyProtection="1"/>
    <xf numFmtId="168" fontId="0" fillId="0" borderId="8" xfId="1" applyNumberFormat="1" applyFont="1" applyFill="1" applyBorder="1" applyProtection="1"/>
    <xf numFmtId="170" fontId="0" fillId="0" borderId="32" xfId="1" applyNumberFormat="1" applyFont="1" applyFill="1" applyBorder="1" applyAlignment="1" applyProtection="1">
      <alignment horizontal="left"/>
    </xf>
    <xf numFmtId="169" fontId="0" fillId="0" borderId="8" xfId="1" applyNumberFormat="1" applyFont="1" applyFill="1" applyBorder="1" applyProtection="1"/>
    <xf numFmtId="0" fontId="16" fillId="0" borderId="33" xfId="0" applyFont="1" applyFill="1" applyBorder="1" applyAlignment="1" applyProtection="1">
      <alignment horizontal="left"/>
    </xf>
    <xf numFmtId="0" fontId="16" fillId="0" borderId="34" xfId="0" applyFont="1" applyFill="1" applyBorder="1" applyAlignment="1" applyProtection="1">
      <alignment horizontal="left"/>
    </xf>
    <xf numFmtId="168" fontId="0" fillId="0" borderId="35" xfId="1" applyNumberFormat="1" applyFont="1" applyFill="1" applyBorder="1" applyProtection="1"/>
    <xf numFmtId="0" fontId="0" fillId="0" borderId="36" xfId="0" applyFill="1" applyBorder="1" applyProtection="1"/>
    <xf numFmtId="169" fontId="0" fillId="0" borderId="37" xfId="1" applyNumberFormat="1" applyFont="1" applyFill="1" applyBorder="1" applyProtection="1"/>
    <xf numFmtId="171" fontId="0" fillId="0" borderId="38" xfId="1" applyNumberFormat="1" applyFont="1" applyFill="1" applyBorder="1" applyProtection="1"/>
    <xf numFmtId="0" fontId="0" fillId="0" borderId="0" xfId="0" applyFill="1" applyAlignment="1" applyProtection="1"/>
    <xf numFmtId="169" fontId="0" fillId="0" borderId="0" xfId="1" applyNumberFormat="1" applyFont="1" applyFill="1" applyBorder="1" applyProtection="1"/>
    <xf numFmtId="171" fontId="0" fillId="0" borderId="0" xfId="1" applyNumberFormat="1" applyFont="1" applyFill="1" applyBorder="1" applyProtection="1"/>
    <xf numFmtId="0" fontId="0" fillId="0" borderId="23" xfId="0" applyFill="1" applyBorder="1" applyAlignment="1" applyProtection="1">
      <alignment horizontal="centerContinuous" wrapText="1"/>
    </xf>
    <xf numFmtId="0" fontId="0" fillId="0" borderId="24" xfId="0" applyFill="1" applyBorder="1" applyAlignment="1" applyProtection="1">
      <alignment horizontal="centerContinuous" wrapText="1"/>
    </xf>
    <xf numFmtId="0" fontId="0" fillId="0" borderId="25" xfId="0" applyFill="1" applyBorder="1" applyAlignment="1" applyProtection="1">
      <alignment horizontal="centerContinuous" wrapText="1"/>
    </xf>
    <xf numFmtId="169" fontId="0" fillId="0" borderId="27" xfId="1" applyNumberFormat="1" applyFont="1" applyFill="1" applyBorder="1" applyProtection="1"/>
    <xf numFmtId="169" fontId="0" fillId="0" borderId="28" xfId="1" applyNumberFormat="1" applyFont="1" applyFill="1" applyBorder="1" applyProtection="1"/>
    <xf numFmtId="0" fontId="16" fillId="0" borderId="30" xfId="0" applyFont="1" applyFill="1" applyBorder="1" applyAlignment="1" applyProtection="1">
      <alignment horizontal="left"/>
    </xf>
    <xf numFmtId="167" fontId="0" fillId="0" borderId="34" xfId="0" applyNumberFormat="1" applyFill="1" applyBorder="1" applyProtection="1"/>
    <xf numFmtId="167" fontId="0" fillId="0" borderId="35" xfId="0" applyNumberFormat="1" applyFill="1" applyBorder="1" applyProtection="1"/>
    <xf numFmtId="0" fontId="16" fillId="0" borderId="0" xfId="0" applyFont="1" applyFill="1" applyBorder="1" applyAlignment="1" applyProtection="1"/>
    <xf numFmtId="167" fontId="0" fillId="0" borderId="0" xfId="0" applyNumberFormat="1" applyFill="1" applyBorder="1" applyProtection="1"/>
    <xf numFmtId="0" fontId="17" fillId="0" borderId="39" xfId="0" applyFont="1" applyFill="1" applyBorder="1" applyAlignment="1" applyProtection="1">
      <alignment horizontal="center" wrapText="1"/>
    </xf>
    <xf numFmtId="169" fontId="0" fillId="0" borderId="40" xfId="1" applyNumberFormat="1" applyFont="1" applyFill="1" applyBorder="1" applyAlignment="1" applyProtection="1"/>
    <xf numFmtId="167" fontId="0" fillId="0" borderId="40" xfId="0" applyNumberFormat="1" applyFill="1" applyBorder="1" applyAlignment="1" applyProtection="1"/>
    <xf numFmtId="166" fontId="0" fillId="0" borderId="40" xfId="0" applyNumberFormat="1" applyFill="1" applyBorder="1" applyAlignment="1" applyProtection="1">
      <alignment horizontal="center"/>
    </xf>
    <xf numFmtId="169" fontId="0" fillId="0" borderId="41" xfId="1" applyNumberFormat="1" applyFont="1" applyFill="1" applyBorder="1" applyAlignment="1" applyProtection="1"/>
    <xf numFmtId="167" fontId="0" fillId="0" borderId="41" xfId="0" applyNumberFormat="1" applyFill="1" applyBorder="1" applyAlignment="1" applyProtection="1"/>
    <xf numFmtId="166" fontId="0" fillId="0" borderId="41" xfId="0" applyNumberFormat="1" applyFill="1" applyBorder="1" applyAlignment="1" applyProtection="1">
      <alignment horizontal="center"/>
    </xf>
    <xf numFmtId="169" fontId="0" fillId="0" borderId="42" xfId="1" applyNumberFormat="1" applyFont="1" applyFill="1" applyBorder="1" applyAlignment="1" applyProtection="1"/>
    <xf numFmtId="167" fontId="0" fillId="0" borderId="42" xfId="0" applyNumberFormat="1" applyFill="1" applyBorder="1" applyAlignment="1" applyProtection="1"/>
    <xf numFmtId="166" fontId="0" fillId="0" borderId="42" xfId="0" applyNumberFormat="1" applyFill="1" applyBorder="1" applyAlignment="1" applyProtection="1">
      <alignment horizontal="center"/>
    </xf>
    <xf numFmtId="0" fontId="2" fillId="0" borderId="1" xfId="0" applyFont="1" applyBorder="1" applyAlignment="1">
      <alignment horizontal="left"/>
    </xf>
    <xf numFmtId="0" fontId="7" fillId="0" borderId="1" xfId="0" applyFont="1" applyBorder="1"/>
    <xf numFmtId="0" fontId="19" fillId="0" borderId="2" xfId="0" applyFont="1" applyBorder="1"/>
    <xf numFmtId="0" fontId="19" fillId="0" borderId="2" xfId="0" applyFont="1" applyBorder="1" applyAlignment="1">
      <alignment horizontal="right"/>
    </xf>
    <xf numFmtId="0" fontId="19" fillId="0" borderId="2" xfId="0" applyFont="1" applyBorder="1" applyAlignment="1">
      <alignment horizontal="left"/>
    </xf>
    <xf numFmtId="0" fontId="7" fillId="0" borderId="2" xfId="0" applyFont="1" applyBorder="1"/>
    <xf numFmtId="0" fontId="0" fillId="0" borderId="40" xfId="0" applyFill="1" applyBorder="1" applyAlignment="1" applyProtection="1">
      <alignment horizontal="center"/>
    </xf>
    <xf numFmtId="0" fontId="0" fillId="0" borderId="41" xfId="0" applyFill="1" applyBorder="1" applyAlignment="1" applyProtection="1">
      <alignment horizontal="center"/>
    </xf>
    <xf numFmtId="0" fontId="0" fillId="0" borderId="42" xfId="0" applyFill="1" applyBorder="1" applyAlignment="1" applyProtection="1">
      <alignment horizontal="center"/>
    </xf>
    <xf numFmtId="166" fontId="4" fillId="0" borderId="0" xfId="0" applyNumberFormat="1" applyFont="1" applyProtection="1"/>
    <xf numFmtId="166" fontId="4" fillId="0" borderId="22" xfId="0" applyNumberFormat="1" applyFont="1" applyBorder="1" applyProtection="1"/>
    <xf numFmtId="172" fontId="10" fillId="0" borderId="0" xfId="0" applyNumberFormat="1" applyFont="1" applyProtection="1"/>
    <xf numFmtId="1" fontId="0" fillId="0" borderId="0" xfId="0" applyNumberFormat="1" applyFill="1" applyProtection="1"/>
    <xf numFmtId="17" fontId="11" fillId="0" borderId="0" xfId="0" applyNumberFormat="1" applyFont="1" applyAlignment="1" applyProtection="1">
      <alignment horizontal="center"/>
    </xf>
    <xf numFmtId="0" fontId="0" fillId="0" borderId="3" xfId="0" applyBorder="1" applyAlignment="1" applyProtection="1">
      <alignment horizontal="centerContinuous"/>
      <protection locked="0"/>
    </xf>
    <xf numFmtId="0" fontId="0" fillId="0" borderId="3" xfId="0" applyBorder="1" applyProtection="1">
      <protection locked="0"/>
    </xf>
    <xf numFmtId="0" fontId="7" fillId="0" borderId="15" xfId="0" applyFont="1" applyBorder="1" applyAlignment="1" applyProtection="1">
      <alignment horizontal="centerContinuous"/>
      <protection locked="0"/>
    </xf>
    <xf numFmtId="0" fontId="10" fillId="0" borderId="3" xfId="0" applyFont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15" xfId="0" applyBorder="1" applyProtection="1">
      <protection locked="0"/>
    </xf>
    <xf numFmtId="0" fontId="3" fillId="0" borderId="8" xfId="0" applyNumberFormat="1" applyFont="1" applyBorder="1" applyAlignment="1" applyProtection="1">
      <alignment horizontal="center"/>
      <protection locked="0"/>
    </xf>
    <xf numFmtId="0" fontId="3" fillId="0" borderId="11" xfId="0" applyNumberFormat="1" applyFont="1" applyBorder="1" applyAlignment="1" applyProtection="1">
      <alignment horizontal="center"/>
      <protection locked="0"/>
    </xf>
    <xf numFmtId="0" fontId="0" fillId="0" borderId="1" xfId="0" applyBorder="1" applyProtection="1"/>
    <xf numFmtId="0" fontId="2" fillId="0" borderId="2" xfId="0" applyFont="1" applyFill="1" applyBorder="1" applyAlignment="1" applyProtection="1">
      <alignment horizontal="center"/>
    </xf>
    <xf numFmtId="0" fontId="0" fillId="0" borderId="15" xfId="0" applyBorder="1"/>
    <xf numFmtId="0" fontId="21" fillId="0" borderId="22" xfId="0" applyFont="1" applyBorder="1" applyProtection="1">
      <protection locked="0"/>
    </xf>
    <xf numFmtId="0" fontId="2" fillId="0" borderId="1" xfId="0" applyFont="1" applyBorder="1" applyProtection="1">
      <protection locked="0"/>
    </xf>
    <xf numFmtId="0" fontId="15" fillId="0" borderId="2" xfId="0" applyFont="1" applyBorder="1" applyProtection="1">
      <protection locked="0"/>
    </xf>
    <xf numFmtId="166" fontId="4" fillId="0" borderId="0" xfId="0" applyNumberFormat="1" applyFont="1" applyAlignment="1" applyProtection="1">
      <alignment horizontal="center"/>
    </xf>
    <xf numFmtId="166" fontId="4" fillId="0" borderId="22" xfId="0" applyNumberFormat="1" applyFont="1" applyBorder="1" applyAlignment="1" applyProtection="1">
      <alignment horizontal="right"/>
    </xf>
    <xf numFmtId="0" fontId="22" fillId="0" borderId="1" xfId="0" applyFont="1" applyBorder="1" applyProtection="1"/>
    <xf numFmtId="0" fontId="4" fillId="0" borderId="15" xfId="0" applyFont="1" applyBorder="1" applyProtection="1"/>
    <xf numFmtId="0" fontId="23" fillId="0" borderId="3" xfId="0" applyFont="1" applyBorder="1" applyAlignment="1" applyProtection="1">
      <alignment horizontal="left"/>
      <protection locked="0"/>
    </xf>
    <xf numFmtId="0" fontId="10" fillId="0" borderId="0" xfId="0" applyFont="1"/>
    <xf numFmtId="0" fontId="26" fillId="0" borderId="3" xfId="0" applyFont="1" applyBorder="1" applyProtection="1">
      <protection locked="0"/>
    </xf>
    <xf numFmtId="0" fontId="0" fillId="0" borderId="0" xfId="0" applyBorder="1"/>
    <xf numFmtId="0" fontId="10" fillId="0" borderId="0" xfId="0" applyFont="1" applyBorder="1" applyAlignment="1">
      <alignment horizontal="right"/>
    </xf>
    <xf numFmtId="0" fontId="3" fillId="0" borderId="0" xfId="0" applyFont="1" applyBorder="1" applyProtection="1">
      <protection locked="0"/>
    </xf>
    <xf numFmtId="0" fontId="24" fillId="0" borderId="3" xfId="0" applyFont="1" applyBorder="1" applyAlignment="1" applyProtection="1">
      <alignment horizontal="left"/>
    </xf>
    <xf numFmtId="0" fontId="0" fillId="0" borderId="26" xfId="0" applyBorder="1" applyProtection="1"/>
    <xf numFmtId="0" fontId="2" fillId="0" borderId="27" xfId="0" applyFont="1" applyBorder="1" applyProtection="1"/>
    <xf numFmtId="0" fontId="0" fillId="0" borderId="27" xfId="0" applyBorder="1" applyProtection="1"/>
    <xf numFmtId="0" fontId="0" fillId="0" borderId="28" xfId="0" applyBorder="1" applyProtection="1"/>
    <xf numFmtId="0" fontId="0" fillId="0" borderId="29" xfId="0" applyBorder="1" applyProtection="1"/>
    <xf numFmtId="0" fontId="0" fillId="0" borderId="0" xfId="0" applyBorder="1" applyProtection="1"/>
    <xf numFmtId="0" fontId="0" fillId="0" borderId="30" xfId="0" applyBorder="1" applyProtection="1"/>
    <xf numFmtId="0" fontId="2" fillId="0" borderId="0" xfId="0" applyFont="1" applyBorder="1" applyAlignment="1" applyProtection="1">
      <alignment horizontal="right"/>
    </xf>
    <xf numFmtId="0" fontId="21" fillId="0" borderId="3" xfId="0" applyFont="1" applyBorder="1" applyAlignment="1" applyProtection="1">
      <alignment horizontal="left"/>
    </xf>
    <xf numFmtId="0" fontId="14" fillId="0" borderId="3" xfId="0" applyFont="1" applyBorder="1" applyProtection="1"/>
    <xf numFmtId="0" fontId="2" fillId="0" borderId="30" xfId="0" applyFont="1" applyBorder="1" applyAlignment="1" applyProtection="1">
      <alignment horizontal="right"/>
    </xf>
    <xf numFmtId="1" fontId="25" fillId="0" borderId="3" xfId="0" applyNumberFormat="1" applyFont="1" applyBorder="1" applyAlignment="1" applyProtection="1">
      <alignment horizontal="left"/>
    </xf>
    <xf numFmtId="0" fontId="2" fillId="0" borderId="29" xfId="0" applyFont="1" applyBorder="1" applyAlignment="1" applyProtection="1">
      <alignment horizontal="right"/>
    </xf>
    <xf numFmtId="164" fontId="21" fillId="0" borderId="3" xfId="0" applyNumberFormat="1" applyFont="1" applyBorder="1" applyAlignment="1" applyProtection="1">
      <alignment horizontal="left"/>
    </xf>
    <xf numFmtId="0" fontId="0" fillId="0" borderId="3" xfId="0" applyBorder="1" applyAlignment="1" applyProtection="1">
      <alignment horizontal="right"/>
    </xf>
    <xf numFmtId="164" fontId="23" fillId="0" borderId="0" xfId="0" applyNumberFormat="1" applyFont="1" applyBorder="1" applyAlignment="1" applyProtection="1">
      <alignment horizontal="left"/>
    </xf>
    <xf numFmtId="0" fontId="0" fillId="0" borderId="0" xfId="0" applyBorder="1" applyAlignment="1" applyProtection="1">
      <alignment horizontal="right"/>
    </xf>
    <xf numFmtId="0" fontId="2" fillId="0" borderId="33" xfId="0" applyFont="1" applyBorder="1" applyAlignment="1" applyProtection="1">
      <alignment horizontal="right"/>
    </xf>
    <xf numFmtId="0" fontId="2" fillId="0" borderId="34" xfId="0" applyFont="1" applyBorder="1" applyAlignment="1" applyProtection="1">
      <alignment horizontal="right"/>
    </xf>
    <xf numFmtId="164" fontId="23" fillId="0" borderId="34" xfId="0" applyNumberFormat="1" applyFont="1" applyBorder="1" applyAlignment="1" applyProtection="1">
      <alignment horizontal="left"/>
    </xf>
    <xf numFmtId="0" fontId="0" fillId="0" borderId="34" xfId="0" applyBorder="1" applyAlignment="1" applyProtection="1">
      <alignment horizontal="right"/>
    </xf>
    <xf numFmtId="0" fontId="0" fillId="0" borderId="34" xfId="0" applyBorder="1" applyProtection="1"/>
    <xf numFmtId="0" fontId="2" fillId="0" borderId="35" xfId="0" applyFont="1" applyBorder="1" applyAlignment="1" applyProtection="1">
      <alignment horizontal="right"/>
    </xf>
    <xf numFmtId="0" fontId="2" fillId="0" borderId="23" xfId="0" applyFont="1" applyBorder="1" applyAlignment="1" applyProtection="1">
      <alignment horizontal="right"/>
    </xf>
    <xf numFmtId="0" fontId="2" fillId="0" borderId="24" xfId="0" applyFont="1" applyBorder="1" applyAlignment="1" applyProtection="1">
      <alignment horizontal="left"/>
    </xf>
    <xf numFmtId="164" fontId="23" fillId="0" borderId="24" xfId="0" applyNumberFormat="1" applyFont="1" applyBorder="1" applyAlignment="1" applyProtection="1">
      <alignment horizontal="left"/>
    </xf>
    <xf numFmtId="0" fontId="0" fillId="0" borderId="24" xfId="0" applyBorder="1" applyAlignment="1" applyProtection="1">
      <alignment horizontal="right"/>
    </xf>
    <xf numFmtId="0" fontId="0" fillId="0" borderId="24" xfId="0" applyBorder="1" applyProtection="1"/>
    <xf numFmtId="0" fontId="2" fillId="0" borderId="25" xfId="0" applyFont="1" applyBorder="1" applyAlignment="1" applyProtection="1">
      <alignment horizontal="right"/>
    </xf>
    <xf numFmtId="0" fontId="2" fillId="0" borderId="26" xfId="0" applyFont="1" applyBorder="1" applyAlignment="1" applyProtection="1">
      <alignment horizontal="right"/>
    </xf>
    <xf numFmtId="0" fontId="23" fillId="0" borderId="27" xfId="0" applyFont="1" applyBorder="1" applyAlignment="1" applyProtection="1">
      <alignment horizontal="left"/>
    </xf>
    <xf numFmtId="0" fontId="2" fillId="0" borderId="28" xfId="0" applyFont="1" applyBorder="1" applyAlignment="1" applyProtection="1">
      <alignment horizontal="right"/>
    </xf>
    <xf numFmtId="0" fontId="15" fillId="0" borderId="29" xfId="0" applyFont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15" fillId="0" borderId="0" xfId="0" applyFont="1" applyBorder="1" applyAlignment="1" applyProtection="1">
      <alignment horizontal="center"/>
    </xf>
    <xf numFmtId="0" fontId="0" fillId="0" borderId="30" xfId="0" applyFont="1" applyBorder="1" applyAlignment="1" applyProtection="1">
      <alignment horizontal="center"/>
    </xf>
    <xf numFmtId="0" fontId="15" fillId="0" borderId="0" xfId="0" quotePrefix="1" applyFont="1" applyBorder="1" applyAlignment="1" applyProtection="1">
      <alignment horizontal="center"/>
    </xf>
    <xf numFmtId="0" fontId="15" fillId="0" borderId="30" xfId="0" applyFont="1" applyBorder="1" applyAlignment="1" applyProtection="1">
      <alignment horizontal="center"/>
    </xf>
    <xf numFmtId="0" fontId="15" fillId="0" borderId="29" xfId="0" applyFont="1" applyBorder="1" applyProtection="1"/>
    <xf numFmtId="0" fontId="15" fillId="0" borderId="0" xfId="0" applyFont="1" applyBorder="1" applyProtection="1"/>
    <xf numFmtId="172" fontId="15" fillId="0" borderId="0" xfId="0" applyNumberFormat="1" applyFont="1" applyBorder="1" applyProtection="1"/>
    <xf numFmtId="0" fontId="15" fillId="0" borderId="30" xfId="0" applyFont="1" applyBorder="1" applyProtection="1"/>
    <xf numFmtId="0" fontId="0" fillId="0" borderId="29" xfId="0" applyBorder="1" applyAlignment="1" applyProtection="1">
      <alignment horizontal="center"/>
    </xf>
    <xf numFmtId="14" fontId="0" fillId="0" borderId="0" xfId="0" applyNumberFormat="1" applyBorder="1" applyProtection="1"/>
    <xf numFmtId="1" fontId="0" fillId="0" borderId="0" xfId="0" applyNumberFormat="1" applyBorder="1" applyProtection="1"/>
    <xf numFmtId="172" fontId="0" fillId="0" borderId="0" xfId="0" applyNumberFormat="1" applyBorder="1" applyProtection="1"/>
    <xf numFmtId="0" fontId="0" fillId="0" borderId="33" xfId="0" applyBorder="1" applyProtection="1"/>
    <xf numFmtId="0" fontId="0" fillId="0" borderId="35" xfId="0" applyBorder="1" applyProtection="1"/>
    <xf numFmtId="0" fontId="0" fillId="0" borderId="17" xfId="0" applyBorder="1" applyAlignment="1" applyProtection="1">
      <alignment horizontal="right"/>
      <protection locked="0"/>
    </xf>
    <xf numFmtId="0" fontId="0" fillId="0" borderId="43" xfId="0" applyFill="1" applyBorder="1" applyProtection="1"/>
    <xf numFmtId="1" fontId="0" fillId="0" borderId="44" xfId="0" applyNumberFormat="1" applyFill="1" applyBorder="1" applyProtection="1"/>
    <xf numFmtId="167" fontId="0" fillId="0" borderId="45" xfId="0" applyNumberFormat="1" applyFill="1" applyBorder="1" applyAlignment="1" applyProtection="1"/>
    <xf numFmtId="0" fontId="0" fillId="0" borderId="46" xfId="0" applyFill="1" applyBorder="1" applyProtection="1"/>
    <xf numFmtId="1" fontId="0" fillId="0" borderId="0" xfId="0" applyNumberFormat="1" applyFill="1" applyBorder="1" applyProtection="1"/>
    <xf numFmtId="0" fontId="0" fillId="0" borderId="47" xfId="0" applyFill="1" applyBorder="1" applyProtection="1"/>
    <xf numFmtId="1" fontId="0" fillId="0" borderId="48" xfId="0" applyNumberFormat="1" applyFill="1" applyBorder="1" applyProtection="1"/>
    <xf numFmtId="167" fontId="0" fillId="0" borderId="49" xfId="0" applyNumberFormat="1" applyFill="1" applyBorder="1" applyAlignment="1" applyProtection="1"/>
    <xf numFmtId="166" fontId="4" fillId="2" borderId="0" xfId="0" applyNumberFormat="1" applyFont="1" applyFill="1" applyProtection="1"/>
    <xf numFmtId="14" fontId="0" fillId="0" borderId="3" xfId="0" applyNumberFormat="1" applyBorder="1" applyProtection="1">
      <protection locked="0"/>
    </xf>
    <xf numFmtId="0" fontId="0" fillId="0" borderId="50" xfId="0" applyFill="1" applyBorder="1" applyAlignment="1" applyProtection="1">
      <alignment horizontal="center"/>
    </xf>
    <xf numFmtId="0" fontId="27" fillId="0" borderId="51" xfId="0" applyFont="1" applyBorder="1" applyProtection="1">
      <protection locked="0"/>
    </xf>
    <xf numFmtId="0" fontId="0" fillId="0" borderId="51" xfId="0" applyBorder="1"/>
    <xf numFmtId="0" fontId="28" fillId="0" borderId="0" xfId="0" applyFont="1" applyFill="1" applyBorder="1" applyAlignment="1" applyProtection="1">
      <alignment horizontal="center"/>
    </xf>
    <xf numFmtId="0" fontId="29" fillId="0" borderId="52" xfId="0" applyFont="1" applyBorder="1" applyProtection="1">
      <protection locked="0"/>
    </xf>
    <xf numFmtId="0" fontId="26" fillId="0" borderId="52" xfId="0" applyFont="1" applyBorder="1" applyProtection="1">
      <protection locked="0"/>
    </xf>
    <xf numFmtId="0" fontId="26" fillId="0" borderId="2" xfId="0" applyFont="1" applyBorder="1" applyAlignment="1" applyProtection="1">
      <alignment horizontal="centerContinuous"/>
      <protection locked="0"/>
    </xf>
    <xf numFmtId="0" fontId="0" fillId="0" borderId="2" xfId="0" applyBorder="1" applyAlignment="1" applyProtection="1">
      <alignment horizontal="centerContinuous"/>
      <protection locked="0"/>
    </xf>
    <xf numFmtId="14" fontId="1" fillId="0" borderId="0" xfId="0" applyNumberFormat="1" applyFont="1"/>
    <xf numFmtId="0" fontId="30" fillId="0" borderId="3" xfId="0" applyFont="1" applyBorder="1" applyAlignment="1" applyProtection="1">
      <alignment horizontal="left"/>
    </xf>
    <xf numFmtId="0" fontId="31" fillId="0" borderId="3" xfId="0" applyFont="1" applyBorder="1" applyAlignment="1" applyProtection="1">
      <alignment horizontal="right"/>
    </xf>
    <xf numFmtId="0" fontId="10" fillId="0" borderId="37" xfId="0" applyFont="1" applyBorder="1" applyProtection="1"/>
    <xf numFmtId="0" fontId="20" fillId="0" borderId="3" xfId="0" applyFont="1" applyBorder="1" applyAlignment="1">
      <alignment horizontal="right"/>
    </xf>
    <xf numFmtId="0" fontId="32" fillId="0" borderId="0" xfId="0" applyFont="1" applyAlignment="1" applyProtection="1">
      <alignment horizontal="center" vertical="center" wrapText="1"/>
    </xf>
    <xf numFmtId="0" fontId="33" fillId="0" borderId="0" xfId="0" applyFont="1" applyAlignment="1">
      <alignment horizontal="center"/>
    </xf>
    <xf numFmtId="0" fontId="3" fillId="0" borderId="2" xfId="0" applyFont="1" applyBorder="1" applyAlignment="1" applyProtection="1">
      <alignment horizontal="centerContinuous"/>
    </xf>
    <xf numFmtId="0" fontId="3" fillId="0" borderId="2" xfId="0" applyFont="1" applyBorder="1" applyAlignment="1" applyProtection="1">
      <alignment horizontal="center"/>
    </xf>
    <xf numFmtId="0" fontId="3" fillId="0" borderId="3" xfId="0" applyFont="1" applyBorder="1" applyProtection="1">
      <protection locked="0"/>
    </xf>
    <xf numFmtId="0" fontId="30" fillId="0" borderId="1" xfId="0" applyFont="1" applyBorder="1" applyAlignment="1" applyProtection="1">
      <alignment horizontal="center"/>
    </xf>
    <xf numFmtId="49" fontId="35" fillId="0" borderId="0" xfId="2" applyNumberFormat="1" applyFont="1"/>
    <xf numFmtId="167" fontId="35" fillId="0" borderId="0" xfId="2" applyNumberFormat="1" applyFont="1" applyProtection="1"/>
    <xf numFmtId="49" fontId="35" fillId="0" borderId="0" xfId="3" applyNumberFormat="1" applyFont="1"/>
    <xf numFmtId="49" fontId="35" fillId="0" borderId="0" xfId="2" applyNumberFormat="1" applyFont="1" applyFill="1"/>
    <xf numFmtId="167" fontId="35" fillId="4" borderId="0" xfId="2" applyNumberFormat="1" applyFont="1" applyFill="1" applyProtection="1"/>
    <xf numFmtId="167" fontId="36" fillId="3" borderId="0" xfId="2" applyNumberFormat="1" applyFont="1" applyFill="1" applyProtection="1"/>
    <xf numFmtId="167" fontId="36" fillId="0" borderId="0" xfId="3" applyNumberFormat="1" applyFont="1" applyProtection="1"/>
    <xf numFmtId="167" fontId="36" fillId="0" borderId="0" xfId="2" applyNumberFormat="1" applyFont="1" applyProtection="1"/>
    <xf numFmtId="167" fontId="36" fillId="4" borderId="0" xfId="2" applyNumberFormat="1" applyFont="1" applyFill="1" applyProtection="1"/>
    <xf numFmtId="0" fontId="37" fillId="0" borderId="0" xfId="2" applyFont="1" applyAlignment="1">
      <alignment horizontal="left"/>
    </xf>
    <xf numFmtId="0" fontId="37" fillId="0" borderId="0" xfId="2" applyFont="1" applyAlignment="1">
      <alignment horizontal="left" vertical="center"/>
    </xf>
    <xf numFmtId="0" fontId="7" fillId="5" borderId="22" xfId="0" applyFont="1" applyFill="1" applyBorder="1"/>
    <xf numFmtId="0" fontId="1" fillId="5" borderId="22" xfId="0" applyFont="1" applyFill="1" applyBorder="1"/>
    <xf numFmtId="0" fontId="2" fillId="0" borderId="0" xfId="0" applyFont="1" applyAlignment="1">
      <alignment horizontal="center"/>
    </xf>
    <xf numFmtId="0" fontId="6" fillId="0" borderId="1" xfId="0" applyFont="1" applyBorder="1" applyAlignment="1" applyProtection="1">
      <alignment horizontal="right"/>
      <protection locked="0"/>
    </xf>
    <xf numFmtId="0" fontId="39" fillId="0" borderId="15" xfId="0" applyFont="1" applyBorder="1" applyAlignment="1" applyProtection="1">
      <alignment horizontal="left"/>
    </xf>
    <xf numFmtId="0" fontId="39" fillId="0" borderId="1" xfId="0" applyFont="1" applyBorder="1" applyAlignment="1" applyProtection="1">
      <alignment horizontal="centerContinuous"/>
      <protection locked="0"/>
    </xf>
    <xf numFmtId="0" fontId="39" fillId="0" borderId="15" xfId="0" applyFont="1" applyBorder="1" applyAlignment="1" applyProtection="1">
      <alignment horizontal="centerContinuous"/>
      <protection locked="0"/>
    </xf>
    <xf numFmtId="0" fontId="26" fillId="0" borderId="22" xfId="0" applyFont="1" applyBorder="1" applyAlignment="1" applyProtection="1">
      <alignment horizontal="center" vertical="center"/>
      <protection locked="0"/>
    </xf>
    <xf numFmtId="0" fontId="40" fillId="0" borderId="1" xfId="0" applyFont="1" applyBorder="1" applyAlignment="1" applyProtection="1">
      <alignment horizontal="centerContinuous"/>
      <protection locked="0"/>
    </xf>
    <xf numFmtId="0" fontId="7" fillId="0" borderId="16" xfId="0" applyFont="1" applyBorder="1"/>
    <xf numFmtId="0" fontId="7" fillId="0" borderId="17" xfId="0" applyFont="1" applyBorder="1"/>
    <xf numFmtId="0" fontId="20" fillId="0" borderId="17" xfId="0" applyFont="1" applyBorder="1" applyAlignment="1">
      <alignment horizontal="right"/>
    </xf>
    <xf numFmtId="0" fontId="0" fillId="0" borderId="37" xfId="0" applyBorder="1"/>
    <xf numFmtId="0" fontId="8" fillId="0" borderId="3" xfId="0" applyFont="1" applyBorder="1"/>
    <xf numFmtId="0" fontId="8" fillId="0" borderId="38" xfId="0" applyFont="1" applyBorder="1" applyAlignment="1">
      <alignment horizontal="right"/>
    </xf>
    <xf numFmtId="166" fontId="9" fillId="0" borderId="56" xfId="0" applyNumberFormat="1" applyFont="1" applyBorder="1" applyAlignment="1" applyProtection="1">
      <alignment horizontal="center"/>
    </xf>
    <xf numFmtId="0" fontId="26" fillId="0" borderId="57" xfId="0" applyFont="1" applyBorder="1" applyAlignment="1">
      <alignment horizontal="center"/>
    </xf>
    <xf numFmtId="0" fontId="15" fillId="0" borderId="58" xfId="0" applyFont="1" applyBorder="1" applyAlignment="1">
      <alignment horizontal="center"/>
    </xf>
    <xf numFmtId="0" fontId="42" fillId="3" borderId="0" xfId="0" applyFont="1" applyFill="1"/>
    <xf numFmtId="49" fontId="42" fillId="3" borderId="0" xfId="0" applyNumberFormat="1" applyFont="1" applyFill="1"/>
    <xf numFmtId="0" fontId="33" fillId="3" borderId="0" xfId="0" applyFont="1" applyFill="1" applyAlignment="1">
      <alignment vertical="center"/>
    </xf>
    <xf numFmtId="0" fontId="33" fillId="3" borderId="0" xfId="0" applyFont="1" applyFill="1"/>
    <xf numFmtId="0" fontId="38" fillId="6" borderId="0" xfId="0" applyFont="1" applyFill="1"/>
    <xf numFmtId="0" fontId="42" fillId="0" borderId="0" xfId="0" applyFont="1"/>
    <xf numFmtId="0" fontId="44" fillId="6" borderId="0" xfId="0" applyFont="1" applyFill="1"/>
    <xf numFmtId="0" fontId="37" fillId="6" borderId="0" xfId="0" applyFont="1" applyFill="1" applyAlignment="1">
      <alignment vertical="center"/>
    </xf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0" fillId="7" borderId="0" xfId="0" applyFill="1"/>
    <xf numFmtId="0" fontId="42" fillId="7" borderId="0" xfId="0" applyFont="1" applyFill="1"/>
    <xf numFmtId="0" fontId="45" fillId="7" borderId="59" xfId="0" applyFont="1" applyFill="1" applyBorder="1" applyAlignment="1">
      <alignment vertical="center"/>
    </xf>
    <xf numFmtId="0" fontId="46" fillId="7" borderId="59" xfId="0" applyFont="1" applyFill="1" applyBorder="1" applyAlignment="1">
      <alignment vertical="center"/>
    </xf>
    <xf numFmtId="0" fontId="0" fillId="8" borderId="0" xfId="0" applyFill="1"/>
    <xf numFmtId="165" fontId="0" fillId="8" borderId="0" xfId="0" applyNumberFormat="1" applyFill="1"/>
    <xf numFmtId="165" fontId="0" fillId="0" borderId="0" xfId="0" applyNumberFormat="1"/>
    <xf numFmtId="0" fontId="0" fillId="9" borderId="0" xfId="0" applyFill="1"/>
    <xf numFmtId="0" fontId="0" fillId="9" borderId="0" xfId="0" applyFill="1" applyAlignment="1">
      <alignment horizontal="left"/>
    </xf>
    <xf numFmtId="0" fontId="48" fillId="9" borderId="0" xfId="0" applyFont="1" applyFill="1"/>
    <xf numFmtId="0" fontId="48" fillId="9" borderId="0" xfId="0" applyFont="1" applyFill="1" applyAlignment="1">
      <alignment horizontal="left"/>
    </xf>
    <xf numFmtId="165" fontId="48" fillId="9" borderId="0" xfId="0" applyNumberFormat="1" applyFont="1" applyFill="1"/>
    <xf numFmtId="0" fontId="49" fillId="0" borderId="0" xfId="0" applyFont="1"/>
    <xf numFmtId="0" fontId="0" fillId="0" borderId="0" xfId="0" applyAlignment="1">
      <alignment horizontal="left"/>
    </xf>
    <xf numFmtId="0" fontId="47" fillId="0" borderId="0" xfId="0" applyFont="1" applyAlignment="1">
      <alignment vertical="center"/>
    </xf>
    <xf numFmtId="0" fontId="0" fillId="10" borderId="0" xfId="0" applyFill="1"/>
    <xf numFmtId="0" fontId="50" fillId="0" borderId="0" xfId="0" applyFont="1"/>
    <xf numFmtId="165" fontId="0" fillId="10" borderId="0" xfId="0" applyNumberFormat="1" applyFill="1"/>
    <xf numFmtId="0" fontId="16" fillId="0" borderId="0" xfId="0" applyFont="1"/>
    <xf numFmtId="2" fontId="16" fillId="0" borderId="0" xfId="0" applyNumberFormat="1" applyFont="1"/>
    <xf numFmtId="165" fontId="50" fillId="0" borderId="0" xfId="0" applyNumberFormat="1" applyFont="1"/>
    <xf numFmtId="0" fontId="48" fillId="0" borderId="0" xfId="0" applyFont="1"/>
    <xf numFmtId="172" fontId="39" fillId="0" borderId="1" xfId="0" applyNumberFormat="1" applyFont="1" applyBorder="1" applyAlignment="1" applyProtection="1">
      <alignment horizontal="left"/>
      <protection locked="0"/>
    </xf>
    <xf numFmtId="0" fontId="39" fillId="0" borderId="1" xfId="0" applyFont="1" applyBorder="1" applyAlignment="1" applyProtection="1">
      <alignment horizontal="left"/>
      <protection locked="0"/>
    </xf>
    <xf numFmtId="0" fontId="38" fillId="0" borderId="0" xfId="0" applyFont="1"/>
    <xf numFmtId="0" fontId="39" fillId="0" borderId="1" xfId="0" applyFont="1" applyBorder="1" applyAlignment="1" applyProtection="1">
      <alignment horizontal="left"/>
      <protection locked="0"/>
    </xf>
    <xf numFmtId="0" fontId="39" fillId="0" borderId="15" xfId="0" applyFont="1" applyBorder="1" applyAlignment="1" applyProtection="1">
      <alignment horizontal="left"/>
      <protection locked="0"/>
    </xf>
    <xf numFmtId="0" fontId="2" fillId="0" borderId="53" xfId="0" applyFont="1" applyBorder="1" applyAlignment="1">
      <alignment horizontal="right"/>
    </xf>
    <xf numFmtId="0" fontId="2" fillId="0" borderId="54" xfId="0" applyFont="1" applyBorder="1" applyAlignment="1">
      <alignment horizontal="right"/>
    </xf>
    <xf numFmtId="0" fontId="2" fillId="0" borderId="55" xfId="0" applyFont="1" applyBorder="1" applyAlignment="1">
      <alignment horizontal="right"/>
    </xf>
    <xf numFmtId="0" fontId="3" fillId="0" borderId="3" xfId="0" applyFont="1" applyBorder="1" applyAlignment="1" applyProtection="1">
      <alignment horizontal="left"/>
      <protection locked="0"/>
    </xf>
    <xf numFmtId="14" fontId="3" fillId="0" borderId="2" xfId="0" applyNumberFormat="1" applyFont="1" applyBorder="1" applyAlignment="1" applyProtection="1">
      <alignment horizontal="left"/>
      <protection locked="0"/>
    </xf>
    <xf numFmtId="14" fontId="0" fillId="0" borderId="2" xfId="0" applyNumberFormat="1" applyBorder="1" applyAlignment="1">
      <alignment horizontal="left"/>
    </xf>
    <xf numFmtId="0" fontId="30" fillId="0" borderId="1" xfId="0" applyFont="1" applyBorder="1" applyAlignment="1">
      <alignment horizontal="right"/>
    </xf>
    <xf numFmtId="0" fontId="30" fillId="0" borderId="2" xfId="0" applyFont="1" applyBorder="1" applyAlignment="1">
      <alignment horizontal="right"/>
    </xf>
    <xf numFmtId="0" fontId="30" fillId="0" borderId="15" xfId="0" applyFont="1" applyBorder="1" applyAlignment="1">
      <alignment horizontal="right"/>
    </xf>
    <xf numFmtId="0" fontId="21" fillId="0" borderId="3" xfId="0" applyFont="1" applyBorder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left"/>
      <protection locked="0"/>
    </xf>
    <xf numFmtId="0" fontId="23" fillId="0" borderId="2" xfId="0" applyFont="1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left"/>
      <protection locked="0"/>
    </xf>
    <xf numFmtId="166" fontId="0" fillId="0" borderId="41" xfId="0" applyNumberFormat="1" applyFill="1" applyBorder="1" applyAlignment="1" applyProtection="1">
      <alignment horizontal="center"/>
    </xf>
    <xf numFmtId="166" fontId="0" fillId="0" borderId="29" xfId="0" applyNumberFormat="1" applyFill="1" applyBorder="1" applyAlignment="1" applyProtection="1">
      <alignment horizontal="center"/>
    </xf>
    <xf numFmtId="166" fontId="0" fillId="0" borderId="30" xfId="0" applyNumberFormat="1" applyFill="1" applyBorder="1" applyAlignment="1" applyProtection="1">
      <alignment horizontal="center"/>
    </xf>
    <xf numFmtId="166" fontId="0" fillId="0" borderId="40" xfId="0" applyNumberFormat="1" applyFill="1" applyBorder="1" applyAlignment="1" applyProtection="1">
      <alignment horizontal="center"/>
    </xf>
    <xf numFmtId="166" fontId="0" fillId="0" borderId="42" xfId="0" applyNumberFormat="1" applyFill="1" applyBorder="1" applyAlignment="1" applyProtection="1">
      <alignment horizontal="center"/>
    </xf>
    <xf numFmtId="0" fontId="0" fillId="0" borderId="16" xfId="0" applyFill="1" applyBorder="1" applyAlignment="1" applyProtection="1">
      <alignment horizontal="center" wrapText="1"/>
    </xf>
    <xf numFmtId="0" fontId="0" fillId="0" borderId="17" xfId="0" applyFill="1" applyBorder="1" applyAlignment="1" applyProtection="1">
      <alignment horizontal="center" wrapText="1"/>
    </xf>
    <xf numFmtId="0" fontId="0" fillId="0" borderId="18" xfId="0" applyFill="1" applyBorder="1" applyAlignment="1" applyProtection="1">
      <alignment horizontal="center" wrapText="1"/>
    </xf>
    <xf numFmtId="0" fontId="0" fillId="0" borderId="37" xfId="0" applyFill="1" applyBorder="1" applyAlignment="1" applyProtection="1">
      <alignment horizontal="center" wrapText="1"/>
    </xf>
    <xf numFmtId="0" fontId="0" fillId="0" borderId="3" xfId="0" applyFill="1" applyBorder="1" applyAlignment="1" applyProtection="1">
      <alignment horizontal="center" wrapText="1"/>
    </xf>
    <xf numFmtId="0" fontId="0" fillId="0" borderId="38" xfId="0" applyFill="1" applyBorder="1" applyAlignment="1" applyProtection="1">
      <alignment horizontal="center" wrapText="1"/>
    </xf>
    <xf numFmtId="0" fontId="16" fillId="0" borderId="26" xfId="0" applyFont="1" applyFill="1" applyBorder="1" applyAlignment="1" applyProtection="1">
      <alignment horizontal="right"/>
    </xf>
    <xf numFmtId="0" fontId="16" fillId="0" borderId="27" xfId="0" applyFont="1" applyFill="1" applyBorder="1" applyAlignment="1" applyProtection="1">
      <alignment horizontal="right"/>
    </xf>
    <xf numFmtId="0" fontId="16" fillId="0" borderId="29" xfId="0" applyFont="1" applyFill="1" applyBorder="1" applyAlignment="1" applyProtection="1">
      <alignment horizontal="right"/>
    </xf>
    <xf numFmtId="0" fontId="16" fillId="0" borderId="0" xfId="0" applyFont="1" applyFill="1" applyBorder="1" applyAlignment="1" applyProtection="1">
      <alignment horizontal="right"/>
    </xf>
    <xf numFmtId="0" fontId="16" fillId="0" borderId="33" xfId="0" applyFont="1" applyFill="1" applyBorder="1" applyAlignment="1" applyProtection="1">
      <alignment horizontal="right"/>
    </xf>
    <xf numFmtId="0" fontId="16" fillId="0" borderId="34" xfId="0" applyFont="1" applyFill="1" applyBorder="1" applyAlignment="1" applyProtection="1">
      <alignment horizontal="right"/>
    </xf>
    <xf numFmtId="0" fontId="0" fillId="0" borderId="23" xfId="0" applyFill="1" applyBorder="1" applyAlignment="1" applyProtection="1">
      <alignment horizontal="center"/>
    </xf>
    <xf numFmtId="0" fontId="0" fillId="0" borderId="24" xfId="0" applyFill="1" applyBorder="1" applyAlignment="1" applyProtection="1">
      <alignment horizontal="center"/>
    </xf>
    <xf numFmtId="0" fontId="0" fillId="0" borderId="25" xfId="0" applyFill="1" applyBorder="1" applyAlignment="1" applyProtection="1">
      <alignment horizontal="center"/>
    </xf>
    <xf numFmtId="0" fontId="17" fillId="0" borderId="39" xfId="0" applyFont="1" applyFill="1" applyBorder="1" applyAlignment="1" applyProtection="1">
      <alignment horizontal="center" wrapText="1"/>
    </xf>
    <xf numFmtId="0" fontId="30" fillId="0" borderId="0" xfId="0" applyFont="1" applyAlignment="1" applyProtection="1">
      <alignment horizontal="right"/>
    </xf>
    <xf numFmtId="0" fontId="47" fillId="0" borderId="0" xfId="0" applyFont="1" applyAlignment="1">
      <alignment horizontal="center" vertical="center"/>
    </xf>
    <xf numFmtId="0" fontId="47" fillId="10" borderId="0" xfId="0" applyFont="1" applyFill="1" applyAlignment="1">
      <alignment horizontal="center" vertical="center"/>
    </xf>
    <xf numFmtId="0" fontId="47" fillId="9" borderId="0" xfId="0" applyFont="1" applyFill="1" applyAlignment="1">
      <alignment horizontal="center" vertical="center"/>
    </xf>
    <xf numFmtId="0" fontId="47" fillId="8" borderId="0" xfId="0" applyFont="1" applyFill="1" applyAlignment="1">
      <alignment horizontal="center" vertical="center"/>
    </xf>
    <xf numFmtId="0" fontId="41" fillId="7" borderId="0" xfId="0" applyFont="1" applyFill="1" applyAlignment="1">
      <alignment horizontal="center" vertical="center"/>
    </xf>
    <xf numFmtId="0" fontId="43" fillId="6" borderId="0" xfId="0" applyFont="1" applyFill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1" fillId="3" borderId="0" xfId="0" applyFont="1" applyFill="1" applyAlignment="1">
      <alignment horizontal="center" vertical="center"/>
    </xf>
  </cellXfs>
  <cellStyles count="4">
    <cellStyle name="Comma" xfId="1" builtinId="3"/>
    <cellStyle name="Normal" xfId="0" builtinId="0"/>
    <cellStyle name="Normal 2" xfId="2" xr:uid="{21CD698C-D06D-4609-B1B4-6C9A5EDE4661}"/>
    <cellStyle name="Normal_Sheet1" xfId="3" xr:uid="{72EB770E-BBB3-40B2-9B1A-7D58B8E3A3E6}"/>
  </cellStyles>
  <dxfs count="0"/>
  <tableStyles count="0" defaultTableStyle="TableStyleMedium9" defaultPivotStyle="PivotStyleLight16"/>
  <colors>
    <mruColors>
      <color rgb="FF00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Maturity Curve</a:t>
            </a:r>
            <a:endParaRPr lang="en-U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of All CompressiveStrengths</a:t>
            </a:r>
          </a:p>
        </c:rich>
      </c:tx>
      <c:layout>
        <c:manualLayout>
          <c:xMode val="edge"/>
          <c:yMode val="edge"/>
          <c:x val="0.34704672509156698"/>
          <c:y val="1.2544610413400843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084403724539042"/>
          <c:y val="0.15022826466804964"/>
          <c:w val="0.77591171558100691"/>
          <c:h val="0.72222346144408989"/>
        </c:manualLayout>
      </c:layout>
      <c:scatterChart>
        <c:scatterStyle val="lineMarker"/>
        <c:varyColors val="0"/>
        <c:ser>
          <c:idx val="0"/>
          <c:order val="0"/>
          <c:tx>
            <c:v>Regression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Regression!$D$24:$D$38</c:f>
              <c:numCache>
                <c:formatCode>0.000_)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xVal>
          <c:yVal>
            <c:numRef>
              <c:f>Regression!$E$24:$E$38</c:f>
              <c:numCache>
                <c:formatCode>0_)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E3B-47AA-AAFE-A4E6A1F103A9}"/>
            </c:ext>
          </c:extLst>
        </c:ser>
        <c:ser>
          <c:idx val="1"/>
          <c:order val="1"/>
          <c:tx>
            <c:v>Strengths</c:v>
          </c:tx>
          <c:spPr>
            <a:ln w="28575">
              <a:noFill/>
            </a:ln>
          </c:spPr>
          <c:marker>
            <c:symbol val="x"/>
            <c:size val="7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Regression!$D$24:$D$38</c:f>
              <c:numCache>
                <c:formatCode>0.000_)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xVal>
          <c:yVal>
            <c:numRef>
              <c:f>Regression!$B$24:$B$38</c:f>
              <c:numCache>
                <c:formatCode>_(* #,##0_);_(* \(#,##0\);_(* "-"??_);_(@_)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E3B-47AA-AAFE-A4E6A1F10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2745984"/>
        <c:axId val="232748544"/>
      </c:scatterChart>
      <c:valAx>
        <c:axId val="232745984"/>
        <c:scaling>
          <c:orientation val="minMax"/>
          <c:min val="2"/>
        </c:scaling>
        <c:delete val="0"/>
        <c:axPos val="b"/>
        <c:majorGridlines>
          <c:spPr>
            <a:ln w="12700">
              <a:pattFill prst="pct75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majorGridlines>
        <c:minorGridlines>
          <c:spPr>
            <a:ln w="12700">
              <a:pattFill prst="pct75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800"/>
                  <a:t>Log of TTF (C-hours)</a:t>
                </a:r>
              </a:p>
            </c:rich>
          </c:tx>
          <c:layout>
            <c:manualLayout>
              <c:xMode val="edge"/>
              <c:yMode val="edge"/>
              <c:x val="0.4135025282856592"/>
              <c:y val="0.9354856844267464"/>
            </c:manualLayout>
          </c:layout>
          <c:overlay val="0"/>
          <c:spPr>
            <a:noFill/>
            <a:ln w="25400">
              <a:noFill/>
            </a:ln>
          </c:spPr>
        </c:title>
        <c:numFmt formatCode="0.000_)" sourceLinked="1"/>
        <c:majorTickMark val="in"/>
        <c:minorTickMark val="in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32748544"/>
        <c:crossesAt val="0"/>
        <c:crossBetween val="midCat"/>
        <c:majorUnit val="1"/>
        <c:minorUnit val="0.1"/>
      </c:valAx>
      <c:valAx>
        <c:axId val="232748544"/>
        <c:scaling>
          <c:orientation val="minMax"/>
          <c:max val="10000"/>
          <c:min val="0"/>
        </c:scaling>
        <c:delete val="0"/>
        <c:axPos val="l"/>
        <c:majorGridlines>
          <c:spPr>
            <a:ln w="12700">
              <a:pattFill prst="pct75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Compressivel Strength (psi)</a:t>
                </a:r>
              </a:p>
            </c:rich>
          </c:tx>
          <c:layout>
            <c:manualLayout>
              <c:xMode val="edge"/>
              <c:yMode val="edge"/>
              <c:x val="1.2909085516852766E-2"/>
              <c:y val="0.18045586406962288"/>
            </c:manualLayout>
          </c:layout>
          <c:overlay val="0"/>
          <c:spPr>
            <a:noFill/>
            <a:ln w="25400">
              <a:noFill/>
            </a:ln>
          </c:spPr>
        </c:title>
        <c:numFmt formatCode="0_)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32745984"/>
        <c:crosses val="autoZero"/>
        <c:crossBetween val="midCat"/>
        <c:majorUnit val="1000"/>
        <c:minorUnit val="50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legendEntry>
      <c:legendEntry>
        <c:idx val="1"/>
        <c:txPr>
          <a:bodyPr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legendEntry>
      <c:layout>
        <c:manualLayout>
          <c:xMode val="edge"/>
          <c:yMode val="edge"/>
          <c:x val="0.79755727567952317"/>
          <c:y val="5.9757713352192529E-2"/>
          <c:w val="0.19067826267479271"/>
          <c:h val="0.1098398169336384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9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Validation Curve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9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of All Compressive Strengths</a:t>
            </a:r>
          </a:p>
        </c:rich>
      </c:tx>
      <c:layout>
        <c:manualLayout>
          <c:xMode val="edge"/>
          <c:yMode val="edge"/>
          <c:x val="0.3689327223066638"/>
          <c:y val="3.0075216501551767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302586486081504"/>
          <c:y val="0.20695870997097879"/>
          <c:w val="0.68368328958880142"/>
          <c:h val="0.65696647855593104"/>
        </c:manualLayout>
      </c:layout>
      <c:scatterChart>
        <c:scatterStyle val="lineMarker"/>
        <c:varyColors val="0"/>
        <c:ser>
          <c:idx val="0"/>
          <c:order val="0"/>
          <c:tx>
            <c:v>Regression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Regression!$D$24:$D$35</c:f>
              <c:numCache>
                <c:formatCode>0.000_)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xVal>
          <c:yVal>
            <c:numRef>
              <c:f>Regression!$E$24:$E$35</c:f>
              <c:numCache>
                <c:formatCode>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F35-40DD-AB89-161581B26EB2}"/>
            </c:ext>
          </c:extLst>
        </c:ser>
        <c:ser>
          <c:idx val="1"/>
          <c:order val="1"/>
          <c:tx>
            <c:v>Validation</c:v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Regression!$D$43</c:f>
              <c:numCache>
                <c:formatCode>0.000_)</c:formatCode>
                <c:ptCount val="1"/>
                <c:pt idx="0">
                  <c:v>0</c:v>
                </c:pt>
              </c:numCache>
            </c:numRef>
          </c:xVal>
          <c:yVal>
            <c:numRef>
              <c:f>Regression!$B$43</c:f>
              <c:numCache>
                <c:formatCode>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F35-40DD-AB89-161581B26EB2}"/>
            </c:ext>
          </c:extLst>
        </c:ser>
        <c:ser>
          <c:idx val="2"/>
          <c:order val="2"/>
          <c:tx>
            <c:v>Upper Linit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Regression!$D$24:$D$35</c:f>
              <c:numCache>
                <c:formatCode>0.000_)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xVal>
          <c:yVal>
            <c:numRef>
              <c:f>Regression!$G$24:$G$35</c:f>
              <c:numCache>
                <c:formatCode>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F35-40DD-AB89-161581B26EB2}"/>
            </c:ext>
          </c:extLst>
        </c:ser>
        <c:ser>
          <c:idx val="3"/>
          <c:order val="3"/>
          <c:tx>
            <c:v>Lower Limit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Regression!$D$24:$D$35</c:f>
              <c:numCache>
                <c:formatCode>0.000_)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xVal>
          <c:yVal>
            <c:numRef>
              <c:f>Regression!$H$24:$H$35</c:f>
              <c:numCache>
                <c:formatCode>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F35-40DD-AB89-161581B26E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2796544"/>
        <c:axId val="232798464"/>
      </c:scatterChart>
      <c:valAx>
        <c:axId val="232796544"/>
        <c:scaling>
          <c:orientation val="minMax"/>
          <c:max val="4"/>
          <c:min val="2"/>
        </c:scaling>
        <c:delete val="0"/>
        <c:axPos val="b"/>
        <c:majorGridlines>
          <c:spPr>
            <a:ln w="12700">
              <a:pattFill prst="pct75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800"/>
                  <a:t>Log of TTF (C-hours)</a:t>
                </a:r>
              </a:p>
            </c:rich>
          </c:tx>
          <c:layout>
            <c:manualLayout>
              <c:xMode val="edge"/>
              <c:yMode val="edge"/>
              <c:x val="0.34520020265971835"/>
              <c:y val="0.94586706782134167"/>
            </c:manualLayout>
          </c:layout>
          <c:overlay val="0"/>
          <c:spPr>
            <a:noFill/>
            <a:ln w="25400">
              <a:noFill/>
            </a:ln>
          </c:spPr>
        </c:title>
        <c:numFmt formatCode="0.000_)" sourceLinked="1"/>
        <c:majorTickMark val="in"/>
        <c:minorTickMark val="in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32798464"/>
        <c:crossesAt val="0"/>
        <c:crossBetween val="midCat"/>
        <c:majorUnit val="1"/>
        <c:minorUnit val="0.25"/>
      </c:valAx>
      <c:valAx>
        <c:axId val="232798464"/>
        <c:scaling>
          <c:orientation val="minMax"/>
          <c:max val="1000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minorGridlines>
          <c:spPr>
            <a:ln w="3175">
              <a:solidFill>
                <a:srgbClr val="000000"/>
              </a:solidFill>
              <a:prstDash val="sysDash"/>
            </a:ln>
          </c:spPr>
        </c:min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800"/>
                  <a:t>Flexural Strength (psi)</a:t>
                </a:r>
              </a:p>
            </c:rich>
          </c:tx>
          <c:layout>
            <c:manualLayout>
              <c:xMode val="edge"/>
              <c:yMode val="edge"/>
              <c:x val="7.5509792045225111E-3"/>
              <c:y val="0.44511381860399979"/>
            </c:manualLayout>
          </c:layout>
          <c:overlay val="0"/>
          <c:spPr>
            <a:noFill/>
            <a:ln w="25400">
              <a:noFill/>
            </a:ln>
          </c:spPr>
        </c:title>
        <c:numFmt formatCode="0_)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32796544"/>
        <c:crosses val="autoZero"/>
        <c:crossBetween val="midCat"/>
        <c:majorUnit val="1000"/>
        <c:minorUnit val="50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7793904208998543"/>
          <c:y val="0.22030981067125646"/>
          <c:w val="0.20174165457184323"/>
          <c:h val="0.33046471600688476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 horizontalDpi="0" verticalDpi="300" copies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9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Validation Curve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9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of All Compressivel Strengths</a:t>
            </a:r>
          </a:p>
        </c:rich>
      </c:tx>
      <c:layout>
        <c:manualLayout>
          <c:xMode val="edge"/>
          <c:yMode val="edge"/>
          <c:x val="0.36893269166920051"/>
          <c:y val="3.0075240594925636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302586486081504"/>
          <c:y val="0.20695870997097879"/>
          <c:w val="0.68368328958880165"/>
          <c:h val="0.65696647855593104"/>
        </c:manualLayout>
      </c:layout>
      <c:scatterChart>
        <c:scatterStyle val="lineMarker"/>
        <c:varyColors val="0"/>
        <c:ser>
          <c:idx val="0"/>
          <c:order val="0"/>
          <c:tx>
            <c:v>Regression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Regression!$D$24:$D$35</c:f>
              <c:numCache>
                <c:formatCode>0.000_)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xVal>
          <c:yVal>
            <c:numRef>
              <c:f>Regression!$E$24:$E$35</c:f>
              <c:numCache>
                <c:formatCode>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33B-4FC9-B8A8-2651601025C9}"/>
            </c:ext>
          </c:extLst>
        </c:ser>
        <c:ser>
          <c:idx val="1"/>
          <c:order val="1"/>
          <c:tx>
            <c:v>Validation</c:v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Regression!$D$44</c:f>
              <c:numCache>
                <c:formatCode>0.000_)</c:formatCode>
                <c:ptCount val="1"/>
                <c:pt idx="0">
                  <c:v>0</c:v>
                </c:pt>
              </c:numCache>
            </c:numRef>
          </c:xVal>
          <c:yVal>
            <c:numRef>
              <c:f>Regression!$B$44</c:f>
              <c:numCache>
                <c:formatCode>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33B-4FC9-B8A8-2651601025C9}"/>
            </c:ext>
          </c:extLst>
        </c:ser>
        <c:ser>
          <c:idx val="2"/>
          <c:order val="2"/>
          <c:tx>
            <c:v>Upper Linit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Regression!$D$24:$D$35</c:f>
              <c:numCache>
                <c:formatCode>0.000_)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xVal>
          <c:yVal>
            <c:numRef>
              <c:f>Regression!$G$24:$G$35</c:f>
              <c:numCache>
                <c:formatCode>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33B-4FC9-B8A8-2651601025C9}"/>
            </c:ext>
          </c:extLst>
        </c:ser>
        <c:ser>
          <c:idx val="3"/>
          <c:order val="3"/>
          <c:tx>
            <c:v>Lower Limit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Regression!$D$24:$D$35</c:f>
              <c:numCache>
                <c:formatCode>0.000_)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xVal>
          <c:yVal>
            <c:numRef>
              <c:f>Regression!$H$24:$H$35</c:f>
              <c:numCache>
                <c:formatCode>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33B-4FC9-B8A8-265160102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3352192"/>
        <c:axId val="233358464"/>
      </c:scatterChart>
      <c:valAx>
        <c:axId val="233352192"/>
        <c:scaling>
          <c:orientation val="minMax"/>
          <c:max val="4"/>
          <c:min val="2"/>
        </c:scaling>
        <c:delete val="0"/>
        <c:axPos val="b"/>
        <c:majorGridlines>
          <c:spPr>
            <a:ln w="12700">
              <a:pattFill prst="pct75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800"/>
                  <a:t>Log of TTF (C-hours)</a:t>
                </a:r>
              </a:p>
            </c:rich>
          </c:tx>
          <c:layout>
            <c:manualLayout>
              <c:xMode val="edge"/>
              <c:yMode val="edge"/>
              <c:x val="0.34520020550027786"/>
              <c:y val="0.94586674034166784"/>
            </c:manualLayout>
          </c:layout>
          <c:overlay val="0"/>
          <c:spPr>
            <a:noFill/>
            <a:ln w="25400">
              <a:noFill/>
            </a:ln>
          </c:spPr>
        </c:title>
        <c:numFmt formatCode="0.000_)" sourceLinked="1"/>
        <c:majorTickMark val="in"/>
        <c:minorTickMark val="in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33358464"/>
        <c:crossesAt val="0"/>
        <c:crossBetween val="midCat"/>
        <c:majorUnit val="1"/>
        <c:minorUnit val="0.25"/>
      </c:valAx>
      <c:valAx>
        <c:axId val="233358464"/>
        <c:scaling>
          <c:orientation val="minMax"/>
          <c:max val="1000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minorGridlines>
          <c:spPr>
            <a:ln w="3175">
              <a:solidFill>
                <a:srgbClr val="000000"/>
              </a:solidFill>
              <a:prstDash val="sysDash"/>
            </a:ln>
          </c:spPr>
        </c:min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800"/>
                  <a:t>Flexural Strength (psi)</a:t>
                </a:r>
              </a:p>
            </c:rich>
          </c:tx>
          <c:layout>
            <c:manualLayout>
              <c:xMode val="edge"/>
              <c:yMode val="edge"/>
              <c:x val="7.5512265360971019E-3"/>
              <c:y val="0.4451137818299028"/>
            </c:manualLayout>
          </c:layout>
          <c:overlay val="0"/>
          <c:spPr>
            <a:noFill/>
            <a:ln w="25400">
              <a:noFill/>
            </a:ln>
          </c:spPr>
        </c:title>
        <c:numFmt formatCode="0_)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33352192"/>
        <c:crosses val="autoZero"/>
        <c:crossBetween val="midCat"/>
        <c:majorUnit val="1000"/>
        <c:minorUnit val="50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7896194400466912"/>
          <c:y val="0.21754422802412854"/>
          <c:w val="0.20106538613432312"/>
          <c:h val="0.3298251139660174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22" r="0.75000000000000022" t="1" header="0.5" footer="0.5"/>
    <c:pageSetup orientation="landscape" horizontalDpi="0" verticalDpi="300" copies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9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Validation Curve of All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9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Compressive Strengths</a:t>
            </a:r>
          </a:p>
        </c:rich>
      </c:tx>
      <c:layout>
        <c:manualLayout>
          <c:xMode val="edge"/>
          <c:yMode val="edge"/>
          <c:x val="0.36893262148507017"/>
          <c:y val="3.0075240594925636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302586486081504"/>
          <c:y val="0.20695870997097879"/>
          <c:w val="0.68368328958880165"/>
          <c:h val="0.65696647855593104"/>
        </c:manualLayout>
      </c:layout>
      <c:scatterChart>
        <c:scatterStyle val="lineMarker"/>
        <c:varyColors val="0"/>
        <c:ser>
          <c:idx val="0"/>
          <c:order val="0"/>
          <c:tx>
            <c:v>Regression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Regression!$D$24:$D$35</c:f>
              <c:numCache>
                <c:formatCode>0.000_)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xVal>
          <c:yVal>
            <c:numRef>
              <c:f>Regression!$E$24:$E$35</c:f>
              <c:numCache>
                <c:formatCode>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975-4260-B31C-12F36CA940AD}"/>
            </c:ext>
          </c:extLst>
        </c:ser>
        <c:ser>
          <c:idx val="1"/>
          <c:order val="1"/>
          <c:tx>
            <c:v>Validation</c:v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Regression!$D$45</c:f>
              <c:numCache>
                <c:formatCode>0.000_)</c:formatCode>
                <c:ptCount val="1"/>
                <c:pt idx="0">
                  <c:v>0</c:v>
                </c:pt>
              </c:numCache>
            </c:numRef>
          </c:xVal>
          <c:yVal>
            <c:numRef>
              <c:f>Regression!$B$45</c:f>
              <c:numCache>
                <c:formatCode>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975-4260-B31C-12F36CA940AD}"/>
            </c:ext>
          </c:extLst>
        </c:ser>
        <c:ser>
          <c:idx val="2"/>
          <c:order val="2"/>
          <c:tx>
            <c:v>Upper Linit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Regression!$D$24:$D$35</c:f>
              <c:numCache>
                <c:formatCode>0.000_)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xVal>
          <c:yVal>
            <c:numRef>
              <c:f>Regression!$G$24:$G$35</c:f>
              <c:numCache>
                <c:formatCode>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975-4260-B31C-12F36CA940AD}"/>
            </c:ext>
          </c:extLst>
        </c:ser>
        <c:ser>
          <c:idx val="3"/>
          <c:order val="3"/>
          <c:tx>
            <c:v>Lower Limit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Regression!$D$24:$D$35</c:f>
              <c:numCache>
                <c:formatCode>0.000_)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xVal>
          <c:yVal>
            <c:numRef>
              <c:f>Regression!$H$24:$H$35</c:f>
              <c:numCache>
                <c:formatCode>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975-4260-B31C-12F36CA940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3052032"/>
        <c:axId val="233070592"/>
      </c:scatterChart>
      <c:valAx>
        <c:axId val="233052032"/>
        <c:scaling>
          <c:orientation val="minMax"/>
          <c:max val="4"/>
          <c:min val="2"/>
        </c:scaling>
        <c:delete val="0"/>
        <c:axPos val="b"/>
        <c:majorGridlines>
          <c:spPr>
            <a:ln w="12700">
              <a:pattFill prst="pct75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800"/>
                  <a:t>Log of TTF (C-hours)</a:t>
                </a:r>
              </a:p>
            </c:rich>
          </c:tx>
          <c:layout>
            <c:manualLayout>
              <c:xMode val="edge"/>
              <c:yMode val="edge"/>
              <c:x val="0.34520014466131704"/>
              <c:y val="0.94586710871667357"/>
            </c:manualLayout>
          </c:layout>
          <c:overlay val="0"/>
          <c:spPr>
            <a:noFill/>
            <a:ln w="25400">
              <a:noFill/>
            </a:ln>
          </c:spPr>
        </c:title>
        <c:numFmt formatCode="0.000_)" sourceLinked="1"/>
        <c:majorTickMark val="in"/>
        <c:minorTickMark val="in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33070592"/>
        <c:crossesAt val="0"/>
        <c:crossBetween val="midCat"/>
        <c:majorUnit val="1"/>
        <c:minorUnit val="0.25"/>
      </c:valAx>
      <c:valAx>
        <c:axId val="233070592"/>
        <c:scaling>
          <c:orientation val="minMax"/>
          <c:max val="1000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minorGridlines>
          <c:spPr>
            <a:ln w="3175">
              <a:solidFill>
                <a:srgbClr val="000000"/>
              </a:solidFill>
              <a:prstDash val="sysDash"/>
            </a:ln>
          </c:spPr>
        </c:min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800"/>
                  <a:t>Flexural Strength (psi)</a:t>
                </a:r>
              </a:p>
            </c:rich>
          </c:tx>
          <c:layout>
            <c:manualLayout>
              <c:xMode val="edge"/>
              <c:yMode val="edge"/>
              <c:x val="7.5511775216365344E-3"/>
              <c:y val="0.4451137818299028"/>
            </c:manualLayout>
          </c:layout>
          <c:overlay val="0"/>
          <c:spPr>
            <a:noFill/>
            <a:ln w="25400">
              <a:noFill/>
            </a:ln>
          </c:spPr>
        </c:title>
        <c:numFmt formatCode="0_)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33052032"/>
        <c:crosses val="autoZero"/>
        <c:crossBetween val="midCat"/>
        <c:majorUnit val="1000"/>
        <c:minorUnit val="50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7762676664052732"/>
          <c:y val="0.22105299995395311"/>
          <c:w val="0.20054584582111412"/>
          <c:h val="0.3298251139660174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22" r="0.75000000000000022" t="1" header="0.5" footer="0.5"/>
    <c:pageSetup orientation="landscape" horizontalDpi="0" verticalDpi="300" copies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9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Validation Curve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9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of All Compressove Strengths</a:t>
            </a:r>
          </a:p>
        </c:rich>
      </c:tx>
      <c:layout>
        <c:manualLayout>
          <c:xMode val="edge"/>
          <c:yMode val="edge"/>
          <c:x val="0.36893277923592888"/>
          <c:y val="3.007527905165700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302586486081504"/>
          <c:y val="0.20695870997097879"/>
          <c:w val="0.68368328958880165"/>
          <c:h val="0.65696647855593104"/>
        </c:manualLayout>
      </c:layout>
      <c:scatterChart>
        <c:scatterStyle val="lineMarker"/>
        <c:varyColors val="0"/>
        <c:ser>
          <c:idx val="0"/>
          <c:order val="0"/>
          <c:tx>
            <c:v>Regression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Regression!$D$24:$D$35</c:f>
              <c:numCache>
                <c:formatCode>0.000_)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xVal>
          <c:yVal>
            <c:numRef>
              <c:f>Regression!$E$24:$E$35</c:f>
              <c:numCache>
                <c:formatCode>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6C8-4286-8B5D-22E1D58CE1F6}"/>
            </c:ext>
          </c:extLst>
        </c:ser>
        <c:ser>
          <c:idx val="1"/>
          <c:order val="1"/>
          <c:tx>
            <c:v>Validation</c:v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Regression!$D$46</c:f>
              <c:numCache>
                <c:formatCode>0.000_)</c:formatCode>
                <c:ptCount val="1"/>
                <c:pt idx="0">
                  <c:v>0</c:v>
                </c:pt>
              </c:numCache>
            </c:numRef>
          </c:xVal>
          <c:yVal>
            <c:numRef>
              <c:f>Regression!$B$46</c:f>
              <c:numCache>
                <c:formatCode>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6C8-4286-8B5D-22E1D58CE1F6}"/>
            </c:ext>
          </c:extLst>
        </c:ser>
        <c:ser>
          <c:idx val="2"/>
          <c:order val="2"/>
          <c:tx>
            <c:v>Upper Linit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Regression!$D$24:$D$35</c:f>
              <c:numCache>
                <c:formatCode>0.000_)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xVal>
          <c:yVal>
            <c:numRef>
              <c:f>Regression!$G$24:$G$35</c:f>
              <c:numCache>
                <c:formatCode>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6C8-4286-8B5D-22E1D58CE1F6}"/>
            </c:ext>
          </c:extLst>
        </c:ser>
        <c:ser>
          <c:idx val="3"/>
          <c:order val="3"/>
          <c:tx>
            <c:v>Lower Limit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Regression!$D$24:$D$35</c:f>
              <c:numCache>
                <c:formatCode>0.000_)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xVal>
          <c:yVal>
            <c:numRef>
              <c:f>Regression!$H$24:$H$35</c:f>
              <c:numCache>
                <c:formatCode>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6C8-4286-8B5D-22E1D58CE1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3199872"/>
        <c:axId val="233202048"/>
      </c:scatterChart>
      <c:valAx>
        <c:axId val="233199872"/>
        <c:scaling>
          <c:orientation val="minMax"/>
          <c:max val="4"/>
          <c:min val="2"/>
        </c:scaling>
        <c:delete val="0"/>
        <c:axPos val="b"/>
        <c:majorGridlines>
          <c:spPr>
            <a:ln w="12700">
              <a:pattFill prst="pct75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800"/>
                  <a:t>Log of TTF (C-hours)</a:t>
                </a:r>
              </a:p>
            </c:rich>
          </c:tx>
          <c:layout>
            <c:manualLayout>
              <c:xMode val="edge"/>
              <c:yMode val="edge"/>
              <c:x val="0.34520020414114899"/>
              <c:y val="0.94586715122148202"/>
            </c:manualLayout>
          </c:layout>
          <c:overlay val="0"/>
          <c:spPr>
            <a:noFill/>
            <a:ln w="25400">
              <a:noFill/>
            </a:ln>
          </c:spPr>
        </c:title>
        <c:numFmt formatCode="0.000_)" sourceLinked="1"/>
        <c:majorTickMark val="in"/>
        <c:minorTickMark val="in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33202048"/>
        <c:crossesAt val="0"/>
        <c:crossBetween val="midCat"/>
        <c:majorUnit val="1"/>
        <c:minorUnit val="0.25"/>
      </c:valAx>
      <c:valAx>
        <c:axId val="233202048"/>
        <c:scaling>
          <c:orientation val="minMax"/>
          <c:max val="1000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minorGridlines>
          <c:spPr>
            <a:ln w="3175">
              <a:solidFill>
                <a:srgbClr val="000000"/>
              </a:solidFill>
              <a:prstDash val="sysDash"/>
            </a:ln>
          </c:spPr>
        </c:min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800"/>
                  <a:t>Flexural Strength (psi)</a:t>
                </a:r>
              </a:p>
            </c:rich>
          </c:tx>
          <c:layout>
            <c:manualLayout>
              <c:xMode val="edge"/>
              <c:yMode val="edge"/>
              <c:x val="7.5511811023622043E-3"/>
              <c:y val="0.44511397613759818"/>
            </c:manualLayout>
          </c:layout>
          <c:overlay val="0"/>
          <c:spPr>
            <a:noFill/>
            <a:ln w="25400">
              <a:noFill/>
            </a:ln>
          </c:spPr>
        </c:title>
        <c:numFmt formatCode="0_)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33199872"/>
        <c:crosses val="autoZero"/>
        <c:crossBetween val="midCat"/>
        <c:majorUnit val="1000"/>
        <c:minorUnit val="50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7916768737241182"/>
          <c:y val="0.21978060434753346"/>
          <c:w val="0.20000029163021282"/>
          <c:h val="0.32967090652130027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44" r="0.75000000000000044" t="1" header="0.5" footer="0.5"/>
    <c:pageSetup orientation="landscape" horizontalDpi="0" verticalDpi="300" copies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9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Validation Curve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9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of All Compressive Strengths</a:t>
            </a:r>
          </a:p>
        </c:rich>
      </c:tx>
      <c:layout>
        <c:manualLayout>
          <c:xMode val="edge"/>
          <c:yMode val="edge"/>
          <c:x val="0.36893265779103518"/>
          <c:y val="3.007521586303478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302586486081504"/>
          <c:y val="0.20695870997097879"/>
          <c:w val="0.68368328958880165"/>
          <c:h val="0.65696647855593104"/>
        </c:manualLayout>
      </c:layout>
      <c:scatterChart>
        <c:scatterStyle val="lineMarker"/>
        <c:varyColors val="0"/>
        <c:ser>
          <c:idx val="0"/>
          <c:order val="0"/>
          <c:tx>
            <c:v>Regression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Regression!$D$24:$D$35</c:f>
              <c:numCache>
                <c:formatCode>0.000_)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xVal>
          <c:yVal>
            <c:numRef>
              <c:f>Regression!$E$24:$E$35</c:f>
              <c:numCache>
                <c:formatCode>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1E0-4890-A974-6EF07DA9EEB1}"/>
            </c:ext>
          </c:extLst>
        </c:ser>
        <c:ser>
          <c:idx val="1"/>
          <c:order val="1"/>
          <c:tx>
            <c:v>Validation</c:v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Regression!$D$47</c:f>
              <c:numCache>
                <c:formatCode>0.000_)</c:formatCode>
                <c:ptCount val="1"/>
                <c:pt idx="0">
                  <c:v>0</c:v>
                </c:pt>
              </c:numCache>
            </c:numRef>
          </c:xVal>
          <c:yVal>
            <c:numRef>
              <c:f>Regression!$B$47</c:f>
              <c:numCache>
                <c:formatCode>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1E0-4890-A974-6EF07DA9EEB1}"/>
            </c:ext>
          </c:extLst>
        </c:ser>
        <c:ser>
          <c:idx val="2"/>
          <c:order val="2"/>
          <c:tx>
            <c:v>Upper Linit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Regression!$D$24:$D$35</c:f>
              <c:numCache>
                <c:formatCode>0.000_)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xVal>
          <c:yVal>
            <c:numRef>
              <c:f>Regression!$G$24:$G$35</c:f>
              <c:numCache>
                <c:formatCode>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1E0-4890-A974-6EF07DA9EEB1}"/>
            </c:ext>
          </c:extLst>
        </c:ser>
        <c:ser>
          <c:idx val="3"/>
          <c:order val="3"/>
          <c:tx>
            <c:v>Lower Limit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Regression!$D$24:$D$35</c:f>
              <c:numCache>
                <c:formatCode>0.000_)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xVal>
          <c:yVal>
            <c:numRef>
              <c:f>Regression!$H$24:$H$35</c:f>
              <c:numCache>
                <c:formatCode>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1E0-4890-A974-6EF07DA9EE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3288832"/>
        <c:axId val="233290752"/>
      </c:scatterChart>
      <c:valAx>
        <c:axId val="233288832"/>
        <c:scaling>
          <c:orientation val="minMax"/>
          <c:max val="4"/>
          <c:min val="2"/>
        </c:scaling>
        <c:delete val="0"/>
        <c:axPos val="b"/>
        <c:majorGridlines>
          <c:spPr>
            <a:ln w="12700">
              <a:pattFill prst="pct75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800"/>
                  <a:t>Log of TTF (C-hours)</a:t>
                </a:r>
              </a:p>
            </c:rich>
          </c:tx>
          <c:layout>
            <c:manualLayout>
              <c:xMode val="edge"/>
              <c:yMode val="edge"/>
              <c:x val="0.3452002134830639"/>
              <c:y val="0.9458672082950762"/>
            </c:manualLayout>
          </c:layout>
          <c:overlay val="0"/>
          <c:spPr>
            <a:noFill/>
            <a:ln w="25400">
              <a:noFill/>
            </a:ln>
          </c:spPr>
        </c:title>
        <c:numFmt formatCode="0.000_)" sourceLinked="1"/>
        <c:majorTickMark val="in"/>
        <c:minorTickMark val="in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33290752"/>
        <c:crossesAt val="0"/>
        <c:crossBetween val="midCat"/>
        <c:majorUnit val="1"/>
        <c:minorUnit val="0.25"/>
      </c:valAx>
      <c:valAx>
        <c:axId val="233290752"/>
        <c:scaling>
          <c:orientation val="minMax"/>
          <c:max val="1000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minorGridlines>
          <c:spPr>
            <a:ln w="3175">
              <a:solidFill>
                <a:srgbClr val="000000"/>
              </a:solidFill>
              <a:prstDash val="sysDash"/>
            </a:ln>
          </c:spPr>
        </c:min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800"/>
                  <a:t>Flexural Strength (psi)</a:t>
                </a:r>
              </a:p>
            </c:rich>
          </c:tx>
          <c:layout>
            <c:manualLayout>
              <c:xMode val="edge"/>
              <c:yMode val="edge"/>
              <c:x val="7.5510129478940473E-3"/>
              <c:y val="0.44511393672964028"/>
            </c:manualLayout>
          </c:layout>
          <c:overlay val="0"/>
          <c:spPr>
            <a:noFill/>
            <a:ln w="25400">
              <a:noFill/>
            </a:ln>
          </c:spPr>
        </c:title>
        <c:numFmt formatCode="0_)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33288832"/>
        <c:crosses val="autoZero"/>
        <c:crossBetween val="midCat"/>
        <c:majorUnit val="1000"/>
        <c:minorUnit val="50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7715935925836566"/>
          <c:y val="0.21908127208480566"/>
          <c:w val="0.20055724928534346"/>
          <c:h val="0.32862190812720848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 orientation="landscape" horizontalDpi="0" verticalDpi="300" copies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772159</xdr:colOff>
      <xdr:row>26</xdr:row>
      <xdr:rowOff>5080</xdr:rowOff>
    </xdr:from>
    <xdr:to>
      <xdr:col>13</xdr:col>
      <xdr:colOff>334644</xdr:colOff>
      <xdr:row>48</xdr:row>
      <xdr:rowOff>17780</xdr:rowOff>
    </xdr:to>
    <xdr:graphicFrame macro="">
      <xdr:nvGraphicFramePr>
        <xdr:cNvPr id="1055" name="Chart 1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459105</xdr:colOff>
      <xdr:row>11</xdr:row>
      <xdr:rowOff>83820</xdr:rowOff>
    </xdr:from>
    <xdr:to>
      <xdr:col>7</xdr:col>
      <xdr:colOff>862965</xdr:colOff>
      <xdr:row>20</xdr:row>
      <xdr:rowOff>114300</xdr:rowOff>
    </xdr:to>
    <xdr:sp macro="" textlink="">
      <xdr:nvSpPr>
        <xdr:cNvPr id="4097" name="Text Box 1">
          <a:extLst>
            <a:ext uri="{FF2B5EF4-FFF2-40B4-BE49-F238E27FC236}">
              <a16:creationId xmlns:a16="http://schemas.microsoft.com/office/drawing/2014/main" id="{00000000-0008-0000-0100-000001100000}"/>
            </a:ext>
          </a:extLst>
        </xdr:cNvPr>
        <xdr:cNvSpPr txBox="1">
          <a:spLocks noChangeArrowheads="1"/>
        </xdr:cNvSpPr>
      </xdr:nvSpPr>
      <xdr:spPr bwMode="auto">
        <a:xfrm>
          <a:off x="4076700" y="2278380"/>
          <a:ext cx="2286000" cy="174498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sng" strike="noStrike" baseline="0">
              <a:solidFill>
                <a:srgbClr val="000000"/>
              </a:solidFill>
              <a:latin typeface="Arial"/>
              <a:cs typeface="Arial"/>
            </a:rPr>
            <a:t>Linest function explanation</a:t>
          </a:r>
          <a:endParaRPr lang="en-US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G11 - m coefficient (m)</a:t>
          </a:r>
        </a:p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G12 - standard error of the coefficients (se)</a:t>
          </a:r>
        </a:p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G13 - Coefficient of determination (r2)</a:t>
          </a:r>
        </a:p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G14 - F statistic (F)</a:t>
          </a:r>
        </a:p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G15 - regression sum of squares (ss reg)</a:t>
          </a:r>
        </a:p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H11 - b constant (b)</a:t>
          </a:r>
        </a:p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H12 - Standard error of the constant b (Seb)</a:t>
          </a:r>
        </a:p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H13 - Standard error for the Y estimate (sey)</a:t>
          </a:r>
        </a:p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H14 - Degrees of freedom (df)</a:t>
          </a:r>
        </a:p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H15- residual sum of squares (ss resid)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114300</xdr:colOff>
      <xdr:row>12</xdr:row>
      <xdr:rowOff>142875</xdr:rowOff>
    </xdr:from>
    <xdr:to>
      <xdr:col>12</xdr:col>
      <xdr:colOff>190500</xdr:colOff>
      <xdr:row>39</xdr:row>
      <xdr:rowOff>104775</xdr:rowOff>
    </xdr:to>
    <xdr:graphicFrame macro="">
      <xdr:nvGraphicFramePr>
        <xdr:cNvPr id="2080" name="Chart 2">
          <a:extLst>
            <a:ext uri="{FF2B5EF4-FFF2-40B4-BE49-F238E27FC236}">
              <a16:creationId xmlns:a16="http://schemas.microsoft.com/office/drawing/2014/main" id="{00000000-0008-0000-0300-000020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66675</xdr:colOff>
      <xdr:row>12</xdr:row>
      <xdr:rowOff>180975</xdr:rowOff>
    </xdr:from>
    <xdr:to>
      <xdr:col>12</xdr:col>
      <xdr:colOff>733425</xdr:colOff>
      <xdr:row>39</xdr:row>
      <xdr:rowOff>38100</xdr:rowOff>
    </xdr:to>
    <xdr:graphicFrame macro="">
      <xdr:nvGraphicFramePr>
        <xdr:cNvPr id="21528" name="Chart 2">
          <a:extLst>
            <a:ext uri="{FF2B5EF4-FFF2-40B4-BE49-F238E27FC236}">
              <a16:creationId xmlns:a16="http://schemas.microsoft.com/office/drawing/2014/main" id="{00000000-0008-0000-0400-0000185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66675</xdr:colOff>
      <xdr:row>12</xdr:row>
      <xdr:rowOff>180975</xdr:rowOff>
    </xdr:from>
    <xdr:to>
      <xdr:col>12</xdr:col>
      <xdr:colOff>561975</xdr:colOff>
      <xdr:row>39</xdr:row>
      <xdr:rowOff>38100</xdr:rowOff>
    </xdr:to>
    <xdr:graphicFrame macro="">
      <xdr:nvGraphicFramePr>
        <xdr:cNvPr id="23576" name="Chart 2">
          <a:extLst>
            <a:ext uri="{FF2B5EF4-FFF2-40B4-BE49-F238E27FC236}">
              <a16:creationId xmlns:a16="http://schemas.microsoft.com/office/drawing/2014/main" id="{00000000-0008-0000-0500-0000185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238125</xdr:colOff>
      <xdr:row>13</xdr:row>
      <xdr:rowOff>28575</xdr:rowOff>
    </xdr:from>
    <xdr:to>
      <xdr:col>12</xdr:col>
      <xdr:colOff>609600</xdr:colOff>
      <xdr:row>38</xdr:row>
      <xdr:rowOff>57150</xdr:rowOff>
    </xdr:to>
    <xdr:graphicFrame macro="">
      <xdr:nvGraphicFramePr>
        <xdr:cNvPr id="25624" name="Chart 2">
          <a:extLst>
            <a:ext uri="{FF2B5EF4-FFF2-40B4-BE49-F238E27FC236}">
              <a16:creationId xmlns:a16="http://schemas.microsoft.com/office/drawing/2014/main" id="{00000000-0008-0000-0600-0000186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152400</xdr:colOff>
      <xdr:row>13</xdr:row>
      <xdr:rowOff>19050</xdr:rowOff>
    </xdr:from>
    <xdr:to>
      <xdr:col>12</xdr:col>
      <xdr:colOff>504825</xdr:colOff>
      <xdr:row>39</xdr:row>
      <xdr:rowOff>38100</xdr:rowOff>
    </xdr:to>
    <xdr:graphicFrame macro="">
      <xdr:nvGraphicFramePr>
        <xdr:cNvPr id="27672" name="Chart 2">
          <a:extLst>
            <a:ext uri="{FF2B5EF4-FFF2-40B4-BE49-F238E27FC236}">
              <a16:creationId xmlns:a16="http://schemas.microsoft.com/office/drawing/2014/main" id="{00000000-0008-0000-0700-0000186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R59"/>
  <sheetViews>
    <sheetView tabSelected="1" defaultGridColor="0" view="pageBreakPreview" colorId="22" zoomScale="60" zoomScaleNormal="50" workbookViewId="0">
      <selection activeCell="B2" sqref="B2:C2"/>
    </sheetView>
  </sheetViews>
  <sheetFormatPr defaultColWidth="9.77734375" defaultRowHeight="15"/>
  <cols>
    <col min="1" max="1" width="10.77734375" customWidth="1"/>
    <col min="4" max="5" width="10.77734375" customWidth="1"/>
    <col min="6" max="6" width="11.21875" customWidth="1"/>
    <col min="7" max="7" width="12.77734375" customWidth="1"/>
    <col min="8" max="8" width="8.21875" customWidth="1"/>
    <col min="9" max="9" width="11.77734375" customWidth="1"/>
  </cols>
  <sheetData>
    <row r="1" spans="1:18" ht="15.75">
      <c r="D1" s="143" t="s">
        <v>96</v>
      </c>
      <c r="E1" s="2"/>
      <c r="F1" s="2"/>
      <c r="G1" s="2"/>
      <c r="H1" s="2"/>
      <c r="I1" s="33"/>
      <c r="J1" s="3"/>
      <c r="K1" s="3"/>
      <c r="L1" s="3"/>
      <c r="M1" s="3"/>
      <c r="N1" s="3"/>
      <c r="O1" s="250">
        <v>46023</v>
      </c>
    </row>
    <row r="2" spans="1:18" ht="18">
      <c r="A2" s="4" t="s">
        <v>0</v>
      </c>
      <c r="B2" s="336"/>
      <c r="C2" s="336"/>
      <c r="D2" s="3"/>
      <c r="F2" s="4" t="s">
        <v>2</v>
      </c>
      <c r="G2" s="338"/>
      <c r="H2" s="338"/>
      <c r="I2" s="338"/>
      <c r="J2" s="3"/>
      <c r="K2" s="3"/>
      <c r="L2" s="3"/>
      <c r="M2" s="3"/>
      <c r="N2" s="3"/>
      <c r="O2" s="256" t="s">
        <v>1611</v>
      </c>
    </row>
    <row r="3" spans="1:18" ht="18">
      <c r="A3" s="4" t="s">
        <v>1</v>
      </c>
      <c r="B3" s="337"/>
      <c r="C3" s="337"/>
      <c r="D3" s="3"/>
      <c r="F3" s="4" t="s">
        <v>5</v>
      </c>
      <c r="G3" s="338"/>
      <c r="H3" s="338"/>
      <c r="I3" s="338"/>
      <c r="J3" s="3"/>
      <c r="K3" s="4" t="s">
        <v>3</v>
      </c>
      <c r="L3" s="330"/>
      <c r="M3" s="330"/>
      <c r="N3" s="3"/>
    </row>
    <row r="4" spans="1:18" ht="18">
      <c r="A4" s="4" t="s">
        <v>4</v>
      </c>
      <c r="B4" s="337"/>
      <c r="C4" s="337"/>
      <c r="F4" s="4" t="s">
        <v>174</v>
      </c>
      <c r="G4" s="338"/>
      <c r="H4" s="338"/>
      <c r="I4" s="338"/>
      <c r="K4" s="4" t="s">
        <v>6</v>
      </c>
      <c r="L4" s="331"/>
      <c r="M4" s="331"/>
      <c r="N4" s="5" t="s">
        <v>7</v>
      </c>
    </row>
    <row r="5" spans="1:18" ht="15.75">
      <c r="F5" s="4" t="s">
        <v>175</v>
      </c>
      <c r="G5" s="339"/>
      <c r="H5" s="339"/>
      <c r="I5" s="339"/>
      <c r="K5" s="4" t="s">
        <v>176</v>
      </c>
      <c r="L5" s="332" t="str">
        <f>IF(L4="","", (L4+90))</f>
        <v/>
      </c>
      <c r="M5" s="332"/>
      <c r="Q5" s="261" t="s">
        <v>128</v>
      </c>
      <c r="R5" s="262">
        <v>0.53200000000000003</v>
      </c>
    </row>
    <row r="6" spans="1:18" ht="15.75" thickBot="1">
      <c r="Q6" s="261"/>
      <c r="R6" s="262"/>
    </row>
    <row r="7" spans="1:18">
      <c r="A7" s="6" t="s">
        <v>8</v>
      </c>
      <c r="B7" s="7" t="s">
        <v>9</v>
      </c>
      <c r="C7" s="7" t="s">
        <v>10</v>
      </c>
      <c r="D7" s="7" t="s">
        <v>91</v>
      </c>
      <c r="E7" s="7" t="s">
        <v>89</v>
      </c>
      <c r="F7" s="7" t="s">
        <v>87</v>
      </c>
      <c r="G7" s="7" t="s">
        <v>11</v>
      </c>
      <c r="H7" s="7" t="s">
        <v>12</v>
      </c>
      <c r="I7" s="7" t="s">
        <v>12</v>
      </c>
      <c r="J7" s="8" t="s">
        <v>13</v>
      </c>
      <c r="K7" s="8" t="s">
        <v>88</v>
      </c>
      <c r="Q7" s="261" t="s">
        <v>129</v>
      </c>
      <c r="R7" s="262">
        <v>0.53200000000000003</v>
      </c>
    </row>
    <row r="8" spans="1:18">
      <c r="A8" s="9"/>
      <c r="B8" s="10" t="s">
        <v>14</v>
      </c>
      <c r="C8" s="10" t="s">
        <v>90</v>
      </c>
      <c r="D8" s="10"/>
      <c r="E8" s="10"/>
      <c r="F8" s="10" t="s">
        <v>16</v>
      </c>
      <c r="G8" s="10" t="s">
        <v>14</v>
      </c>
      <c r="H8" s="10" t="s">
        <v>17</v>
      </c>
      <c r="I8" s="10" t="s">
        <v>18</v>
      </c>
      <c r="J8" s="11" t="s">
        <v>12</v>
      </c>
      <c r="K8" s="11" t="s">
        <v>19</v>
      </c>
      <c r="Q8" s="261" t="s">
        <v>130</v>
      </c>
      <c r="R8" s="262">
        <v>0.53200000000000003</v>
      </c>
    </row>
    <row r="9" spans="1:18" ht="15.75" thickBot="1">
      <c r="A9" s="12"/>
      <c r="B9" s="13" t="s">
        <v>20</v>
      </c>
      <c r="C9" s="13"/>
      <c r="D9" s="13" t="s">
        <v>21</v>
      </c>
      <c r="E9" s="13" t="s">
        <v>21</v>
      </c>
      <c r="F9" s="13" t="s">
        <v>22</v>
      </c>
      <c r="G9" s="13" t="s">
        <v>23</v>
      </c>
      <c r="H9" s="13"/>
      <c r="I9" s="13"/>
      <c r="J9" s="14"/>
      <c r="K9" s="14" t="s">
        <v>24</v>
      </c>
      <c r="Q9" s="261" t="s">
        <v>131</v>
      </c>
      <c r="R9" s="262">
        <v>0.53200000000000003</v>
      </c>
    </row>
    <row r="10" spans="1:18">
      <c r="A10" s="15"/>
      <c r="B10" s="16" t="s">
        <v>25</v>
      </c>
      <c r="C10" s="16"/>
      <c r="D10" s="16" t="s">
        <v>25</v>
      </c>
      <c r="E10" s="16" t="s">
        <v>25</v>
      </c>
      <c r="F10" s="17"/>
      <c r="G10" s="16" t="s">
        <v>25</v>
      </c>
      <c r="H10" s="16" t="s">
        <v>25</v>
      </c>
      <c r="I10" s="16" t="s">
        <v>25</v>
      </c>
      <c r="J10" s="18"/>
      <c r="K10" s="19" t="s">
        <v>25</v>
      </c>
      <c r="Q10" s="261" t="s">
        <v>132</v>
      </c>
      <c r="R10" s="262">
        <v>0.53200000000000003</v>
      </c>
    </row>
    <row r="11" spans="1:18">
      <c r="A11" s="9">
        <v>1</v>
      </c>
      <c r="B11" s="21"/>
      <c r="C11" s="21"/>
      <c r="D11" s="22"/>
      <c r="E11" s="22"/>
      <c r="F11" s="23" t="str">
        <f>IF(E11="","",ROUND((B11/((PI()*(E11/2)^2))),-1))</f>
        <v/>
      </c>
      <c r="G11" s="164"/>
      <c r="H11" s="21"/>
      <c r="I11" s="21"/>
      <c r="J11" s="24">
        <f t="shared" ref="J11:J25" si="0">(H11+I11)/2</f>
        <v>0</v>
      </c>
      <c r="K11" s="25"/>
      <c r="Q11" s="261" t="s">
        <v>133</v>
      </c>
      <c r="R11" s="262">
        <v>0.46700000000000003</v>
      </c>
    </row>
    <row r="12" spans="1:18">
      <c r="A12" s="9">
        <v>2</v>
      </c>
      <c r="B12" s="21"/>
      <c r="C12" s="21"/>
      <c r="D12" s="22"/>
      <c r="E12" s="22"/>
      <c r="F12" s="23" t="str">
        <f t="shared" ref="F12:F25" si="1">IF(E12="","",ROUND((B12/((PI()*(E12/2)^2))),-1))</f>
        <v/>
      </c>
      <c r="G12" s="164"/>
      <c r="H12" s="21"/>
      <c r="I12" s="21"/>
      <c r="J12" s="24">
        <f t="shared" si="0"/>
        <v>0</v>
      </c>
      <c r="K12" s="25"/>
      <c r="Q12" s="261" t="s">
        <v>134</v>
      </c>
      <c r="R12" s="262">
        <v>0.56000000000000005</v>
      </c>
    </row>
    <row r="13" spans="1:18">
      <c r="A13" s="9">
        <v>3</v>
      </c>
      <c r="B13" s="21"/>
      <c r="C13" s="21"/>
      <c r="D13" s="22"/>
      <c r="E13" s="22"/>
      <c r="F13" s="23" t="str">
        <f t="shared" si="1"/>
        <v/>
      </c>
      <c r="G13" s="164"/>
      <c r="H13" s="21"/>
      <c r="I13" s="21"/>
      <c r="J13" s="24">
        <f t="shared" si="0"/>
        <v>0</v>
      </c>
      <c r="K13" s="25"/>
      <c r="Q13" s="261" t="s">
        <v>135</v>
      </c>
      <c r="R13" s="262">
        <v>0.6</v>
      </c>
    </row>
    <row r="14" spans="1:18">
      <c r="A14" s="9">
        <v>4</v>
      </c>
      <c r="B14" s="21"/>
      <c r="C14" s="21"/>
      <c r="D14" s="22"/>
      <c r="E14" s="22"/>
      <c r="F14" s="23" t="str">
        <f t="shared" si="1"/>
        <v/>
      </c>
      <c r="G14" s="164"/>
      <c r="H14" s="21"/>
      <c r="I14" s="21"/>
      <c r="J14" s="24">
        <f t="shared" si="0"/>
        <v>0</v>
      </c>
      <c r="K14" s="25"/>
      <c r="Q14" s="261" t="s">
        <v>136</v>
      </c>
      <c r="R14" s="262">
        <v>0.6</v>
      </c>
    </row>
    <row r="15" spans="1:18">
      <c r="A15" s="9">
        <v>5</v>
      </c>
      <c r="B15" s="21"/>
      <c r="C15" s="21"/>
      <c r="D15" s="22"/>
      <c r="E15" s="22"/>
      <c r="F15" s="23" t="str">
        <f t="shared" si="1"/>
        <v/>
      </c>
      <c r="G15" s="164"/>
      <c r="H15" s="21"/>
      <c r="I15" s="21"/>
      <c r="J15" s="24">
        <f t="shared" si="0"/>
        <v>0</v>
      </c>
      <c r="K15" s="25"/>
      <c r="Q15" s="261" t="s">
        <v>137</v>
      </c>
      <c r="R15" s="262">
        <v>0.6</v>
      </c>
    </row>
    <row r="16" spans="1:18">
      <c r="A16" s="9">
        <v>6</v>
      </c>
      <c r="B16" s="21"/>
      <c r="C16" s="21"/>
      <c r="D16" s="22"/>
      <c r="E16" s="22"/>
      <c r="F16" s="23" t="str">
        <f t="shared" si="1"/>
        <v/>
      </c>
      <c r="G16" s="164"/>
      <c r="H16" s="21"/>
      <c r="I16" s="21"/>
      <c r="J16" s="24">
        <f t="shared" si="0"/>
        <v>0</v>
      </c>
      <c r="K16" s="25"/>
      <c r="Q16" s="261" t="s">
        <v>138</v>
      </c>
      <c r="R16" s="262">
        <v>0.6</v>
      </c>
    </row>
    <row r="17" spans="1:18">
      <c r="A17" s="9">
        <v>7</v>
      </c>
      <c r="B17" s="21"/>
      <c r="C17" s="21"/>
      <c r="D17" s="22"/>
      <c r="E17" s="22"/>
      <c r="F17" s="23" t="str">
        <f t="shared" si="1"/>
        <v/>
      </c>
      <c r="G17" s="164"/>
      <c r="H17" s="21"/>
      <c r="I17" s="21"/>
      <c r="J17" s="24">
        <f t="shared" si="0"/>
        <v>0</v>
      </c>
      <c r="K17" s="25"/>
      <c r="Q17" s="261" t="s">
        <v>139</v>
      </c>
      <c r="R17" s="262">
        <v>0.6</v>
      </c>
    </row>
    <row r="18" spans="1:18">
      <c r="A18" s="9">
        <v>8</v>
      </c>
      <c r="B18" s="21"/>
      <c r="C18" s="21"/>
      <c r="D18" s="22"/>
      <c r="E18" s="22"/>
      <c r="F18" s="23" t="str">
        <f t="shared" si="1"/>
        <v/>
      </c>
      <c r="G18" s="164"/>
      <c r="H18" s="21"/>
      <c r="I18" s="21"/>
      <c r="J18" s="24">
        <f t="shared" si="0"/>
        <v>0</v>
      </c>
      <c r="K18" s="25"/>
      <c r="Q18" s="261" t="s">
        <v>140</v>
      </c>
      <c r="R18" s="262">
        <v>0.6</v>
      </c>
    </row>
    <row r="19" spans="1:18">
      <c r="A19" s="9">
        <v>9</v>
      </c>
      <c r="B19" s="21"/>
      <c r="C19" s="21"/>
      <c r="D19" s="22"/>
      <c r="E19" s="22"/>
      <c r="F19" s="23" t="str">
        <f t="shared" si="1"/>
        <v/>
      </c>
      <c r="G19" s="164"/>
      <c r="H19" s="21"/>
      <c r="I19" s="21"/>
      <c r="J19" s="24">
        <f t="shared" si="0"/>
        <v>0</v>
      </c>
      <c r="K19" s="25"/>
      <c r="Q19" s="261" t="s">
        <v>141</v>
      </c>
      <c r="R19" s="262">
        <v>0.6</v>
      </c>
    </row>
    <row r="20" spans="1:18">
      <c r="A20" s="9">
        <v>10</v>
      </c>
      <c r="B20" s="21"/>
      <c r="C20" s="21"/>
      <c r="D20" s="22"/>
      <c r="E20" s="22"/>
      <c r="F20" s="23" t="str">
        <f t="shared" si="1"/>
        <v/>
      </c>
      <c r="G20" s="164"/>
      <c r="H20" s="21"/>
      <c r="I20" s="21"/>
      <c r="J20" s="24">
        <f t="shared" si="0"/>
        <v>0</v>
      </c>
      <c r="K20" s="25"/>
      <c r="Q20" s="264" t="s">
        <v>142</v>
      </c>
      <c r="R20" s="265">
        <v>0.45</v>
      </c>
    </row>
    <row r="21" spans="1:18">
      <c r="A21" s="9">
        <v>11</v>
      </c>
      <c r="B21" s="21"/>
      <c r="C21" s="21"/>
      <c r="D21" s="22"/>
      <c r="E21" s="22"/>
      <c r="F21" s="23" t="str">
        <f t="shared" si="1"/>
        <v/>
      </c>
      <c r="G21" s="164"/>
      <c r="H21" s="21"/>
      <c r="I21" s="21"/>
      <c r="J21" s="24">
        <f t="shared" si="0"/>
        <v>0</v>
      </c>
      <c r="K21" s="25"/>
      <c r="Q21" s="261" t="s">
        <v>143</v>
      </c>
      <c r="R21" s="262">
        <v>0.46700000000000003</v>
      </c>
    </row>
    <row r="22" spans="1:18">
      <c r="A22" s="9">
        <v>12</v>
      </c>
      <c r="B22" s="21"/>
      <c r="C22" s="21"/>
      <c r="D22" s="22"/>
      <c r="E22" s="22"/>
      <c r="F22" s="23" t="str">
        <f t="shared" si="1"/>
        <v/>
      </c>
      <c r="G22" s="164"/>
      <c r="H22" s="21"/>
      <c r="I22" s="21"/>
      <c r="J22" s="24">
        <f t="shared" si="0"/>
        <v>0</v>
      </c>
      <c r="K22" s="25"/>
      <c r="Q22" s="261" t="s">
        <v>144</v>
      </c>
      <c r="R22" s="262">
        <v>0.59699999999999998</v>
      </c>
    </row>
    <row r="23" spans="1:18">
      <c r="A23" s="9">
        <v>13</v>
      </c>
      <c r="B23" s="21"/>
      <c r="C23" s="21"/>
      <c r="D23" s="22"/>
      <c r="E23" s="22"/>
      <c r="F23" s="23" t="str">
        <f t="shared" si="1"/>
        <v/>
      </c>
      <c r="G23" s="164"/>
      <c r="H23" s="21"/>
      <c r="I23" s="21"/>
      <c r="J23" s="24">
        <f t="shared" si="0"/>
        <v>0</v>
      </c>
      <c r="K23" s="25"/>
      <c r="Q23" s="261" t="s">
        <v>145</v>
      </c>
      <c r="R23" s="262">
        <v>0.48799999999999999</v>
      </c>
    </row>
    <row r="24" spans="1:18">
      <c r="A24" s="9">
        <v>14</v>
      </c>
      <c r="B24" s="21"/>
      <c r="C24" s="21"/>
      <c r="D24" s="22"/>
      <c r="E24" s="22"/>
      <c r="F24" s="23" t="str">
        <f t="shared" si="1"/>
        <v/>
      </c>
      <c r="G24" s="164"/>
      <c r="H24" s="21"/>
      <c r="I24" s="21"/>
      <c r="J24" s="24">
        <f t="shared" si="0"/>
        <v>0</v>
      </c>
      <c r="K24" s="25"/>
      <c r="Q24" s="261" t="s">
        <v>146</v>
      </c>
      <c r="R24" s="262">
        <v>0.48799999999999999</v>
      </c>
    </row>
    <row r="25" spans="1:18">
      <c r="A25" s="9">
        <v>15</v>
      </c>
      <c r="B25" s="21"/>
      <c r="C25" s="21"/>
      <c r="D25" s="22"/>
      <c r="E25" s="22"/>
      <c r="F25" s="23" t="str">
        <f t="shared" si="1"/>
        <v/>
      </c>
      <c r="G25" s="164"/>
      <c r="H25" s="21"/>
      <c r="I25" s="21"/>
      <c r="J25" s="24">
        <f t="shared" si="0"/>
        <v>0</v>
      </c>
      <c r="K25" s="25"/>
      <c r="Q25" s="261" t="s">
        <v>147</v>
      </c>
      <c r="R25" s="262">
        <v>0.45</v>
      </c>
    </row>
    <row r="26" spans="1:18" ht="15.75" thickBot="1">
      <c r="A26" s="26"/>
      <c r="B26" s="27"/>
      <c r="C26" s="27"/>
      <c r="D26" s="27"/>
      <c r="E26" s="27"/>
      <c r="F26" s="27"/>
      <c r="G26" s="27"/>
      <c r="H26" s="27"/>
      <c r="I26" s="27"/>
      <c r="J26" s="28"/>
      <c r="K26" s="28"/>
      <c r="Q26" s="261" t="s">
        <v>148</v>
      </c>
      <c r="R26" s="262">
        <v>0.48799999999999999</v>
      </c>
    </row>
    <row r="27" spans="1:18" ht="15.75">
      <c r="A27" s="1" t="s">
        <v>26</v>
      </c>
      <c r="B27" s="2"/>
      <c r="C27" s="2"/>
      <c r="D27" s="29" t="s">
        <v>25</v>
      </c>
      <c r="E27" s="30"/>
      <c r="Q27" s="261" t="s">
        <v>149</v>
      </c>
      <c r="R27" s="262">
        <v>0.45</v>
      </c>
    </row>
    <row r="28" spans="1:18">
      <c r="A28" s="144"/>
      <c r="B28" s="145"/>
      <c r="C28" s="146" t="s">
        <v>27</v>
      </c>
      <c r="D28" s="323"/>
      <c r="E28" s="159"/>
      <c r="Q28" s="261" t="s">
        <v>150</v>
      </c>
      <c r="R28" s="262">
        <v>0.48799999999999999</v>
      </c>
    </row>
    <row r="29" spans="1:18">
      <c r="A29" s="144"/>
      <c r="B29" s="145"/>
      <c r="C29" s="146" t="s">
        <v>28</v>
      </c>
      <c r="D29" s="323"/>
      <c r="E29" s="159"/>
      <c r="Q29" s="261" t="s">
        <v>151</v>
      </c>
      <c r="R29" s="262">
        <v>0.45</v>
      </c>
    </row>
    <row r="30" spans="1:18">
      <c r="A30" s="144"/>
      <c r="B30" s="145"/>
      <c r="C30" s="147" t="s">
        <v>84</v>
      </c>
      <c r="D30" s="322">
        <v>0.45200000000000001</v>
      </c>
      <c r="E30" s="159"/>
      <c r="F30" s="270">
        <f>IF(D30&gt;0,D30+0.02,"")</f>
        <v>0.47200000000000003</v>
      </c>
      <c r="Q30" s="261" t="s">
        <v>152</v>
      </c>
      <c r="R30" s="262">
        <v>0.48799999999999999</v>
      </c>
    </row>
    <row r="31" spans="1:18" ht="22.5">
      <c r="A31" s="333" t="s">
        <v>125</v>
      </c>
      <c r="B31" s="334"/>
      <c r="C31" s="335"/>
      <c r="D31" s="260">
        <f>IF(D30&gt;0,SMALL(F30:F31,1),"")</f>
        <v>0.45</v>
      </c>
      <c r="E31" s="255" t="s">
        <v>127</v>
      </c>
      <c r="F31" s="271">
        <f>VLOOKUP(D32,Q3:R63,2, FALSE)</f>
        <v>0.45</v>
      </c>
      <c r="Q31" s="261" t="s">
        <v>153</v>
      </c>
      <c r="R31" s="262">
        <v>0.45</v>
      </c>
    </row>
    <row r="32" spans="1:18" ht="15.75">
      <c r="A32" s="273" t="s">
        <v>177</v>
      </c>
      <c r="B32" s="145"/>
      <c r="C32" s="146" t="s">
        <v>29</v>
      </c>
      <c r="D32" s="275" t="s">
        <v>147</v>
      </c>
      <c r="E32" s="276" t="str">
        <f>IF(AND(F33="",F34=""),"", IF(F34="", _xlfn.CONCAT(A33,F33), _xlfn.CONCAT("-",A33,F33,"-S",F34)))</f>
        <v>-20-S20</v>
      </c>
      <c r="F32" s="274" t="s">
        <v>178</v>
      </c>
      <c r="J32" s="31"/>
      <c r="Q32" s="263" t="s">
        <v>154</v>
      </c>
      <c r="R32" s="266">
        <v>0.45</v>
      </c>
    </row>
    <row r="33" spans="1:18" ht="25.9" customHeight="1">
      <c r="A33" s="272"/>
      <c r="B33" s="145"/>
      <c r="C33" s="146" t="s">
        <v>30</v>
      </c>
      <c r="D33" s="325"/>
      <c r="E33" s="326"/>
      <c r="F33" s="279">
        <v>20</v>
      </c>
      <c r="K33" s="32"/>
      <c r="Q33" s="263" t="s">
        <v>155</v>
      </c>
      <c r="R33" s="267">
        <v>0.42</v>
      </c>
    </row>
    <row r="34" spans="1:18" ht="25.9" customHeight="1">
      <c r="A34" s="144"/>
      <c r="B34" s="145"/>
      <c r="C34" s="146" t="s">
        <v>106</v>
      </c>
      <c r="D34" s="325"/>
      <c r="E34" s="326"/>
      <c r="F34" s="279">
        <v>20</v>
      </c>
      <c r="K34" s="32"/>
      <c r="Q34" s="261" t="s">
        <v>1686</v>
      </c>
      <c r="R34" s="268">
        <v>0.435</v>
      </c>
    </row>
    <row r="35" spans="1:18" ht="25.9" customHeight="1">
      <c r="A35" s="144"/>
      <c r="B35" s="145"/>
      <c r="C35" s="146" t="s">
        <v>31</v>
      </c>
      <c r="D35" s="325"/>
      <c r="E35" s="326"/>
      <c r="J35" s="31"/>
      <c r="Q35" s="261" t="s">
        <v>156</v>
      </c>
      <c r="R35" s="268">
        <v>0.46700000000000003</v>
      </c>
    </row>
    <row r="36" spans="1:18" ht="25.9" customHeight="1">
      <c r="A36" s="144"/>
      <c r="B36" s="145"/>
      <c r="C36" s="146" t="s">
        <v>32</v>
      </c>
      <c r="D36" s="325"/>
      <c r="E36" s="326"/>
      <c r="K36" s="32"/>
      <c r="Q36" s="261" t="s">
        <v>157</v>
      </c>
      <c r="R36" s="268">
        <v>0.48799999999999999</v>
      </c>
    </row>
    <row r="37" spans="1:18" ht="25.9" customHeight="1">
      <c r="A37" s="144"/>
      <c r="B37" s="145"/>
      <c r="C37" s="146" t="s">
        <v>107</v>
      </c>
      <c r="D37" s="325"/>
      <c r="E37" s="326"/>
      <c r="K37" s="32"/>
      <c r="Q37" s="261" t="s">
        <v>158</v>
      </c>
      <c r="R37" s="268">
        <v>0.435</v>
      </c>
    </row>
    <row r="38" spans="1:18" ht="25.9" customHeight="1">
      <c r="A38" s="144"/>
      <c r="B38" s="145"/>
      <c r="C38" s="146" t="s">
        <v>33</v>
      </c>
      <c r="D38" s="325"/>
      <c r="E38" s="326"/>
      <c r="J38" s="31"/>
      <c r="Q38" s="261" t="s">
        <v>159</v>
      </c>
      <c r="R38" s="268">
        <v>0.45</v>
      </c>
    </row>
    <row r="39" spans="1:18" ht="25.9" customHeight="1">
      <c r="A39" s="144"/>
      <c r="B39" s="145"/>
      <c r="C39" s="146" t="s">
        <v>34</v>
      </c>
      <c r="D39" s="325"/>
      <c r="E39" s="326"/>
      <c r="Q39" s="261" t="s">
        <v>160</v>
      </c>
      <c r="R39" s="268">
        <v>0.42</v>
      </c>
    </row>
    <row r="40" spans="1:18">
      <c r="A40" s="144"/>
      <c r="B40" s="148"/>
      <c r="C40" s="146" t="s">
        <v>35</v>
      </c>
      <c r="D40" s="277"/>
      <c r="E40" s="278"/>
      <c r="Q40" s="261" t="s">
        <v>161</v>
      </c>
      <c r="R40" s="268">
        <v>0.45</v>
      </c>
    </row>
    <row r="41" spans="1:18" ht="25.9" customHeight="1">
      <c r="A41" s="144"/>
      <c r="B41" s="148"/>
      <c r="C41" s="146" t="s">
        <v>36</v>
      </c>
      <c r="D41" s="325"/>
      <c r="E41" s="326"/>
      <c r="Q41" s="261" t="s">
        <v>162</v>
      </c>
      <c r="R41" s="268">
        <v>0.45</v>
      </c>
    </row>
    <row r="42" spans="1:18">
      <c r="A42" s="144"/>
      <c r="B42" s="148"/>
      <c r="C42" s="146" t="s">
        <v>35</v>
      </c>
      <c r="D42" s="277"/>
      <c r="E42" s="278"/>
      <c r="Q42" s="261" t="s">
        <v>163</v>
      </c>
      <c r="R42" s="268">
        <v>0.435</v>
      </c>
    </row>
    <row r="43" spans="1:18">
      <c r="A43" s="144"/>
      <c r="B43" s="148"/>
      <c r="C43" s="146" t="s">
        <v>37</v>
      </c>
      <c r="D43" s="325"/>
      <c r="E43" s="326"/>
      <c r="Q43" s="261" t="s">
        <v>164</v>
      </c>
      <c r="R43" s="268">
        <v>0.42</v>
      </c>
    </row>
    <row r="44" spans="1:18">
      <c r="A44" s="281"/>
      <c r="B44" s="282"/>
      <c r="C44" s="283" t="s">
        <v>97</v>
      </c>
      <c r="D44" s="280">
        <v>4000</v>
      </c>
      <c r="E44" s="33" t="s">
        <v>38</v>
      </c>
      <c r="Q44" s="261" t="s">
        <v>165</v>
      </c>
      <c r="R44" s="268">
        <v>0.45</v>
      </c>
    </row>
    <row r="45" spans="1:18" ht="15.75">
      <c r="A45" s="327" t="s">
        <v>179</v>
      </c>
      <c r="B45" s="328"/>
      <c r="C45" s="329"/>
      <c r="D45" s="288">
        <v>0</v>
      </c>
      <c r="E45" s="289" t="s">
        <v>178</v>
      </c>
      <c r="Q45" s="261" t="s">
        <v>166</v>
      </c>
      <c r="R45" s="268">
        <v>0.4</v>
      </c>
    </row>
    <row r="46" spans="1:18" ht="19.5" thickBot="1">
      <c r="A46" s="284"/>
      <c r="B46" s="285"/>
      <c r="C46" s="286" t="s">
        <v>39</v>
      </c>
      <c r="D46" s="287" t="e">
        <f>Regression!C16</f>
        <v>#NUM!</v>
      </c>
      <c r="Q46" s="261" t="s">
        <v>167</v>
      </c>
      <c r="R46" s="268">
        <v>0.4</v>
      </c>
    </row>
    <row r="47" spans="1:18">
      <c r="Q47" s="261" t="s">
        <v>168</v>
      </c>
      <c r="R47" s="268">
        <v>0.4</v>
      </c>
    </row>
    <row r="48" spans="1:18">
      <c r="Q48" s="261" t="s">
        <v>169</v>
      </c>
      <c r="R48" s="268">
        <v>0.45</v>
      </c>
    </row>
    <row r="49" spans="1:18">
      <c r="Q49" s="261" t="s">
        <v>170</v>
      </c>
      <c r="R49" s="268">
        <v>0.42</v>
      </c>
    </row>
    <row r="50" spans="1:18" ht="15.75">
      <c r="C50" s="34" t="s">
        <v>102</v>
      </c>
      <c r="D50" s="259"/>
      <c r="E50" s="158"/>
      <c r="F50" s="177" t="s">
        <v>103</v>
      </c>
      <c r="G50" s="259"/>
      <c r="I50" s="31" t="s">
        <v>41</v>
      </c>
      <c r="J50" s="35"/>
      <c r="K50" s="36"/>
      <c r="L50" s="36"/>
      <c r="M50" s="37"/>
      <c r="Q50" s="261" t="s">
        <v>171</v>
      </c>
      <c r="R50" s="268">
        <v>0.4</v>
      </c>
    </row>
    <row r="51" spans="1:18">
      <c r="I51" s="35"/>
      <c r="J51" s="36"/>
      <c r="K51" s="36"/>
      <c r="L51" s="36"/>
      <c r="M51" s="37"/>
      <c r="Q51" s="261" t="s">
        <v>172</v>
      </c>
      <c r="R51" s="269">
        <v>0.435</v>
      </c>
    </row>
    <row r="52" spans="1:18">
      <c r="D52" s="34" t="s">
        <v>42</v>
      </c>
      <c r="E52" s="178" t="s">
        <v>7</v>
      </c>
      <c r="F52" s="178"/>
      <c r="G52" s="178"/>
      <c r="I52" s="35"/>
      <c r="J52" s="36"/>
      <c r="K52" s="36"/>
      <c r="L52" s="36"/>
      <c r="M52" s="37"/>
      <c r="Q52" s="264" t="s">
        <v>173</v>
      </c>
      <c r="R52" s="266">
        <v>0.45</v>
      </c>
    </row>
    <row r="53" spans="1:18">
      <c r="F53" s="38" t="s">
        <v>104</v>
      </c>
      <c r="I53" s="35"/>
      <c r="J53" s="36"/>
      <c r="K53" s="36"/>
      <c r="L53" s="36"/>
      <c r="M53" s="37"/>
    </row>
    <row r="54" spans="1:18">
      <c r="A54" s="40" t="s">
        <v>105</v>
      </c>
      <c r="I54" s="35"/>
      <c r="J54" s="36"/>
      <c r="K54" s="36"/>
      <c r="L54" s="36"/>
      <c r="M54" s="37"/>
    </row>
    <row r="55" spans="1:18">
      <c r="F55" s="179"/>
      <c r="G55" s="179"/>
      <c r="I55" s="36"/>
      <c r="J55" s="36"/>
      <c r="K55" s="36"/>
      <c r="L55" s="36"/>
      <c r="M55" s="36"/>
    </row>
    <row r="56" spans="1:18">
      <c r="F56" s="38"/>
      <c r="I56" s="181"/>
      <c r="J56" s="181"/>
      <c r="K56" s="181"/>
      <c r="L56" s="181"/>
      <c r="M56" s="181"/>
      <c r="Q56">
        <v>0</v>
      </c>
    </row>
    <row r="57" spans="1:18">
      <c r="A57" s="179"/>
      <c r="B57" s="179"/>
      <c r="C57" s="179"/>
      <c r="D57" s="180"/>
      <c r="E57" s="181"/>
      <c r="Q57">
        <v>1</v>
      </c>
    </row>
    <row r="58" spans="1:18">
      <c r="Q58">
        <v>2</v>
      </c>
    </row>
    <row r="59" spans="1:18">
      <c r="Q59">
        <v>3</v>
      </c>
    </row>
  </sheetData>
  <sheetProtection algorithmName="SHA-512" hashValue="gvUl068RZlItlBCXOZclcAqWTNzQ/3sEylf7oNANyMPaRdz/gXBVgZ7lz7XrTWKm3RhuqN6y2TH0vXtT4aXeDQ==" saltValue="RmB9jnRyljr67l7S2DrB5A==" spinCount="100000" sheet="1" objects="1" scenarios="1"/>
  <mergeCells count="21">
    <mergeCell ref="A31:C31"/>
    <mergeCell ref="B2:C2"/>
    <mergeCell ref="B3:C3"/>
    <mergeCell ref="B4:C4"/>
    <mergeCell ref="G2:I2"/>
    <mergeCell ref="G3:I3"/>
    <mergeCell ref="G4:I4"/>
    <mergeCell ref="G5:I5"/>
    <mergeCell ref="L3:M3"/>
    <mergeCell ref="L4:M4"/>
    <mergeCell ref="L5:M5"/>
    <mergeCell ref="D33:E33"/>
    <mergeCell ref="D34:E34"/>
    <mergeCell ref="D41:E41"/>
    <mergeCell ref="D43:E43"/>
    <mergeCell ref="A45:C45"/>
    <mergeCell ref="D35:E35"/>
    <mergeCell ref="D36:E36"/>
    <mergeCell ref="D37:E37"/>
    <mergeCell ref="D38:E38"/>
    <mergeCell ref="D39:E39"/>
  </mergeCells>
  <phoneticPr fontId="0" type="noConversion"/>
  <dataValidations count="2">
    <dataValidation type="list" allowBlank="1" showInputMessage="1" showErrorMessage="1" sqref="D32" xr:uid="{BA34673C-B09D-4EB6-9323-78EA35A8B17E}">
      <formula1>$Q$4:$Q$52</formula1>
    </dataValidation>
    <dataValidation type="list" allowBlank="1" showInputMessage="1" showErrorMessage="1" sqref="D45" xr:uid="{8AD16844-A712-4067-A050-48D1842444DA}">
      <formula1>$Q$55:$Q$59</formula1>
    </dataValidation>
  </dataValidations>
  <pageMargins left="0.5" right="0.58699912510936103" top="0" bottom="0" header="0" footer="0"/>
  <pageSetup scale="64" orientation="landscape" horizontalDpi="300" verticalDpi="300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B2770156-ED23-41AC-8E94-53621233E07D}">
          <x14:formula1>
            <xm:f>FLYASH!$A$3:$A$70</xm:f>
          </x14:formula1>
          <xm:sqref>D33:E33</xm:sqref>
        </x14:dataValidation>
        <x14:dataValidation type="list" allowBlank="1" showInputMessage="1" showErrorMessage="1" xr:uid="{A8BD2E2A-BF53-453C-9C0E-4A2A4F72F209}">
          <x14:formula1>
            <xm:f>SLAG!$A$3:$A$15</xm:f>
          </x14:formula1>
          <xm:sqref>D34:E34</xm:sqref>
        </x14:dataValidation>
        <x14:dataValidation type="list" allowBlank="1" showInputMessage="1" showErrorMessage="1" xr:uid="{EFA24327-A35E-4AC3-AFB2-82BBD0663790}">
          <x14:formula1>
            <xm:f>CEMENT!$A$3:$A$70</xm:f>
          </x14:formula1>
          <xm:sqref>D35:E35</xm:sqref>
        </x14:dataValidation>
        <x14:dataValidation type="list" allowBlank="1" showInputMessage="1" showErrorMessage="1" xr:uid="{E89ECE97-03A1-4E25-AF28-2DC08E51EF71}">
          <x14:formula1>
            <xm:f>CA!$A$3:$A$370</xm:f>
          </x14:formula1>
          <xm:sqref>D36:E37</xm:sqref>
        </x14:dataValidation>
        <x14:dataValidation type="list" allowBlank="1" showInputMessage="1" showErrorMessage="1" xr:uid="{D6399DF4-8007-4B48-9F8D-8E505A8C0818}">
          <x14:formula1>
            <xm:f>FA!$A$3:$A$315</xm:f>
          </x14:formula1>
          <xm:sqref>D38:E38</xm:sqref>
        </x14:dataValidation>
        <x14:dataValidation type="list" allowBlank="1" showInputMessage="1" showErrorMessage="1" xr:uid="{08144AA0-EDD6-49CD-8F0F-1317150DBC0D}">
          <x14:formula1>
            <xm:f>'COMB-WR-MR'!$A$3:$A$90</xm:f>
          </x14:formula1>
          <xm:sqref>D39:E39</xm:sqref>
        </x14:dataValidation>
        <x14:dataValidation type="list" allowBlank="1" showInputMessage="1" showErrorMessage="1" xr:uid="{26BD2D23-AC9C-4706-A1C8-49603BD3D46B}">
          <x14:formula1>
            <xm:f>'ADMIX-AIR'!$A$3:$A$50</xm:f>
          </x14:formula1>
          <xm:sqref>D41:E41</xm:sqref>
        </x14:dataValidation>
        <x14:dataValidation type="list" allowBlank="1" showInputMessage="1" showErrorMessage="1" xr:uid="{10DCADBE-99C4-433D-A029-E1653442F05B}">
          <x14:formula1>
            <xm:f>COUNTIES!$A$3:$A$102</xm:f>
          </x14:formula1>
          <xm:sqref>B2:C2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2E9C4-18BF-4B6C-B15B-999548D73E06}">
  <dimension ref="A1:D357"/>
  <sheetViews>
    <sheetView workbookViewId="0">
      <selection sqref="A1:D283"/>
    </sheetView>
  </sheetViews>
  <sheetFormatPr defaultRowHeight="15"/>
  <cols>
    <col min="1" max="1" width="28.5546875" bestFit="1" customWidth="1"/>
  </cols>
  <sheetData>
    <row r="1" spans="1:4" ht="15" customHeight="1">
      <c r="A1" s="362" t="s">
        <v>653</v>
      </c>
      <c r="B1" s="362"/>
      <c r="C1" s="362"/>
      <c r="D1" s="362"/>
    </row>
    <row r="2" spans="1:4" ht="15" customHeight="1">
      <c r="A2" s="362"/>
      <c r="B2" s="362"/>
      <c r="C2" s="362"/>
      <c r="D2" s="362"/>
    </row>
    <row r="4" spans="1:4">
      <c r="A4" t="str">
        <f t="shared" ref="A4:A67" si="0">CONCATENATE(B4,"-",C4)</f>
        <v>A03502-HARPERS FERRY</v>
      </c>
      <c r="B4" t="s">
        <v>654</v>
      </c>
      <c r="C4" t="s">
        <v>655</v>
      </c>
    </row>
    <row r="5" spans="1:4">
      <c r="A5" t="str">
        <f t="shared" si="0"/>
        <v>A03506-HAMMEL-BOONIES</v>
      </c>
      <c r="B5" t="s">
        <v>1641</v>
      </c>
      <c r="C5" t="s">
        <v>1522</v>
      </c>
    </row>
    <row r="6" spans="1:4">
      <c r="A6" t="str">
        <f t="shared" si="0"/>
        <v>A03520-IVERSON 2</v>
      </c>
      <c r="B6" t="s">
        <v>656</v>
      </c>
      <c r="C6" t="s">
        <v>657</v>
      </c>
    </row>
    <row r="7" spans="1:4">
      <c r="A7" t="str">
        <f t="shared" si="0"/>
        <v>A05506-EXIRA</v>
      </c>
      <c r="B7" t="s">
        <v>658</v>
      </c>
      <c r="C7" t="s">
        <v>659</v>
      </c>
    </row>
    <row r="8" spans="1:4">
      <c r="A8" t="str">
        <f t="shared" si="0"/>
        <v>A06504-COOTS SAND/VINTON</v>
      </c>
      <c r="B8" t="s">
        <v>1534</v>
      </c>
      <c r="C8" t="s">
        <v>1535</v>
      </c>
    </row>
    <row r="9" spans="1:4">
      <c r="A9" t="str">
        <f t="shared" si="0"/>
        <v>A07504-WATERLOO SAND</v>
      </c>
      <c r="B9" t="s">
        <v>660</v>
      </c>
      <c r="C9" t="s">
        <v>661</v>
      </c>
    </row>
    <row r="10" spans="1:4">
      <c r="A10" t="str">
        <f t="shared" si="0"/>
        <v>A07506-ASPRO</v>
      </c>
      <c r="B10" t="s">
        <v>662</v>
      </c>
      <c r="C10" t="s">
        <v>663</v>
      </c>
    </row>
    <row r="11" spans="1:4">
      <c r="A11" t="str">
        <f t="shared" si="0"/>
        <v>A07508-GILBERTVILLE</v>
      </c>
      <c r="B11" t="s">
        <v>664</v>
      </c>
      <c r="C11" t="s">
        <v>665</v>
      </c>
    </row>
    <row r="12" spans="1:4">
      <c r="A12" t="str">
        <f t="shared" si="0"/>
        <v>A07512-ZEIEN S&amp;G</v>
      </c>
      <c r="B12" t="s">
        <v>666</v>
      </c>
      <c r="C12" t="s">
        <v>667</v>
      </c>
    </row>
    <row r="13" spans="1:4">
      <c r="A13" t="str">
        <f t="shared" si="0"/>
        <v>A07518-JANESVILLE</v>
      </c>
      <c r="B13" t="s">
        <v>668</v>
      </c>
      <c r="C13" t="s">
        <v>669</v>
      </c>
    </row>
    <row r="14" spans="1:4">
      <c r="A14" t="str">
        <f t="shared" si="0"/>
        <v>A07520-BENTON'S LAKE</v>
      </c>
      <c r="B14" t="s">
        <v>1536</v>
      </c>
      <c r="C14" t="s">
        <v>1537</v>
      </c>
    </row>
    <row r="15" spans="1:4">
      <c r="A15" t="str">
        <f t="shared" si="0"/>
        <v>A09510-PLAINFIELD/ADAMS</v>
      </c>
      <c r="B15" t="s">
        <v>670</v>
      </c>
      <c r="C15" t="s">
        <v>671</v>
      </c>
    </row>
    <row r="16" spans="1:4">
      <c r="A16" t="str">
        <f t="shared" si="0"/>
        <v>A09512-BOEVERS</v>
      </c>
      <c r="B16" t="s">
        <v>672</v>
      </c>
      <c r="C16" t="s">
        <v>673</v>
      </c>
    </row>
    <row r="17" spans="1:3">
      <c r="A17" t="str">
        <f t="shared" si="0"/>
        <v>A10516-MILLER</v>
      </c>
      <c r="B17" t="s">
        <v>674</v>
      </c>
      <c r="C17" t="s">
        <v>675</v>
      </c>
    </row>
    <row r="18" spans="1:3">
      <c r="A18" t="str">
        <f t="shared" si="0"/>
        <v>A10520-BROOKS</v>
      </c>
      <c r="B18" t="s">
        <v>676</v>
      </c>
      <c r="C18" t="s">
        <v>677</v>
      </c>
    </row>
    <row r="19" spans="1:3">
      <c r="A19" t="str">
        <f t="shared" si="0"/>
        <v>A10522-NIEMANN-DECKER</v>
      </c>
      <c r="B19" t="s">
        <v>678</v>
      </c>
      <c r="C19" t="s">
        <v>679</v>
      </c>
    </row>
    <row r="20" spans="1:3">
      <c r="A20" t="str">
        <f t="shared" si="0"/>
        <v>A10524-CRAWFORD</v>
      </c>
      <c r="B20" t="s">
        <v>680</v>
      </c>
      <c r="C20" t="s">
        <v>681</v>
      </c>
    </row>
    <row r="21" spans="1:3">
      <c r="A21" t="str">
        <f t="shared" si="0"/>
        <v>A12502-CLARKSVILLE</v>
      </c>
      <c r="B21" t="s">
        <v>682</v>
      </c>
      <c r="C21" t="s">
        <v>683</v>
      </c>
    </row>
    <row r="22" spans="1:3">
      <c r="A22" t="str">
        <f t="shared" si="0"/>
        <v>A12516-JENSEN</v>
      </c>
      <c r="B22" t="s">
        <v>1642</v>
      </c>
      <c r="C22" t="s">
        <v>691</v>
      </c>
    </row>
    <row r="23" spans="1:3">
      <c r="A23" t="str">
        <f t="shared" si="0"/>
        <v>A12518-SHELL ROCK-ADAMS</v>
      </c>
      <c r="B23" t="s">
        <v>684</v>
      </c>
      <c r="C23" t="s">
        <v>685</v>
      </c>
    </row>
    <row r="24" spans="1:3">
      <c r="A24" t="str">
        <f t="shared" si="0"/>
        <v>A12520-PARKERSBURG</v>
      </c>
      <c r="B24" t="s">
        <v>686</v>
      </c>
      <c r="C24" t="s">
        <v>687</v>
      </c>
    </row>
    <row r="25" spans="1:3">
      <c r="A25" t="str">
        <f t="shared" si="0"/>
        <v>A12522-HOBSON</v>
      </c>
      <c r="B25" t="s">
        <v>688</v>
      </c>
      <c r="C25" t="s">
        <v>689</v>
      </c>
    </row>
    <row r="26" spans="1:3">
      <c r="A26" t="str">
        <f t="shared" si="0"/>
        <v>A13504-JENSEN</v>
      </c>
      <c r="B26" t="s">
        <v>690</v>
      </c>
      <c r="C26" t="s">
        <v>691</v>
      </c>
    </row>
    <row r="27" spans="1:3">
      <c r="A27" t="str">
        <f t="shared" si="0"/>
        <v>A13506-MOHR</v>
      </c>
      <c r="B27" t="s">
        <v>692</v>
      </c>
      <c r="C27" t="s">
        <v>693</v>
      </c>
    </row>
    <row r="28" spans="1:3">
      <c r="A28" t="str">
        <f t="shared" si="0"/>
        <v>A14504-REINHART</v>
      </c>
      <c r="B28" t="s">
        <v>694</v>
      </c>
      <c r="C28" t="s">
        <v>695</v>
      </c>
    </row>
    <row r="29" spans="1:3">
      <c r="A29" t="str">
        <f t="shared" si="0"/>
        <v>A14510-LANESBORO</v>
      </c>
      <c r="B29" t="s">
        <v>696</v>
      </c>
      <c r="C29" t="s">
        <v>697</v>
      </c>
    </row>
    <row r="30" spans="1:3">
      <c r="A30" t="str">
        <f t="shared" si="0"/>
        <v>A14514-MACKE</v>
      </c>
      <c r="B30" t="s">
        <v>698</v>
      </c>
      <c r="C30" t="s">
        <v>699</v>
      </c>
    </row>
    <row r="31" spans="1:3">
      <c r="A31" t="str">
        <f t="shared" si="0"/>
        <v>A14518-MILLER</v>
      </c>
      <c r="B31" t="s">
        <v>700</v>
      </c>
      <c r="C31" t="s">
        <v>675</v>
      </c>
    </row>
    <row r="32" spans="1:3">
      <c r="A32" t="str">
        <f t="shared" si="0"/>
        <v>A16502-SHARPLISS</v>
      </c>
      <c r="B32" t="s">
        <v>701</v>
      </c>
      <c r="C32" t="s">
        <v>702</v>
      </c>
    </row>
    <row r="33" spans="1:3">
      <c r="A33" t="str">
        <f t="shared" si="0"/>
        <v>A16506-ONION GROVE</v>
      </c>
      <c r="B33" t="s">
        <v>703</v>
      </c>
      <c r="C33" t="s">
        <v>704</v>
      </c>
    </row>
    <row r="34" spans="1:3">
      <c r="A34" t="str">
        <f t="shared" si="0"/>
        <v>A16510-CEDAR BLUFF</v>
      </c>
      <c r="B34" t="s">
        <v>705</v>
      </c>
      <c r="C34" t="s">
        <v>706</v>
      </c>
    </row>
    <row r="35" spans="1:3">
      <c r="A35" t="str">
        <f t="shared" si="0"/>
        <v>A17514-HOLCIM SAND</v>
      </c>
      <c r="B35" t="s">
        <v>707</v>
      </c>
      <c r="C35" t="s">
        <v>708</v>
      </c>
    </row>
    <row r="36" spans="1:3">
      <c r="A36" t="str">
        <f t="shared" si="0"/>
        <v>A17520-TUTTLE</v>
      </c>
      <c r="B36" t="s">
        <v>709</v>
      </c>
      <c r="C36" t="s">
        <v>710</v>
      </c>
    </row>
    <row r="37" spans="1:3">
      <c r="A37" t="str">
        <f t="shared" si="0"/>
        <v>A17522-GRAF PIT</v>
      </c>
      <c r="B37" t="s">
        <v>1538</v>
      </c>
      <c r="C37" t="s">
        <v>1539</v>
      </c>
    </row>
    <row r="38" spans="1:3">
      <c r="A38" t="str">
        <f t="shared" si="0"/>
        <v>A18506-CHEROKEE SOUTH</v>
      </c>
      <c r="B38" t="s">
        <v>711</v>
      </c>
      <c r="C38" t="s">
        <v>712</v>
      </c>
    </row>
    <row r="39" spans="1:3">
      <c r="A39" t="str">
        <f t="shared" si="0"/>
        <v>A18514-LARRABEE-MONTGOMERY</v>
      </c>
      <c r="B39" t="s">
        <v>713</v>
      </c>
      <c r="C39" t="s">
        <v>714</v>
      </c>
    </row>
    <row r="40" spans="1:3">
      <c r="A40" t="str">
        <f t="shared" si="0"/>
        <v>A18526-CHEROKEE NORTH</v>
      </c>
      <c r="B40" t="s">
        <v>715</v>
      </c>
      <c r="C40" t="s">
        <v>716</v>
      </c>
    </row>
    <row r="41" spans="1:3">
      <c r="A41" t="str">
        <f t="shared" si="0"/>
        <v>A18528-WASHTA</v>
      </c>
      <c r="B41" t="s">
        <v>717</v>
      </c>
      <c r="C41" t="s">
        <v>718</v>
      </c>
    </row>
    <row r="42" spans="1:3">
      <c r="A42" t="str">
        <f t="shared" si="0"/>
        <v>A18534-NELSON</v>
      </c>
      <c r="B42" t="s">
        <v>719</v>
      </c>
      <c r="C42" t="s">
        <v>720</v>
      </c>
    </row>
    <row r="43" spans="1:3">
      <c r="A43" t="str">
        <f t="shared" si="0"/>
        <v>A19508-BUSTA</v>
      </c>
      <c r="B43" t="s">
        <v>721</v>
      </c>
      <c r="C43" t="s">
        <v>722</v>
      </c>
    </row>
    <row r="44" spans="1:3">
      <c r="A44" t="str">
        <f t="shared" si="0"/>
        <v>A19512-PEARL ROCK</v>
      </c>
      <c r="B44" t="s">
        <v>723</v>
      </c>
      <c r="C44" t="s">
        <v>724</v>
      </c>
    </row>
    <row r="45" spans="1:3">
      <c r="A45" t="str">
        <f t="shared" si="0"/>
        <v>A19514-NASHUA</v>
      </c>
      <c r="B45" t="s">
        <v>725</v>
      </c>
      <c r="C45" t="s">
        <v>726</v>
      </c>
    </row>
    <row r="46" spans="1:3">
      <c r="A46" t="str">
        <f t="shared" si="0"/>
        <v>A19516-REWOLDT</v>
      </c>
      <c r="B46" t="s">
        <v>727</v>
      </c>
      <c r="C46" t="s">
        <v>728</v>
      </c>
    </row>
    <row r="47" spans="1:3">
      <c r="A47" t="str">
        <f t="shared" si="0"/>
        <v>A19522-BUCKY'S</v>
      </c>
      <c r="B47" t="s">
        <v>729</v>
      </c>
      <c r="C47" t="s">
        <v>730</v>
      </c>
    </row>
    <row r="48" spans="1:3">
      <c r="A48" t="str">
        <f t="shared" si="0"/>
        <v>A21506-EVERLY</v>
      </c>
      <c r="B48" t="s">
        <v>731</v>
      </c>
      <c r="C48" t="s">
        <v>732</v>
      </c>
    </row>
    <row r="49" spans="1:3">
      <c r="A49" t="str">
        <f t="shared" si="0"/>
        <v>A21516-SPENCER #1</v>
      </c>
      <c r="B49" t="s">
        <v>733</v>
      </c>
      <c r="C49" t="s">
        <v>734</v>
      </c>
    </row>
    <row r="50" spans="1:3">
      <c r="A50" t="str">
        <f t="shared" si="0"/>
        <v>A21538-NORGAARD SAND &amp; GRAVEL</v>
      </c>
      <c r="B50" t="s">
        <v>735</v>
      </c>
      <c r="C50" t="s">
        <v>736</v>
      </c>
    </row>
    <row r="51" spans="1:3">
      <c r="A51" t="str">
        <f t="shared" si="0"/>
        <v>A21540-DELOSS</v>
      </c>
      <c r="B51" t="s">
        <v>1643</v>
      </c>
      <c r="C51" t="s">
        <v>1644</v>
      </c>
    </row>
    <row r="52" spans="1:3">
      <c r="A52" t="str">
        <f t="shared" si="0"/>
        <v>A22510-BENTE</v>
      </c>
      <c r="B52" t="s">
        <v>737</v>
      </c>
      <c r="C52" t="s">
        <v>738</v>
      </c>
    </row>
    <row r="53" spans="1:3">
      <c r="A53" t="str">
        <f t="shared" si="0"/>
        <v>A22520-WELTERLEN</v>
      </c>
      <c r="B53" t="s">
        <v>739</v>
      </c>
      <c r="C53" t="s">
        <v>740</v>
      </c>
    </row>
    <row r="54" spans="1:3">
      <c r="A54" t="str">
        <f t="shared" si="0"/>
        <v>A22522-MOYNA</v>
      </c>
      <c r="B54" t="s">
        <v>741</v>
      </c>
      <c r="C54" t="s">
        <v>742</v>
      </c>
    </row>
    <row r="55" spans="1:3">
      <c r="A55" t="str">
        <f t="shared" si="0"/>
        <v>A23506-SCHNECKLOTH</v>
      </c>
      <c r="B55" t="s">
        <v>743</v>
      </c>
      <c r="C55" t="s">
        <v>744</v>
      </c>
    </row>
    <row r="56" spans="1:3">
      <c r="A56" t="str">
        <f t="shared" si="0"/>
        <v>A23514-ANDERSON</v>
      </c>
      <c r="B56" t="s">
        <v>746</v>
      </c>
      <c r="C56" t="s">
        <v>747</v>
      </c>
    </row>
    <row r="57" spans="1:3">
      <c r="A57" t="str">
        <f t="shared" si="0"/>
        <v>A23516-OLSON</v>
      </c>
      <c r="B57" t="s">
        <v>748</v>
      </c>
      <c r="C57" t="s">
        <v>749</v>
      </c>
    </row>
    <row r="58" spans="1:3">
      <c r="A58" t="str">
        <f t="shared" si="0"/>
        <v>A23518-HERKSEN</v>
      </c>
      <c r="B58" t="s">
        <v>1645</v>
      </c>
      <c r="C58" t="s">
        <v>1646</v>
      </c>
    </row>
    <row r="59" spans="1:3">
      <c r="A59" t="str">
        <f t="shared" si="0"/>
        <v>A24512-DUNLAP</v>
      </c>
      <c r="B59" t="s">
        <v>750</v>
      </c>
      <c r="C59" t="s">
        <v>751</v>
      </c>
    </row>
    <row r="60" spans="1:3">
      <c r="A60" t="str">
        <f t="shared" si="0"/>
        <v>A25510-PERRY</v>
      </c>
      <c r="B60" t="s">
        <v>752</v>
      </c>
      <c r="C60" t="s">
        <v>753</v>
      </c>
    </row>
    <row r="61" spans="1:3">
      <c r="A61" t="str">
        <f t="shared" si="0"/>
        <v>A25514-BOONEVILLE</v>
      </c>
      <c r="B61" t="s">
        <v>754</v>
      </c>
      <c r="C61" t="s">
        <v>755</v>
      </c>
    </row>
    <row r="62" spans="1:3">
      <c r="A62" t="str">
        <f t="shared" si="0"/>
        <v>A25516-VAN METER SOUTH</v>
      </c>
      <c r="B62" t="s">
        <v>756</v>
      </c>
      <c r="C62" t="s">
        <v>757</v>
      </c>
    </row>
    <row r="63" spans="1:3">
      <c r="A63" t="str">
        <f t="shared" si="0"/>
        <v>A25518-RACCOON RIVER SAND</v>
      </c>
      <c r="B63" t="s">
        <v>758</v>
      </c>
      <c r="C63" t="s">
        <v>759</v>
      </c>
    </row>
    <row r="64" spans="1:3">
      <c r="A64" t="str">
        <f t="shared" si="0"/>
        <v>A25520-LEGACY MATERIALS</v>
      </c>
      <c r="B64" t="s">
        <v>760</v>
      </c>
      <c r="C64" t="s">
        <v>761</v>
      </c>
    </row>
    <row r="65" spans="1:3">
      <c r="A65" t="str">
        <f t="shared" si="0"/>
        <v>A25522-BOONEVILLE WEST</v>
      </c>
      <c r="B65" t="s">
        <v>762</v>
      </c>
      <c r="C65" t="s">
        <v>763</v>
      </c>
    </row>
    <row r="66" spans="1:3">
      <c r="A66" t="str">
        <f t="shared" si="0"/>
        <v>A26502-ELDON-FRANKLIN</v>
      </c>
      <c r="B66" t="s">
        <v>764</v>
      </c>
      <c r="C66" t="s">
        <v>765</v>
      </c>
    </row>
    <row r="67" spans="1:3">
      <c r="A67" t="str">
        <f t="shared" si="0"/>
        <v>A28520-MANCHESTER</v>
      </c>
      <c r="B67" t="s">
        <v>767</v>
      </c>
      <c r="C67" t="s">
        <v>768</v>
      </c>
    </row>
    <row r="68" spans="1:3">
      <c r="A68" t="str">
        <f t="shared" ref="A68:A131" si="1">CONCATENATE(B68,"-",C68)</f>
        <v>A28526-HAWK</v>
      </c>
      <c r="B68" t="s">
        <v>769</v>
      </c>
      <c r="C68" t="s">
        <v>770</v>
      </c>
    </row>
    <row r="69" spans="1:3">
      <c r="A69" t="str">
        <f t="shared" si="1"/>
        <v>A28528-CAR 6</v>
      </c>
      <c r="B69" t="s">
        <v>771</v>
      </c>
      <c r="C69" t="s">
        <v>772</v>
      </c>
    </row>
    <row r="70" spans="1:3">
      <c r="A70" t="str">
        <f t="shared" si="1"/>
        <v>A28530-SUMMERS PIT</v>
      </c>
      <c r="B70" t="s">
        <v>1540</v>
      </c>
      <c r="C70" t="s">
        <v>1541</v>
      </c>
    </row>
    <row r="71" spans="1:3">
      <c r="A71" t="str">
        <f t="shared" si="1"/>
        <v>A29502-SPRING GROVE</v>
      </c>
      <c r="B71" t="s">
        <v>773</v>
      </c>
      <c r="C71" t="s">
        <v>774</v>
      </c>
    </row>
    <row r="72" spans="1:3">
      <c r="A72" t="str">
        <f t="shared" si="1"/>
        <v>A30508-FOSTORIA/LOST</v>
      </c>
      <c r="B72" t="s">
        <v>775</v>
      </c>
      <c r="C72" t="s">
        <v>776</v>
      </c>
    </row>
    <row r="73" spans="1:3">
      <c r="A73" t="str">
        <f t="shared" si="1"/>
        <v>A30510-WEDEKING</v>
      </c>
      <c r="B73" t="s">
        <v>777</v>
      </c>
      <c r="C73" t="s">
        <v>778</v>
      </c>
    </row>
    <row r="74" spans="1:3">
      <c r="A74" t="str">
        <f t="shared" si="1"/>
        <v>A30520-MILFORD/DERNER</v>
      </c>
      <c r="B74" t="s">
        <v>779</v>
      </c>
      <c r="C74" t="s">
        <v>780</v>
      </c>
    </row>
    <row r="75" spans="1:3">
      <c r="A75" t="str">
        <f t="shared" si="1"/>
        <v>A30526-MILL CREEK</v>
      </c>
      <c r="B75" t="s">
        <v>781</v>
      </c>
      <c r="C75" t="s">
        <v>782</v>
      </c>
    </row>
    <row r="76" spans="1:3">
      <c r="A76" t="str">
        <f t="shared" si="1"/>
        <v>A31512-BURKLE</v>
      </c>
      <c r="B76" t="s">
        <v>1542</v>
      </c>
      <c r="C76" t="s">
        <v>1543</v>
      </c>
    </row>
    <row r="77" spans="1:3">
      <c r="A77" t="str">
        <f t="shared" si="1"/>
        <v>A31514-FILLMORE</v>
      </c>
      <c r="B77" t="s">
        <v>783</v>
      </c>
      <c r="C77" t="s">
        <v>784</v>
      </c>
    </row>
    <row r="78" spans="1:3">
      <c r="A78" t="str">
        <f t="shared" si="1"/>
        <v>A31516-CASCADE-LOCHER</v>
      </c>
      <c r="B78" t="s">
        <v>785</v>
      </c>
      <c r="C78" t="s">
        <v>786</v>
      </c>
    </row>
    <row r="79" spans="1:3">
      <c r="A79" t="str">
        <f t="shared" si="1"/>
        <v>A31518-MAIERS</v>
      </c>
      <c r="B79" t="s">
        <v>787</v>
      </c>
      <c r="C79" t="s">
        <v>788</v>
      </c>
    </row>
    <row r="80" spans="1:3">
      <c r="A80" t="str">
        <f t="shared" si="1"/>
        <v>A32502-ESTHERVILLE</v>
      </c>
      <c r="B80" t="s">
        <v>789</v>
      </c>
      <c r="C80" t="s">
        <v>790</v>
      </c>
    </row>
    <row r="81" spans="1:3">
      <c r="A81" t="str">
        <f t="shared" si="1"/>
        <v>A32530-ESTHERVILLE/WHITE</v>
      </c>
      <c r="B81" t="s">
        <v>791</v>
      </c>
      <c r="C81" t="s">
        <v>792</v>
      </c>
    </row>
    <row r="82" spans="1:3">
      <c r="A82" t="str">
        <f t="shared" si="1"/>
        <v>A32538-JENSEN</v>
      </c>
      <c r="B82" t="s">
        <v>793</v>
      </c>
      <c r="C82" t="s">
        <v>691</v>
      </c>
    </row>
    <row r="83" spans="1:3">
      <c r="A83" t="str">
        <f t="shared" si="1"/>
        <v>A32544-ANDERSON</v>
      </c>
      <c r="B83" t="s">
        <v>794</v>
      </c>
      <c r="C83" t="s">
        <v>747</v>
      </c>
    </row>
    <row r="84" spans="1:3">
      <c r="A84" t="str">
        <f t="shared" si="1"/>
        <v>A32548-LILLAND</v>
      </c>
      <c r="B84" t="s">
        <v>795</v>
      </c>
      <c r="C84" t="s">
        <v>796</v>
      </c>
    </row>
    <row r="85" spans="1:3">
      <c r="A85" t="str">
        <f t="shared" si="1"/>
        <v>A33506-ALPHA</v>
      </c>
      <c r="B85" t="s">
        <v>797</v>
      </c>
      <c r="C85" t="s">
        <v>798</v>
      </c>
    </row>
    <row r="86" spans="1:3">
      <c r="A86" t="str">
        <f t="shared" si="1"/>
        <v>A33510-RANDALIA</v>
      </c>
      <c r="B86" t="s">
        <v>799</v>
      </c>
      <c r="C86" t="s">
        <v>800</v>
      </c>
    </row>
    <row r="87" spans="1:3">
      <c r="A87" t="str">
        <f t="shared" si="1"/>
        <v>A33518-BASSETT</v>
      </c>
      <c r="B87" t="s">
        <v>801</v>
      </c>
      <c r="C87" t="s">
        <v>802</v>
      </c>
    </row>
    <row r="88" spans="1:3">
      <c r="A88" t="str">
        <f t="shared" si="1"/>
        <v>A33520-OELWEIN SAND</v>
      </c>
      <c r="B88" t="s">
        <v>803</v>
      </c>
      <c r="C88" t="s">
        <v>804</v>
      </c>
    </row>
    <row r="89" spans="1:3">
      <c r="A89" t="str">
        <f t="shared" si="1"/>
        <v>A33522-PAPE</v>
      </c>
      <c r="B89" t="s">
        <v>805</v>
      </c>
      <c r="C89" t="s">
        <v>806</v>
      </c>
    </row>
    <row r="90" spans="1:3">
      <c r="A90" t="str">
        <f t="shared" si="1"/>
        <v>A33524-ROGERS</v>
      </c>
      <c r="B90" t="s">
        <v>807</v>
      </c>
      <c r="C90" t="s">
        <v>808</v>
      </c>
    </row>
    <row r="91" spans="1:3">
      <c r="A91" t="str">
        <f t="shared" si="1"/>
        <v>A33528-KASEMEIER</v>
      </c>
      <c r="B91" t="s">
        <v>809</v>
      </c>
      <c r="C91" t="s">
        <v>810</v>
      </c>
    </row>
    <row r="92" spans="1:3">
      <c r="A92" t="str">
        <f t="shared" si="1"/>
        <v>A34502-ROCKFORD</v>
      </c>
      <c r="B92" t="s">
        <v>811</v>
      </c>
      <c r="C92" t="s">
        <v>812</v>
      </c>
    </row>
    <row r="93" spans="1:3">
      <c r="A93" t="str">
        <f t="shared" si="1"/>
        <v>A34516-CEDAR ACRE RESORT</v>
      </c>
      <c r="B93" t="s">
        <v>813</v>
      </c>
      <c r="C93" t="s">
        <v>814</v>
      </c>
    </row>
    <row r="94" spans="1:3">
      <c r="A94" t="str">
        <f t="shared" si="1"/>
        <v>A34520-FOOTHILL</v>
      </c>
      <c r="B94" t="s">
        <v>815</v>
      </c>
      <c r="C94" t="s">
        <v>816</v>
      </c>
    </row>
    <row r="95" spans="1:3">
      <c r="A95" t="str">
        <f t="shared" si="1"/>
        <v>A34522-ROTTINGHAUS</v>
      </c>
      <c r="B95" t="s">
        <v>817</v>
      </c>
      <c r="C95" t="s">
        <v>818</v>
      </c>
    </row>
    <row r="96" spans="1:3">
      <c r="A96" t="str">
        <f t="shared" si="1"/>
        <v>A35502-GENEVA</v>
      </c>
      <c r="B96" t="s">
        <v>819</v>
      </c>
      <c r="C96" t="s">
        <v>820</v>
      </c>
    </row>
    <row r="97" spans="1:3">
      <c r="A97" t="str">
        <f t="shared" si="1"/>
        <v>A35520-BRANDT</v>
      </c>
      <c r="B97" t="s">
        <v>1544</v>
      </c>
      <c r="C97" t="s">
        <v>1545</v>
      </c>
    </row>
    <row r="98" spans="1:3">
      <c r="A98" t="str">
        <f t="shared" si="1"/>
        <v>A35522-MCDOWELL SAND</v>
      </c>
      <c r="B98" t="s">
        <v>821</v>
      </c>
      <c r="C98" t="s">
        <v>822</v>
      </c>
    </row>
    <row r="99" spans="1:3">
      <c r="A99" t="str">
        <f t="shared" si="1"/>
        <v>A37504-JEFFERSON</v>
      </c>
      <c r="B99" t="s">
        <v>823</v>
      </c>
      <c r="C99" t="s">
        <v>824</v>
      </c>
    </row>
    <row r="100" spans="1:3">
      <c r="A100" t="str">
        <f t="shared" si="1"/>
        <v>A37514-WRIGHT</v>
      </c>
      <c r="B100" t="s">
        <v>1546</v>
      </c>
      <c r="C100" t="s">
        <v>1059</v>
      </c>
    </row>
    <row r="101" spans="1:3">
      <c r="A101" t="str">
        <f t="shared" si="1"/>
        <v>A37520-JEFFERSON</v>
      </c>
      <c r="B101" t="s">
        <v>825</v>
      </c>
      <c r="C101" t="s">
        <v>824</v>
      </c>
    </row>
    <row r="102" spans="1:3">
      <c r="A102" t="str">
        <f t="shared" si="1"/>
        <v>A38504-HERONIMOUS</v>
      </c>
      <c r="B102" t="s">
        <v>827</v>
      </c>
      <c r="C102" t="s">
        <v>828</v>
      </c>
    </row>
    <row r="103" spans="1:3">
      <c r="A103" t="str">
        <f t="shared" si="1"/>
        <v>A38506-MEESTER</v>
      </c>
      <c r="B103" t="s">
        <v>829</v>
      </c>
      <c r="C103" t="s">
        <v>830</v>
      </c>
    </row>
    <row r="104" spans="1:3">
      <c r="A104" t="str">
        <f t="shared" si="1"/>
        <v>A39508-L &amp; L</v>
      </c>
      <c r="B104" t="s">
        <v>831</v>
      </c>
      <c r="C104" t="s">
        <v>832</v>
      </c>
    </row>
    <row r="105" spans="1:3">
      <c r="A105" t="str">
        <f t="shared" si="1"/>
        <v>A40512-ANDERSON</v>
      </c>
      <c r="B105" t="s">
        <v>833</v>
      </c>
      <c r="C105" t="s">
        <v>747</v>
      </c>
    </row>
    <row r="106" spans="1:3">
      <c r="A106" t="str">
        <f t="shared" si="1"/>
        <v>A42512-HARDIN AGGREGATES</v>
      </c>
      <c r="B106" t="s">
        <v>834</v>
      </c>
      <c r="C106" t="s">
        <v>835</v>
      </c>
    </row>
    <row r="107" spans="1:3">
      <c r="A107" t="str">
        <f t="shared" si="1"/>
        <v>A42532-H &amp; M FARMS</v>
      </c>
      <c r="B107" t="s">
        <v>836</v>
      </c>
      <c r="C107" t="s">
        <v>837</v>
      </c>
    </row>
    <row r="108" spans="1:3">
      <c r="A108" t="str">
        <f t="shared" si="1"/>
        <v>A43512-WOODBINE-MCCANN</v>
      </c>
      <c r="B108" t="s">
        <v>838</v>
      </c>
      <c r="C108" t="s">
        <v>839</v>
      </c>
    </row>
    <row r="109" spans="1:3">
      <c r="A109" t="str">
        <f t="shared" si="1"/>
        <v>A44502-NORTH ROME</v>
      </c>
      <c r="B109" t="s">
        <v>840</v>
      </c>
      <c r="C109" t="s">
        <v>841</v>
      </c>
    </row>
    <row r="110" spans="1:3">
      <c r="A110" t="str">
        <f t="shared" si="1"/>
        <v>A44504-ENSMINGER-ROME</v>
      </c>
      <c r="B110" t="s">
        <v>842</v>
      </c>
      <c r="C110" t="s">
        <v>843</v>
      </c>
    </row>
    <row r="111" spans="1:3">
      <c r="A111" t="str">
        <f t="shared" si="1"/>
        <v>A44506-COPPOCK SAND</v>
      </c>
      <c r="B111" t="s">
        <v>844</v>
      </c>
      <c r="C111" t="s">
        <v>845</v>
      </c>
    </row>
    <row r="112" spans="1:3">
      <c r="A112" t="str">
        <f t="shared" si="1"/>
        <v>A45504-ECKERMAN</v>
      </c>
      <c r="B112" t="s">
        <v>846</v>
      </c>
      <c r="C112" t="s">
        <v>847</v>
      </c>
    </row>
    <row r="113" spans="1:3">
      <c r="A113" t="str">
        <f t="shared" si="1"/>
        <v>A45508-SOVEREIGN</v>
      </c>
      <c r="B113" t="s">
        <v>848</v>
      </c>
      <c r="C113" t="s">
        <v>849</v>
      </c>
    </row>
    <row r="114" spans="1:3">
      <c r="A114" t="str">
        <f t="shared" si="1"/>
        <v>A45516-FREIDERICH</v>
      </c>
      <c r="B114" t="s">
        <v>850</v>
      </c>
      <c r="C114" t="s">
        <v>851</v>
      </c>
    </row>
    <row r="115" spans="1:3">
      <c r="A115" t="str">
        <f t="shared" si="1"/>
        <v>A45518-ELMA</v>
      </c>
      <c r="B115" t="s">
        <v>852</v>
      </c>
      <c r="C115" t="s">
        <v>853</v>
      </c>
    </row>
    <row r="116" spans="1:3">
      <c r="A116" t="str">
        <f t="shared" si="1"/>
        <v>A45520-HOOVER</v>
      </c>
      <c r="B116" t="s">
        <v>854</v>
      </c>
      <c r="C116" t="s">
        <v>855</v>
      </c>
    </row>
    <row r="117" spans="1:3">
      <c r="A117" t="str">
        <f t="shared" si="1"/>
        <v>A45522-LE ROY</v>
      </c>
      <c r="B117" t="s">
        <v>1547</v>
      </c>
      <c r="C117" t="s">
        <v>1548</v>
      </c>
    </row>
    <row r="118" spans="1:3">
      <c r="A118" t="str">
        <f t="shared" si="1"/>
        <v>A46516-ERICKSON</v>
      </c>
      <c r="B118" t="s">
        <v>856</v>
      </c>
      <c r="C118" t="s">
        <v>857</v>
      </c>
    </row>
    <row r="119" spans="1:3">
      <c r="A119" t="str">
        <f t="shared" si="1"/>
        <v>A46518-PEDERSEN</v>
      </c>
      <c r="B119" t="s">
        <v>858</v>
      </c>
      <c r="C119" t="s">
        <v>859</v>
      </c>
    </row>
    <row r="120" spans="1:3">
      <c r="A120" t="str">
        <f t="shared" si="1"/>
        <v>A46522-VOTE</v>
      </c>
      <c r="B120" t="s">
        <v>1647</v>
      </c>
      <c r="C120" t="s">
        <v>1648</v>
      </c>
    </row>
    <row r="121" spans="1:3">
      <c r="A121" t="str">
        <f t="shared" si="1"/>
        <v>A47504-CROCKER</v>
      </c>
      <c r="B121" t="s">
        <v>1624</v>
      </c>
      <c r="C121" t="s">
        <v>1625</v>
      </c>
    </row>
    <row r="122" spans="1:3">
      <c r="A122" t="str">
        <f t="shared" si="1"/>
        <v>A48508-DISTERHOFT</v>
      </c>
      <c r="B122" t="s">
        <v>860</v>
      </c>
      <c r="C122" t="s">
        <v>861</v>
      </c>
    </row>
    <row r="123" spans="1:3">
      <c r="A123" t="str">
        <f t="shared" si="1"/>
        <v>A49506-BELLEVUE</v>
      </c>
      <c r="B123" t="s">
        <v>862</v>
      </c>
      <c r="C123" t="s">
        <v>863</v>
      </c>
    </row>
    <row r="124" spans="1:3">
      <c r="A124" t="str">
        <f t="shared" si="1"/>
        <v>A49516-TURNER</v>
      </c>
      <c r="B124" t="s">
        <v>864</v>
      </c>
      <c r="C124" t="s">
        <v>865</v>
      </c>
    </row>
    <row r="125" spans="1:3">
      <c r="A125" t="str">
        <f t="shared" si="1"/>
        <v>A49526-BELLEVUE FARM</v>
      </c>
      <c r="B125" t="s">
        <v>866</v>
      </c>
      <c r="C125" t="s">
        <v>867</v>
      </c>
    </row>
    <row r="126" spans="1:3">
      <c r="A126" t="str">
        <f t="shared" si="1"/>
        <v>A49530-PETERSON</v>
      </c>
      <c r="B126" t="s">
        <v>868</v>
      </c>
      <c r="C126" t="s">
        <v>869</v>
      </c>
    </row>
    <row r="127" spans="1:3">
      <c r="A127" t="str">
        <f t="shared" si="1"/>
        <v>A49538-MAQUOKETA SAND</v>
      </c>
      <c r="B127" t="s">
        <v>1549</v>
      </c>
      <c r="C127" t="s">
        <v>1550</v>
      </c>
    </row>
    <row r="128" spans="1:3">
      <c r="A128" t="str">
        <f t="shared" si="1"/>
        <v>A50504-REASNOR</v>
      </c>
      <c r="B128" t="s">
        <v>871</v>
      </c>
      <c r="C128" t="s">
        <v>872</v>
      </c>
    </row>
    <row r="129" spans="1:3">
      <c r="A129" t="str">
        <f t="shared" si="1"/>
        <v>A52508-WILLIAMS</v>
      </c>
      <c r="B129" t="s">
        <v>873</v>
      </c>
      <c r="C129" t="s">
        <v>874</v>
      </c>
    </row>
    <row r="130" spans="1:3">
      <c r="A130" t="str">
        <f t="shared" si="1"/>
        <v>A52510-RIVERSIDE #2</v>
      </c>
      <c r="B130" t="s">
        <v>875</v>
      </c>
      <c r="C130" t="s">
        <v>876</v>
      </c>
    </row>
    <row r="131" spans="1:3">
      <c r="A131" t="str">
        <f t="shared" si="1"/>
        <v>A52512-RIVERSIDE SAND</v>
      </c>
      <c r="B131" t="s">
        <v>877</v>
      </c>
      <c r="C131" t="s">
        <v>878</v>
      </c>
    </row>
    <row r="132" spans="1:3">
      <c r="A132" t="str">
        <f t="shared" ref="A132:A195" si="2">CONCATENATE(B132,"-",C132)</f>
        <v>A53522-WEBER</v>
      </c>
      <c r="B132" t="s">
        <v>879</v>
      </c>
      <c r="C132" t="s">
        <v>880</v>
      </c>
    </row>
    <row r="133" spans="1:3">
      <c r="A133" t="str">
        <f t="shared" si="2"/>
        <v>A53526-STEPHENS</v>
      </c>
      <c r="B133" t="s">
        <v>1551</v>
      </c>
      <c r="C133" t="s">
        <v>1552</v>
      </c>
    </row>
    <row r="134" spans="1:3">
      <c r="A134" t="str">
        <f t="shared" si="2"/>
        <v>A53528-ANAMOSA</v>
      </c>
      <c r="B134" t="s">
        <v>881</v>
      </c>
      <c r="C134" t="s">
        <v>882</v>
      </c>
    </row>
    <row r="135" spans="1:3">
      <c r="A135" t="str">
        <f t="shared" si="2"/>
        <v>A53530-ANAMOSA-WOOD'S</v>
      </c>
      <c r="B135" t="s">
        <v>883</v>
      </c>
      <c r="C135" t="s">
        <v>884</v>
      </c>
    </row>
    <row r="136" spans="1:3">
      <c r="A136" t="str">
        <f t="shared" si="2"/>
        <v>A53532-LOES</v>
      </c>
      <c r="B136" t="s">
        <v>885</v>
      </c>
      <c r="C136" t="s">
        <v>886</v>
      </c>
    </row>
    <row r="137" spans="1:3">
      <c r="A137" t="str">
        <f t="shared" si="2"/>
        <v>A56504-VINCENNES</v>
      </c>
      <c r="B137" t="s">
        <v>887</v>
      </c>
      <c r="C137" t="s">
        <v>888</v>
      </c>
    </row>
    <row r="138" spans="1:3">
      <c r="A138" t="str">
        <f t="shared" si="2"/>
        <v>A56506-FT MADISON</v>
      </c>
      <c r="B138" t="s">
        <v>889</v>
      </c>
      <c r="C138" t="s">
        <v>890</v>
      </c>
    </row>
    <row r="139" spans="1:3">
      <c r="A139" t="str">
        <f t="shared" si="2"/>
        <v>A56508-LEE COUNTY S &amp; G</v>
      </c>
      <c r="B139" t="s">
        <v>891</v>
      </c>
      <c r="C139" t="s">
        <v>892</v>
      </c>
    </row>
    <row r="140" spans="1:3">
      <c r="A140" t="str">
        <f t="shared" si="2"/>
        <v>A57520-IVANHOE</v>
      </c>
      <c r="B140" t="s">
        <v>894</v>
      </c>
      <c r="C140" t="s">
        <v>895</v>
      </c>
    </row>
    <row r="141" spans="1:3">
      <c r="A141" t="str">
        <f t="shared" si="2"/>
        <v>A57528-BLAIRSFERRY SAND</v>
      </c>
      <c r="B141" t="s">
        <v>896</v>
      </c>
      <c r="C141" t="s">
        <v>897</v>
      </c>
    </row>
    <row r="142" spans="1:3">
      <c r="A142" t="str">
        <f t="shared" si="2"/>
        <v>A57530-HESS</v>
      </c>
      <c r="B142" t="s">
        <v>898</v>
      </c>
      <c r="C142" t="s">
        <v>899</v>
      </c>
    </row>
    <row r="143" spans="1:3">
      <c r="A143" t="str">
        <f t="shared" si="2"/>
        <v>A57534-LINN COUNTY SAND</v>
      </c>
      <c r="B143" t="s">
        <v>900</v>
      </c>
      <c r="C143" t="s">
        <v>901</v>
      </c>
    </row>
    <row r="144" spans="1:3">
      <c r="A144" t="str">
        <f t="shared" si="2"/>
        <v>A57536-POWER PLANT</v>
      </c>
      <c r="B144" t="s">
        <v>902</v>
      </c>
      <c r="C144" t="s">
        <v>903</v>
      </c>
    </row>
    <row r="145" spans="1:3">
      <c r="A145" t="str">
        <f t="shared" si="2"/>
        <v>A58504-FREDONIA</v>
      </c>
      <c r="B145" t="s">
        <v>904</v>
      </c>
      <c r="C145" t="s">
        <v>905</v>
      </c>
    </row>
    <row r="146" spans="1:3">
      <c r="A146" t="str">
        <f t="shared" si="2"/>
        <v>A60502-ROCK RAPIDS #1</v>
      </c>
      <c r="B146" t="s">
        <v>906</v>
      </c>
      <c r="C146" t="s">
        <v>907</v>
      </c>
    </row>
    <row r="147" spans="1:3">
      <c r="A147" t="str">
        <f t="shared" si="2"/>
        <v>A62502-G71</v>
      </c>
      <c r="B147" t="s">
        <v>908</v>
      </c>
      <c r="C147" t="s">
        <v>909</v>
      </c>
    </row>
    <row r="148" spans="1:3">
      <c r="A148" t="str">
        <f t="shared" si="2"/>
        <v>A63502-BEAN PROPERTY</v>
      </c>
      <c r="B148" t="s">
        <v>1553</v>
      </c>
      <c r="C148" t="s">
        <v>1554</v>
      </c>
    </row>
    <row r="149" spans="1:3">
      <c r="A149" t="str">
        <f t="shared" si="2"/>
        <v>A63512-NEW HARVEY</v>
      </c>
      <c r="B149" t="s">
        <v>910</v>
      </c>
      <c r="C149" t="s">
        <v>911</v>
      </c>
    </row>
    <row r="150" spans="1:3">
      <c r="A150" t="str">
        <f t="shared" si="2"/>
        <v>A64508-NEW MARSHALLTOWN</v>
      </c>
      <c r="B150" t="s">
        <v>912</v>
      </c>
      <c r="C150" t="s">
        <v>913</v>
      </c>
    </row>
    <row r="151" spans="1:3">
      <c r="A151" t="str">
        <f t="shared" si="2"/>
        <v>A66502-OSAGE-SCHMIDT</v>
      </c>
      <c r="B151" t="s">
        <v>914</v>
      </c>
      <c r="C151" t="s">
        <v>915</v>
      </c>
    </row>
    <row r="152" spans="1:3">
      <c r="A152" t="str">
        <f t="shared" si="2"/>
        <v>A66512-KLAAHSEN</v>
      </c>
      <c r="B152" t="s">
        <v>916</v>
      </c>
      <c r="C152" t="s">
        <v>917</v>
      </c>
    </row>
    <row r="153" spans="1:3">
      <c r="A153" t="str">
        <f t="shared" si="2"/>
        <v>A66514-LOVIK</v>
      </c>
      <c r="B153" t="s">
        <v>918</v>
      </c>
      <c r="C153" t="s">
        <v>919</v>
      </c>
    </row>
    <row r="154" spans="1:3">
      <c r="A154" t="str">
        <f t="shared" si="2"/>
        <v>A66516-BOERJAN</v>
      </c>
      <c r="B154" t="s">
        <v>920</v>
      </c>
      <c r="C154" t="s">
        <v>921</v>
      </c>
    </row>
    <row r="155" spans="1:3">
      <c r="A155" t="str">
        <f t="shared" si="2"/>
        <v>A66520-LESCH</v>
      </c>
      <c r="B155" t="s">
        <v>922</v>
      </c>
      <c r="C155" t="s">
        <v>923</v>
      </c>
    </row>
    <row r="156" spans="1:3">
      <c r="A156" t="str">
        <f t="shared" si="2"/>
        <v>A67502-RODNEY</v>
      </c>
      <c r="B156" t="s">
        <v>924</v>
      </c>
      <c r="C156" t="s">
        <v>925</v>
      </c>
    </row>
    <row r="157" spans="1:3">
      <c r="A157" t="str">
        <f t="shared" si="2"/>
        <v>A70504-ATALISSA-MCKILLIP</v>
      </c>
      <c r="B157" t="s">
        <v>1555</v>
      </c>
      <c r="C157" t="s">
        <v>1556</v>
      </c>
    </row>
    <row r="158" spans="1:3">
      <c r="A158" t="str">
        <f t="shared" si="2"/>
        <v>A70506-ACME</v>
      </c>
      <c r="B158" t="s">
        <v>926</v>
      </c>
      <c r="C158" t="s">
        <v>927</v>
      </c>
    </row>
    <row r="159" spans="1:3">
      <c r="A159" t="str">
        <f t="shared" si="2"/>
        <v>A71504-RABE PAULLINA</v>
      </c>
      <c r="B159" t="s">
        <v>928</v>
      </c>
      <c r="C159" t="s">
        <v>929</v>
      </c>
    </row>
    <row r="160" spans="1:3">
      <c r="A160" t="str">
        <f t="shared" si="2"/>
        <v>A71536-PHLOW CREEK</v>
      </c>
      <c r="B160" t="s">
        <v>930</v>
      </c>
      <c r="C160" t="s">
        <v>931</v>
      </c>
    </row>
    <row r="161" spans="1:3">
      <c r="A161" t="str">
        <f t="shared" si="2"/>
        <v>A72504-OCHEYEDAN</v>
      </c>
      <c r="B161" t="s">
        <v>932</v>
      </c>
      <c r="C161" t="s">
        <v>933</v>
      </c>
    </row>
    <row r="162" spans="1:3">
      <c r="A162" t="str">
        <f t="shared" si="2"/>
        <v>A72506-ASHTON</v>
      </c>
      <c r="B162" t="s">
        <v>934</v>
      </c>
      <c r="C162" t="s">
        <v>935</v>
      </c>
    </row>
    <row r="163" spans="1:3">
      <c r="A163" t="str">
        <f t="shared" si="2"/>
        <v>A72524-BOERHAVE</v>
      </c>
      <c r="B163" t="s">
        <v>936</v>
      </c>
      <c r="C163" t="s">
        <v>937</v>
      </c>
    </row>
    <row r="164" spans="1:3">
      <c r="A164" t="str">
        <f t="shared" si="2"/>
        <v>A72530-BOYD</v>
      </c>
      <c r="B164" t="s">
        <v>938</v>
      </c>
      <c r="C164" t="s">
        <v>939</v>
      </c>
    </row>
    <row r="165" spans="1:3">
      <c r="A165" t="str">
        <f t="shared" si="2"/>
        <v>A72532-ENGEL</v>
      </c>
      <c r="B165" t="s">
        <v>940</v>
      </c>
      <c r="C165" t="s">
        <v>1557</v>
      </c>
    </row>
    <row r="166" spans="1:3">
      <c r="A166" t="str">
        <f t="shared" si="2"/>
        <v>A72534-ASHTON-SEIVERT</v>
      </c>
      <c r="B166" t="s">
        <v>941</v>
      </c>
      <c r="C166" t="s">
        <v>942</v>
      </c>
    </row>
    <row r="167" spans="1:3">
      <c r="A167" t="str">
        <f t="shared" si="2"/>
        <v>A72538-MONEY PIT #1</v>
      </c>
      <c r="B167" t="s">
        <v>943</v>
      </c>
      <c r="C167" t="s">
        <v>944</v>
      </c>
    </row>
    <row r="168" spans="1:3">
      <c r="A168" t="str">
        <f t="shared" si="2"/>
        <v>A73508-SHENANDOAH-CONNELL II</v>
      </c>
      <c r="B168" t="s">
        <v>945</v>
      </c>
      <c r="C168" t="s">
        <v>946</v>
      </c>
    </row>
    <row r="169" spans="1:3">
      <c r="A169" t="str">
        <f t="shared" si="2"/>
        <v>A74502-EMMETSBURG S&amp;G</v>
      </c>
      <c r="B169" t="s">
        <v>947</v>
      </c>
      <c r="C169" t="s">
        <v>948</v>
      </c>
    </row>
    <row r="170" spans="1:3">
      <c r="A170" t="str">
        <f t="shared" si="2"/>
        <v>A75502-AKRON</v>
      </c>
      <c r="B170" t="s">
        <v>949</v>
      </c>
      <c r="C170" t="s">
        <v>950</v>
      </c>
    </row>
    <row r="171" spans="1:3">
      <c r="A171" t="str">
        <f t="shared" si="2"/>
        <v>A75524-G DIRKSEN #2</v>
      </c>
      <c r="B171" t="s">
        <v>951</v>
      </c>
      <c r="C171" t="s">
        <v>952</v>
      </c>
    </row>
    <row r="172" spans="1:3">
      <c r="A172" t="str">
        <f t="shared" si="2"/>
        <v>A75526-FRITZ DIRKSEN</v>
      </c>
      <c r="B172" t="s">
        <v>953</v>
      </c>
      <c r="C172" t="s">
        <v>954</v>
      </c>
    </row>
    <row r="173" spans="1:3">
      <c r="A173" t="str">
        <f t="shared" si="2"/>
        <v>A76514-MILLER</v>
      </c>
      <c r="B173" t="s">
        <v>955</v>
      </c>
      <c r="C173" t="s">
        <v>675</v>
      </c>
    </row>
    <row r="174" spans="1:3">
      <c r="A174" t="str">
        <f t="shared" si="2"/>
        <v>A76518-BANWART</v>
      </c>
      <c r="B174" t="s">
        <v>956</v>
      </c>
      <c r="C174" t="s">
        <v>957</v>
      </c>
    </row>
    <row r="175" spans="1:3">
      <c r="A175" t="str">
        <f t="shared" si="2"/>
        <v>A77504-DENNY-JOHNSTON</v>
      </c>
      <c r="B175" t="s">
        <v>958</v>
      </c>
      <c r="C175" t="s">
        <v>959</v>
      </c>
    </row>
    <row r="176" spans="1:3">
      <c r="A176" t="str">
        <f t="shared" si="2"/>
        <v>A77522-EDM #2-VANDALIA</v>
      </c>
      <c r="B176" t="s">
        <v>960</v>
      </c>
      <c r="C176" t="s">
        <v>961</v>
      </c>
    </row>
    <row r="177" spans="1:3">
      <c r="A177" t="str">
        <f t="shared" si="2"/>
        <v>A77530-NORTH DES MOINES WHITE</v>
      </c>
      <c r="B177" t="s">
        <v>962</v>
      </c>
      <c r="C177" t="s">
        <v>963</v>
      </c>
    </row>
    <row r="178" spans="1:3">
      <c r="A178" t="str">
        <f t="shared" si="2"/>
        <v>A77534-SAYLORVILLE SAND</v>
      </c>
      <c r="B178" t="s">
        <v>964</v>
      </c>
      <c r="C178" t="s">
        <v>965</v>
      </c>
    </row>
    <row r="179" spans="1:3">
      <c r="A179" t="str">
        <f t="shared" si="2"/>
        <v>A77538-NORTH DES MOINES HOVELAND</v>
      </c>
      <c r="B179" t="s">
        <v>966</v>
      </c>
      <c r="C179" t="s">
        <v>967</v>
      </c>
    </row>
    <row r="180" spans="1:3">
      <c r="A180" t="str">
        <f t="shared" si="2"/>
        <v>A77540-P-HILL EAST</v>
      </c>
      <c r="B180" t="s">
        <v>1558</v>
      </c>
      <c r="C180" t="s">
        <v>1559</v>
      </c>
    </row>
    <row r="181" spans="1:3">
      <c r="A181" t="str">
        <f t="shared" si="2"/>
        <v>A78504-OAKLAND</v>
      </c>
      <c r="B181" t="s">
        <v>968</v>
      </c>
      <c r="C181" t="s">
        <v>969</v>
      </c>
    </row>
    <row r="182" spans="1:3">
      <c r="A182" t="str">
        <f t="shared" si="2"/>
        <v>A81502-SACTON-LAKEVIEW</v>
      </c>
      <c r="B182" t="s">
        <v>970</v>
      </c>
      <c r="C182" t="s">
        <v>971</v>
      </c>
    </row>
    <row r="183" spans="1:3">
      <c r="A183" t="str">
        <f t="shared" si="2"/>
        <v>A81504-AUBURN</v>
      </c>
      <c r="B183" t="s">
        <v>972</v>
      </c>
      <c r="C183" t="s">
        <v>973</v>
      </c>
    </row>
    <row r="184" spans="1:3">
      <c r="A184" t="str">
        <f t="shared" si="2"/>
        <v>A81506-SAC CITY</v>
      </c>
      <c r="B184" t="s">
        <v>974</v>
      </c>
      <c r="C184" t="s">
        <v>975</v>
      </c>
    </row>
    <row r="185" spans="1:3">
      <c r="A185" t="str">
        <f t="shared" si="2"/>
        <v>A81514-CARNARVON S&amp;G</v>
      </c>
      <c r="B185" t="s">
        <v>976</v>
      </c>
      <c r="C185" t="s">
        <v>977</v>
      </c>
    </row>
    <row r="186" spans="1:3">
      <c r="A186" t="str">
        <f t="shared" si="2"/>
        <v>A81520-UREN</v>
      </c>
      <c r="B186" t="s">
        <v>978</v>
      </c>
      <c r="C186" t="s">
        <v>979</v>
      </c>
    </row>
    <row r="187" spans="1:3">
      <c r="A187" t="str">
        <f t="shared" si="2"/>
        <v>A81528-WALL LAKE</v>
      </c>
      <c r="B187" t="s">
        <v>980</v>
      </c>
      <c r="C187" t="s">
        <v>981</v>
      </c>
    </row>
    <row r="188" spans="1:3">
      <c r="A188" t="str">
        <f t="shared" si="2"/>
        <v>A81530-LEITZ NORTH</v>
      </c>
      <c r="B188" t="s">
        <v>982</v>
      </c>
      <c r="C188" t="s">
        <v>983</v>
      </c>
    </row>
    <row r="189" spans="1:3">
      <c r="A189" t="str">
        <f t="shared" si="2"/>
        <v>A81534-EARLY</v>
      </c>
      <c r="B189" t="s">
        <v>984</v>
      </c>
      <c r="C189" t="s">
        <v>985</v>
      </c>
    </row>
    <row r="190" spans="1:3">
      <c r="A190" t="str">
        <f t="shared" si="2"/>
        <v>A81536-DAIKER</v>
      </c>
      <c r="B190" t="s">
        <v>986</v>
      </c>
      <c r="C190" t="s">
        <v>987</v>
      </c>
    </row>
    <row r="191" spans="1:3">
      <c r="A191" t="str">
        <f t="shared" si="2"/>
        <v>A81542-WALL LAKE BOYER</v>
      </c>
      <c r="B191" t="s">
        <v>988</v>
      </c>
      <c r="C191" t="s">
        <v>989</v>
      </c>
    </row>
    <row r="192" spans="1:3">
      <c r="A192" t="str">
        <f t="shared" si="2"/>
        <v>A81544-ULMER-MEISTER</v>
      </c>
      <c r="B192" t="s">
        <v>990</v>
      </c>
      <c r="C192" t="s">
        <v>991</v>
      </c>
    </row>
    <row r="193" spans="1:3">
      <c r="A193" t="str">
        <f t="shared" si="2"/>
        <v>A81546-MEISTER</v>
      </c>
      <c r="B193" t="s">
        <v>992</v>
      </c>
      <c r="C193" t="s">
        <v>993</v>
      </c>
    </row>
    <row r="194" spans="1:3">
      <c r="A194" t="str">
        <f t="shared" si="2"/>
        <v>A81550-HOSTENG-HAGGE</v>
      </c>
      <c r="B194" t="s">
        <v>994</v>
      </c>
      <c r="C194" t="s">
        <v>1649</v>
      </c>
    </row>
    <row r="195" spans="1:3">
      <c r="A195" t="str">
        <f t="shared" si="2"/>
        <v>A81552-BEDROCK-WL</v>
      </c>
      <c r="B195" t="s">
        <v>1650</v>
      </c>
      <c r="C195" t="s">
        <v>1651</v>
      </c>
    </row>
    <row r="196" spans="1:3">
      <c r="A196" t="str">
        <f t="shared" ref="A196:A259" si="3">CONCATENATE(B196,"-",C196)</f>
        <v>A83506-HARLAN-REINIG</v>
      </c>
      <c r="B196" t="s">
        <v>995</v>
      </c>
      <c r="C196" t="s">
        <v>996</v>
      </c>
    </row>
    <row r="197" spans="1:3">
      <c r="A197" t="str">
        <f t="shared" si="3"/>
        <v>A84502-VANZEE</v>
      </c>
      <c r="B197" t="s">
        <v>997</v>
      </c>
      <c r="C197" t="s">
        <v>998</v>
      </c>
    </row>
    <row r="198" spans="1:3">
      <c r="A198" t="str">
        <f t="shared" si="3"/>
        <v>A84506-HUDSON-OSTERCAMP</v>
      </c>
      <c r="B198" t="s">
        <v>999</v>
      </c>
      <c r="C198" t="s">
        <v>1000</v>
      </c>
    </row>
    <row r="199" spans="1:3">
      <c r="A199" t="str">
        <f t="shared" si="3"/>
        <v>A84510-HAWARDEN-NORTH</v>
      </c>
      <c r="B199" t="s">
        <v>1001</v>
      </c>
      <c r="C199" t="s">
        <v>1002</v>
      </c>
    </row>
    <row r="200" spans="1:3">
      <c r="A200" t="str">
        <f t="shared" si="3"/>
        <v>A84528-HIGMAN-CHATSWORTH</v>
      </c>
      <c r="B200" t="s">
        <v>1003</v>
      </c>
      <c r="C200" t="s">
        <v>1004</v>
      </c>
    </row>
    <row r="201" spans="1:3">
      <c r="A201" t="str">
        <f t="shared" si="3"/>
        <v>A84532-LASSON</v>
      </c>
      <c r="B201" t="s">
        <v>1005</v>
      </c>
      <c r="C201" t="s">
        <v>1006</v>
      </c>
    </row>
    <row r="202" spans="1:3">
      <c r="A202" t="str">
        <f t="shared" si="3"/>
        <v>A84536-VANBEEK</v>
      </c>
      <c r="B202" t="s">
        <v>1007</v>
      </c>
      <c r="C202" t="s">
        <v>1008</v>
      </c>
    </row>
    <row r="203" spans="1:3">
      <c r="A203" t="str">
        <f t="shared" si="3"/>
        <v>A84538-VAN'T HUL</v>
      </c>
      <c r="B203" t="s">
        <v>1009</v>
      </c>
      <c r="C203" t="s">
        <v>1010</v>
      </c>
    </row>
    <row r="204" spans="1:3">
      <c r="A204" t="str">
        <f t="shared" si="3"/>
        <v>A85510-AMES SOUTH</v>
      </c>
      <c r="B204" t="s">
        <v>1011</v>
      </c>
      <c r="C204" t="s">
        <v>1012</v>
      </c>
    </row>
    <row r="205" spans="1:3">
      <c r="A205" t="str">
        <f t="shared" si="3"/>
        <v>A85512-INROADS AMES SAND</v>
      </c>
      <c r="B205" t="s">
        <v>1652</v>
      </c>
      <c r="C205" t="s">
        <v>1653</v>
      </c>
    </row>
    <row r="206" spans="1:3">
      <c r="A206" t="str">
        <f t="shared" si="3"/>
        <v>A86502-FLINT</v>
      </c>
      <c r="B206" t="s">
        <v>1013</v>
      </c>
      <c r="C206" t="s">
        <v>1014</v>
      </c>
    </row>
    <row r="207" spans="1:3">
      <c r="A207" t="str">
        <f t="shared" si="3"/>
        <v>A90506-OTTUMWA SAND</v>
      </c>
      <c r="B207" t="s">
        <v>1015</v>
      </c>
      <c r="C207" t="s">
        <v>1560</v>
      </c>
    </row>
    <row r="208" spans="1:3">
      <c r="A208" t="str">
        <f t="shared" si="3"/>
        <v>A90508-STEVENSON</v>
      </c>
      <c r="B208" t="s">
        <v>1016</v>
      </c>
      <c r="C208" t="s">
        <v>1017</v>
      </c>
    </row>
    <row r="209" spans="1:3">
      <c r="A209" t="str">
        <f t="shared" si="3"/>
        <v>A90510-CHILLICOTHE</v>
      </c>
      <c r="B209" t="s">
        <v>1018</v>
      </c>
      <c r="C209" t="s">
        <v>1019</v>
      </c>
    </row>
    <row r="210" spans="1:3">
      <c r="A210" t="str">
        <f t="shared" si="3"/>
        <v>A92502-RIVERSIDE</v>
      </c>
      <c r="B210" t="s">
        <v>1020</v>
      </c>
      <c r="C210" t="s">
        <v>1021</v>
      </c>
    </row>
    <row r="211" spans="1:3">
      <c r="A211" t="str">
        <f t="shared" si="3"/>
        <v>A94502-YATES</v>
      </c>
      <c r="B211" t="s">
        <v>1022</v>
      </c>
      <c r="C211" t="s">
        <v>1023</v>
      </c>
    </row>
    <row r="212" spans="1:3">
      <c r="A212" t="str">
        <f t="shared" si="3"/>
        <v>A94522-CROFT</v>
      </c>
      <c r="B212" t="s">
        <v>1024</v>
      </c>
      <c r="C212" t="s">
        <v>1025</v>
      </c>
    </row>
    <row r="213" spans="1:3">
      <c r="A213" t="str">
        <f t="shared" si="3"/>
        <v>A94526-BUSKE</v>
      </c>
      <c r="B213" t="s">
        <v>1026</v>
      </c>
      <c r="C213" t="s">
        <v>1027</v>
      </c>
    </row>
    <row r="214" spans="1:3">
      <c r="A214" t="str">
        <f t="shared" si="3"/>
        <v>A94532-REIGELSBERGER</v>
      </c>
      <c r="B214" t="s">
        <v>1028</v>
      </c>
      <c r="C214" t="s">
        <v>1029</v>
      </c>
    </row>
    <row r="215" spans="1:3">
      <c r="A215" t="str">
        <f t="shared" si="3"/>
        <v>A96502-DECORAH</v>
      </c>
      <c r="B215" t="s">
        <v>1030</v>
      </c>
      <c r="C215" t="s">
        <v>1031</v>
      </c>
    </row>
    <row r="216" spans="1:3">
      <c r="A216" t="str">
        <f t="shared" si="3"/>
        <v>A96506-FREEPORT</v>
      </c>
      <c r="B216" t="s">
        <v>1032</v>
      </c>
      <c r="C216" t="s">
        <v>1033</v>
      </c>
    </row>
    <row r="217" spans="1:3">
      <c r="A217" t="str">
        <f t="shared" si="3"/>
        <v>A96520-SWEDES BOTTOM</v>
      </c>
      <c r="B217" t="s">
        <v>1034</v>
      </c>
      <c r="C217" t="s">
        <v>1035</v>
      </c>
    </row>
    <row r="218" spans="1:3">
      <c r="A218" t="str">
        <f t="shared" si="3"/>
        <v>A96526-STIKA</v>
      </c>
      <c r="B218" t="s">
        <v>1561</v>
      </c>
      <c r="C218" t="s">
        <v>1435</v>
      </c>
    </row>
    <row r="219" spans="1:3">
      <c r="A219" t="str">
        <f t="shared" si="3"/>
        <v>A96528-GJETLEY</v>
      </c>
      <c r="B219" t="s">
        <v>1036</v>
      </c>
      <c r="C219" t="s">
        <v>1037</v>
      </c>
    </row>
    <row r="220" spans="1:3">
      <c r="A220" t="str">
        <f t="shared" si="3"/>
        <v>A96530-CARLSON-FREEPORT</v>
      </c>
      <c r="B220" t="s">
        <v>1038</v>
      </c>
      <c r="C220" t="s">
        <v>1039</v>
      </c>
    </row>
    <row r="221" spans="1:3">
      <c r="A221" t="str">
        <f t="shared" si="3"/>
        <v>A96532-SCHMITT</v>
      </c>
      <c r="B221" t="s">
        <v>1040</v>
      </c>
      <c r="C221" t="s">
        <v>1041</v>
      </c>
    </row>
    <row r="222" spans="1:3">
      <c r="A222" t="str">
        <f t="shared" si="3"/>
        <v>A97502-CORRECTIONVILLE-BUCK</v>
      </c>
      <c r="B222" t="s">
        <v>1042</v>
      </c>
      <c r="C222" t="s">
        <v>1043</v>
      </c>
    </row>
    <row r="223" spans="1:3">
      <c r="A223" t="str">
        <f t="shared" si="3"/>
        <v>A97516-ANTHON</v>
      </c>
      <c r="B223" t="s">
        <v>1044</v>
      </c>
      <c r="C223" t="s">
        <v>1045</v>
      </c>
    </row>
    <row r="224" spans="1:3">
      <c r="A224" t="str">
        <f t="shared" si="3"/>
        <v>A97518-SMITHLAND</v>
      </c>
      <c r="B224" t="s">
        <v>1046</v>
      </c>
      <c r="C224" t="s">
        <v>1047</v>
      </c>
    </row>
    <row r="225" spans="1:3">
      <c r="A225" t="str">
        <f t="shared" si="3"/>
        <v>A97528-EDWARDS</v>
      </c>
      <c r="B225" t="s">
        <v>1048</v>
      </c>
      <c r="C225" t="s">
        <v>1049</v>
      </c>
    </row>
    <row r="226" spans="1:3">
      <c r="A226" t="str">
        <f t="shared" si="3"/>
        <v>A97532-CREASEY</v>
      </c>
      <c r="B226" t="s">
        <v>1050</v>
      </c>
      <c r="C226" t="s">
        <v>1051</v>
      </c>
    </row>
    <row r="227" spans="1:3">
      <c r="A227" t="str">
        <f t="shared" si="3"/>
        <v>A97538-ANTHON-WRIGHT</v>
      </c>
      <c r="B227" t="s">
        <v>1052</v>
      </c>
      <c r="C227" t="s">
        <v>1053</v>
      </c>
    </row>
    <row r="228" spans="1:3">
      <c r="A228" t="str">
        <f t="shared" si="3"/>
        <v>A98502-RANDALL TRANSIT MIX</v>
      </c>
      <c r="B228" t="s">
        <v>1054</v>
      </c>
      <c r="C228" t="s">
        <v>1055</v>
      </c>
    </row>
    <row r="229" spans="1:3">
      <c r="A229" t="str">
        <f t="shared" si="3"/>
        <v>A98504-FERTILE</v>
      </c>
      <c r="B229" t="s">
        <v>1056</v>
      </c>
      <c r="C229" t="s">
        <v>1057</v>
      </c>
    </row>
    <row r="230" spans="1:3">
      <c r="A230" t="str">
        <f t="shared" si="3"/>
        <v>A98524-TRENHAILE</v>
      </c>
      <c r="B230" t="s">
        <v>1562</v>
      </c>
      <c r="C230" t="s">
        <v>1444</v>
      </c>
    </row>
    <row r="231" spans="1:3">
      <c r="A231" t="str">
        <f t="shared" si="3"/>
        <v>A99502-WRIGHT</v>
      </c>
      <c r="B231" t="s">
        <v>1058</v>
      </c>
      <c r="C231" t="s">
        <v>1059</v>
      </c>
    </row>
    <row r="232" spans="1:3">
      <c r="A232" t="str">
        <f t="shared" si="3"/>
        <v>A99510-MEINEKE</v>
      </c>
      <c r="B232" t="s">
        <v>1060</v>
      </c>
      <c r="C232" t="s">
        <v>1061</v>
      </c>
    </row>
    <row r="233" spans="1:3">
      <c r="A233" t="str">
        <f t="shared" si="3"/>
        <v>A99524-STECHER</v>
      </c>
      <c r="B233" t="s">
        <v>1062</v>
      </c>
      <c r="C233" t="s">
        <v>1063</v>
      </c>
    </row>
    <row r="234" spans="1:3">
      <c r="A234" t="str">
        <f t="shared" si="3"/>
        <v>AIL502-ALBANY(MC@511)-ROCK ISLAND</v>
      </c>
      <c r="B234" t="s">
        <v>1654</v>
      </c>
      <c r="C234" t="s">
        <v>1655</v>
      </c>
    </row>
    <row r="235" spans="1:3">
      <c r="A235" t="str">
        <f t="shared" si="3"/>
        <v>AIL522-CORDOVA INLAND (MC17)</v>
      </c>
      <c r="B235" t="s">
        <v>1064</v>
      </c>
      <c r="C235" t="s">
        <v>1065</v>
      </c>
    </row>
    <row r="236" spans="1:3">
      <c r="A236" t="str">
        <f t="shared" si="3"/>
        <v>AIL526-BLUFF CITY SAND</v>
      </c>
      <c r="B236" t="s">
        <v>1066</v>
      </c>
      <c r="C236" t="s">
        <v>1067</v>
      </c>
    </row>
    <row r="237" spans="1:3">
      <c r="A237" t="str">
        <f t="shared" si="3"/>
        <v>AKS504-FRISBIE-PLANT #3</v>
      </c>
      <c r="B237" t="s">
        <v>1563</v>
      </c>
      <c r="C237" t="s">
        <v>1564</v>
      </c>
    </row>
    <row r="238" spans="1:3">
      <c r="A238" t="str">
        <f t="shared" si="3"/>
        <v>AKS506-OAKLAND SAND PIT</v>
      </c>
      <c r="B238" t="s">
        <v>1565</v>
      </c>
      <c r="C238" t="s">
        <v>1566</v>
      </c>
    </row>
    <row r="239" spans="1:3">
      <c r="A239" t="str">
        <f t="shared" si="3"/>
        <v>AKS508-SILVER LAKE SAND PIT</v>
      </c>
      <c r="B239" t="s">
        <v>1567</v>
      </c>
      <c r="C239" t="s">
        <v>1568</v>
      </c>
    </row>
    <row r="240" spans="1:3">
      <c r="A240" t="str">
        <f t="shared" si="3"/>
        <v>AKS510-DESOTO SAND</v>
      </c>
      <c r="B240" t="s">
        <v>1656</v>
      </c>
      <c r="C240" t="s">
        <v>1657</v>
      </c>
    </row>
    <row r="241" spans="1:3">
      <c r="A241" t="str">
        <f t="shared" si="3"/>
        <v>AMN516-OLSON</v>
      </c>
      <c r="B241" t="s">
        <v>1068</v>
      </c>
      <c r="C241" t="s">
        <v>749</v>
      </c>
    </row>
    <row r="242" spans="1:3">
      <c r="A242" t="str">
        <f t="shared" si="3"/>
        <v>AMN518-LANESBORO</v>
      </c>
      <c r="B242" t="s">
        <v>1069</v>
      </c>
      <c r="C242" t="s">
        <v>697</v>
      </c>
    </row>
    <row r="243" spans="1:3">
      <c r="A243" t="str">
        <f t="shared" si="3"/>
        <v>AMN522-PRAIRIE ISLAND #3</v>
      </c>
      <c r="B243" t="s">
        <v>1485</v>
      </c>
      <c r="C243" t="s">
        <v>1486</v>
      </c>
    </row>
    <row r="244" spans="1:3">
      <c r="A244" t="str">
        <f t="shared" si="3"/>
        <v>AMN528-POPE</v>
      </c>
      <c r="B244" t="s">
        <v>1070</v>
      </c>
      <c r="C244" t="s">
        <v>1071</v>
      </c>
    </row>
    <row r="245" spans="1:3">
      <c r="A245" t="str">
        <f t="shared" si="3"/>
        <v>AMN536-ELK RIVER</v>
      </c>
      <c r="B245" t="s">
        <v>1072</v>
      </c>
      <c r="C245" t="s">
        <v>1073</v>
      </c>
    </row>
    <row r="246" spans="1:3">
      <c r="A246" t="str">
        <f t="shared" si="3"/>
        <v>AMN538-SHADE</v>
      </c>
      <c r="B246" t="s">
        <v>1074</v>
      </c>
      <c r="C246" t="s">
        <v>1075</v>
      </c>
    </row>
    <row r="247" spans="1:3">
      <c r="A247" t="str">
        <f t="shared" si="3"/>
        <v>AMN544-LAKEVILLE</v>
      </c>
      <c r="B247" t="s">
        <v>1487</v>
      </c>
      <c r="C247" t="s">
        <v>1488</v>
      </c>
    </row>
    <row r="248" spans="1:3">
      <c r="A248" t="str">
        <f t="shared" si="3"/>
        <v>AMN550-SACHS</v>
      </c>
      <c r="B248" t="s">
        <v>1076</v>
      </c>
      <c r="C248" t="s">
        <v>1077</v>
      </c>
    </row>
    <row r="249" spans="1:3">
      <c r="A249" t="str">
        <f t="shared" si="3"/>
        <v>AMN552-WINDMILL</v>
      </c>
      <c r="B249" t="s">
        <v>1078</v>
      </c>
      <c r="C249" t="s">
        <v>1079</v>
      </c>
    </row>
    <row r="250" spans="1:3">
      <c r="A250" t="str">
        <f t="shared" si="3"/>
        <v>AMN554-ANNENDALE</v>
      </c>
      <c r="B250" t="s">
        <v>1080</v>
      </c>
      <c r="C250" t="s">
        <v>1081</v>
      </c>
    </row>
    <row r="251" spans="1:3">
      <c r="A251" t="str">
        <f t="shared" si="3"/>
        <v>AMN558-ST CROIX</v>
      </c>
      <c r="B251" t="s">
        <v>1082</v>
      </c>
      <c r="C251" t="s">
        <v>1083</v>
      </c>
    </row>
    <row r="252" spans="1:3">
      <c r="A252" t="str">
        <f t="shared" si="3"/>
        <v>AMN560-ROSEMOUNT</v>
      </c>
      <c r="B252" t="s">
        <v>1084</v>
      </c>
      <c r="C252" t="s">
        <v>1085</v>
      </c>
    </row>
    <row r="253" spans="1:3">
      <c r="A253" t="str">
        <f t="shared" si="3"/>
        <v>AMN562-LUVERNE</v>
      </c>
      <c r="B253" t="s">
        <v>1086</v>
      </c>
      <c r="C253" t="s">
        <v>1087</v>
      </c>
    </row>
    <row r="254" spans="1:3">
      <c r="A254" t="str">
        <f t="shared" si="3"/>
        <v>AMN566-ELK RIVER</v>
      </c>
      <c r="B254" t="s">
        <v>1088</v>
      </c>
      <c r="C254" t="s">
        <v>1073</v>
      </c>
    </row>
    <row r="255" spans="1:3">
      <c r="A255" t="str">
        <f t="shared" si="3"/>
        <v>AMN568-EMPIRE</v>
      </c>
      <c r="B255" t="s">
        <v>1089</v>
      </c>
      <c r="C255" t="s">
        <v>1090</v>
      </c>
    </row>
    <row r="256" spans="1:3">
      <c r="A256" t="str">
        <f t="shared" si="3"/>
        <v>AMN572-KUESTER #3</v>
      </c>
      <c r="B256" t="s">
        <v>1091</v>
      </c>
      <c r="C256" t="s">
        <v>1092</v>
      </c>
    </row>
    <row r="257" spans="1:3">
      <c r="A257" t="str">
        <f t="shared" si="3"/>
        <v>AMN574-LINDMAN SOUTH</v>
      </c>
      <c r="B257" t="s">
        <v>1093</v>
      </c>
      <c r="C257" t="s">
        <v>1094</v>
      </c>
    </row>
    <row r="258" spans="1:3">
      <c r="A258" t="str">
        <f t="shared" si="3"/>
        <v>AMN576-TILSTRA</v>
      </c>
      <c r="B258" t="s">
        <v>1095</v>
      </c>
      <c r="C258" t="s">
        <v>1096</v>
      </c>
    </row>
    <row r="259" spans="1:3">
      <c r="A259" t="str">
        <f t="shared" si="3"/>
        <v>AMO502-WAYLAND</v>
      </c>
      <c r="B259" t="s">
        <v>1097</v>
      </c>
      <c r="C259" t="s">
        <v>1098</v>
      </c>
    </row>
    <row r="260" spans="1:3">
      <c r="A260" t="str">
        <f t="shared" ref="A260:A283" si="4">CONCATENATE(B260,"-",C260)</f>
        <v>AMO516-MOUNT MORIAH</v>
      </c>
      <c r="B260" t="s">
        <v>1099</v>
      </c>
      <c r="C260" t="s">
        <v>1100</v>
      </c>
    </row>
    <row r="261" spans="1:3">
      <c r="A261" t="str">
        <f t="shared" si="4"/>
        <v>AMO520-STANBERRY</v>
      </c>
      <c r="B261" t="s">
        <v>1101</v>
      </c>
      <c r="C261" t="s">
        <v>1102</v>
      </c>
    </row>
    <row r="262" spans="1:3">
      <c r="A262" t="str">
        <f t="shared" si="4"/>
        <v>AMO524-CS61 LAGRANGE S&amp;G</v>
      </c>
      <c r="B262" t="s">
        <v>1103</v>
      </c>
      <c r="C262" t="s">
        <v>1104</v>
      </c>
    </row>
    <row r="263" spans="1:3">
      <c r="A263" t="str">
        <f t="shared" si="4"/>
        <v>ANE504-WATERLOO #40</v>
      </c>
      <c r="B263" t="s">
        <v>1105</v>
      </c>
      <c r="C263" t="s">
        <v>1106</v>
      </c>
    </row>
    <row r="264" spans="1:3">
      <c r="A264" t="str">
        <f t="shared" si="4"/>
        <v>ANE544-VALLEY</v>
      </c>
      <c r="B264" t="s">
        <v>1107</v>
      </c>
      <c r="C264" t="s">
        <v>1108</v>
      </c>
    </row>
    <row r="265" spans="1:3">
      <c r="A265" t="str">
        <f t="shared" si="4"/>
        <v>ANE548-WEST CENTER SAND</v>
      </c>
      <c r="B265" t="s">
        <v>1109</v>
      </c>
      <c r="C265" t="s">
        <v>1110</v>
      </c>
    </row>
    <row r="266" spans="1:3">
      <c r="A266" t="str">
        <f t="shared" si="4"/>
        <v>ANE552-WATERLOO SAND</v>
      </c>
      <c r="B266" t="s">
        <v>1111</v>
      </c>
      <c r="C266" t="s">
        <v>661</v>
      </c>
    </row>
    <row r="267" spans="1:3">
      <c r="A267" t="str">
        <f t="shared" si="4"/>
        <v>ANE560-PLANT #45</v>
      </c>
      <c r="B267" t="s">
        <v>1112</v>
      </c>
      <c r="C267" t="s">
        <v>1636</v>
      </c>
    </row>
    <row r="268" spans="1:3">
      <c r="A268" t="str">
        <f t="shared" si="4"/>
        <v>ANE564-NORTH VALLEY SAND</v>
      </c>
      <c r="B268" t="s">
        <v>1113</v>
      </c>
      <c r="C268" t="s">
        <v>1114</v>
      </c>
    </row>
    <row r="269" spans="1:3">
      <c r="A269" t="str">
        <f t="shared" si="4"/>
        <v>ANE566-PLANT #52</v>
      </c>
      <c r="B269" t="s">
        <v>1115</v>
      </c>
      <c r="C269" t="s">
        <v>1116</v>
      </c>
    </row>
    <row r="270" spans="1:3">
      <c r="A270" t="str">
        <f t="shared" si="4"/>
        <v>ASD522-BROOKINGS</v>
      </c>
      <c r="B270" t="s">
        <v>1117</v>
      </c>
      <c r="C270" t="s">
        <v>1118</v>
      </c>
    </row>
    <row r="271" spans="1:3">
      <c r="A271" t="str">
        <f t="shared" si="4"/>
        <v>ASD526-CORSON</v>
      </c>
      <c r="B271" t="s">
        <v>1119</v>
      </c>
      <c r="C271" t="s">
        <v>1120</v>
      </c>
    </row>
    <row r="272" spans="1:3">
      <c r="A272" t="str">
        <f t="shared" si="4"/>
        <v>ASD528-EAST SIOUX</v>
      </c>
      <c r="B272" t="s">
        <v>1121</v>
      </c>
      <c r="C272" t="s">
        <v>1122</v>
      </c>
    </row>
    <row r="273" spans="1:3">
      <c r="A273" t="str">
        <f t="shared" si="4"/>
        <v>AWI502-PRAIRIE DU CHIEN</v>
      </c>
      <c r="B273" t="s">
        <v>1123</v>
      </c>
      <c r="C273" t="s">
        <v>1124</v>
      </c>
    </row>
    <row r="274" spans="1:3">
      <c r="A274" t="str">
        <f t="shared" si="4"/>
        <v>AWI504-VOGT</v>
      </c>
      <c r="B274" t="s">
        <v>1125</v>
      </c>
      <c r="C274" t="s">
        <v>1533</v>
      </c>
    </row>
    <row r="275" spans="1:3">
      <c r="A275" t="str">
        <f t="shared" si="4"/>
        <v>AWI506-KRAMER</v>
      </c>
      <c r="B275" t="s">
        <v>1126</v>
      </c>
      <c r="C275" t="s">
        <v>1127</v>
      </c>
    </row>
    <row r="276" spans="1:3">
      <c r="A276" t="str">
        <f t="shared" si="4"/>
        <v>AWI508-BARN</v>
      </c>
      <c r="B276" t="s">
        <v>1128</v>
      </c>
      <c r="C276" t="s">
        <v>1129</v>
      </c>
    </row>
    <row r="277" spans="1:3">
      <c r="A277" t="str">
        <f t="shared" si="4"/>
        <v>AWI514-HAGER CITY</v>
      </c>
      <c r="B277" t="s">
        <v>1130</v>
      </c>
      <c r="C277" t="s">
        <v>1131</v>
      </c>
    </row>
    <row r="278" spans="1:3">
      <c r="A278" t="str">
        <f t="shared" si="4"/>
        <v>AWI516-SCHEER</v>
      </c>
      <c r="B278" t="s">
        <v>1132</v>
      </c>
      <c r="C278" t="s">
        <v>1133</v>
      </c>
    </row>
    <row r="279" spans="1:3">
      <c r="A279" t="str">
        <f t="shared" si="4"/>
        <v>AWI522-RIB FALLS PLANT</v>
      </c>
      <c r="B279" t="s">
        <v>1134</v>
      </c>
      <c r="C279" t="s">
        <v>1135</v>
      </c>
    </row>
    <row r="280" spans="1:3">
      <c r="A280" t="str">
        <f t="shared" si="4"/>
        <v>AWI524-HAEF</v>
      </c>
      <c r="B280" t="s">
        <v>1136</v>
      </c>
      <c r="C280" t="s">
        <v>1137</v>
      </c>
    </row>
    <row r="281" spans="1:3">
      <c r="A281" t="str">
        <f t="shared" si="4"/>
        <v>AWI526-MILAS</v>
      </c>
      <c r="B281" t="s">
        <v>1138</v>
      </c>
      <c r="C281" t="s">
        <v>1139</v>
      </c>
    </row>
    <row r="282" spans="1:3">
      <c r="A282" t="str">
        <f t="shared" si="4"/>
        <v>AWI528-NELSON</v>
      </c>
      <c r="B282" t="s">
        <v>1140</v>
      </c>
      <c r="C282" t="s">
        <v>720</v>
      </c>
    </row>
    <row r="283" spans="1:3">
      <c r="A283" t="str">
        <f t="shared" si="4"/>
        <v>AWI532-WOLF-DOUSMAN</v>
      </c>
      <c r="B283" t="s">
        <v>1639</v>
      </c>
      <c r="C283" t="s">
        <v>1658</v>
      </c>
    </row>
    <row r="284" spans="1:3">
      <c r="A284" t="str">
        <f t="shared" ref="A284" si="5">CONCATENATE(B284,"-",C284)</f>
        <v>AWI528-NELSON</v>
      </c>
      <c r="B284" t="s">
        <v>1140</v>
      </c>
      <c r="C284" t="s">
        <v>720</v>
      </c>
    </row>
    <row r="305" customFormat="1"/>
    <row r="306" customFormat="1"/>
    <row r="307" customFormat="1"/>
    <row r="308" customFormat="1"/>
    <row r="309" customFormat="1"/>
    <row r="310" customFormat="1"/>
    <row r="311" customFormat="1"/>
    <row r="312" customFormat="1"/>
    <row r="313" customFormat="1"/>
    <row r="314" customFormat="1"/>
    <row r="315" customFormat="1"/>
    <row r="316" customFormat="1"/>
    <row r="317" customFormat="1"/>
    <row r="318" customFormat="1"/>
    <row r="319" customFormat="1"/>
    <row r="320" customFormat="1"/>
    <row r="321" customFormat="1"/>
    <row r="322" customFormat="1"/>
    <row r="323" customFormat="1"/>
    <row r="324" customFormat="1"/>
    <row r="325" customFormat="1"/>
    <row r="326" customFormat="1"/>
    <row r="327" customFormat="1"/>
    <row r="328" customFormat="1"/>
    <row r="329" customFormat="1"/>
    <row r="330" customFormat="1"/>
    <row r="331" customFormat="1"/>
    <row r="332" customFormat="1"/>
    <row r="333" customFormat="1"/>
    <row r="334" customFormat="1"/>
    <row r="335" customFormat="1"/>
    <row r="336" customFormat="1"/>
    <row r="337" customFormat="1"/>
    <row r="338" customFormat="1"/>
    <row r="339" customFormat="1"/>
    <row r="340" customFormat="1"/>
    <row r="341" customFormat="1"/>
    <row r="342" customFormat="1"/>
    <row r="353" customFormat="1"/>
    <row r="354" customFormat="1"/>
    <row r="355" customFormat="1"/>
    <row r="356" customFormat="1"/>
    <row r="357" customFormat="1"/>
  </sheetData>
  <sheetProtection algorithmName="SHA-512" hashValue="D2uHqTZMGUhXwdUGdE+BOMXC2D9rpsQlBzX9UKB60FK/fy6VnSCgCbVJUOaHaBO1AQjcEVKoIisTm5BdvIZ3aA==" saltValue="pF62MivmrM6isAbKwFMrNQ==" spinCount="100000" sheet="1" objects="1" scenarios="1"/>
  <mergeCells count="1">
    <mergeCell ref="A1:D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933AF-AD3F-4C52-8D38-AC0381C430F2}">
  <dimension ref="A1:Q65"/>
  <sheetViews>
    <sheetView workbookViewId="0">
      <selection sqref="A1:K50"/>
    </sheetView>
  </sheetViews>
  <sheetFormatPr defaultRowHeight="15"/>
  <cols>
    <col min="1" max="1" width="42.21875" bestFit="1" customWidth="1"/>
    <col min="3" max="3" width="24.44140625" bestFit="1" customWidth="1"/>
    <col min="4" max="4" width="11.21875" bestFit="1" customWidth="1"/>
    <col min="6" max="6" width="11.21875" bestFit="1" customWidth="1"/>
    <col min="7" max="7" width="11.21875" customWidth="1"/>
    <col min="9" max="9" width="6.77734375" customWidth="1"/>
    <col min="10" max="11" width="37.5546875" bestFit="1" customWidth="1"/>
    <col min="13" max="13" width="16" bestFit="1" customWidth="1"/>
    <col min="14" max="14" width="6.21875" customWidth="1"/>
    <col min="15" max="15" width="11.44140625" bestFit="1" customWidth="1"/>
    <col min="16" max="16" width="5.33203125" customWidth="1"/>
    <col min="17" max="17" width="5.21875" customWidth="1"/>
  </cols>
  <sheetData>
    <row r="1" spans="1:17" ht="14.45" customHeight="1">
      <c r="A1" s="363" t="s">
        <v>592</v>
      </c>
      <c r="B1" s="363"/>
      <c r="C1" s="363"/>
      <c r="D1" s="363"/>
      <c r="E1" s="363"/>
      <c r="G1" s="314"/>
      <c r="H1" s="314"/>
      <c r="I1" s="314"/>
      <c r="J1" s="314"/>
      <c r="K1" s="314"/>
      <c r="M1" s="362"/>
      <c r="N1" s="362"/>
      <c r="O1" s="362"/>
      <c r="P1" s="362"/>
      <c r="Q1" s="362"/>
    </row>
    <row r="2" spans="1:17" ht="14.45" customHeight="1">
      <c r="A2" s="363"/>
      <c r="B2" s="363"/>
      <c r="C2" s="363"/>
      <c r="D2" s="363"/>
      <c r="E2" s="363"/>
      <c r="G2" s="314"/>
      <c r="H2" s="314"/>
      <c r="I2" s="314"/>
      <c r="J2" s="314"/>
      <c r="K2" s="314"/>
      <c r="M2" s="362"/>
      <c r="N2" s="362"/>
      <c r="O2" s="362"/>
      <c r="P2" s="362"/>
      <c r="Q2" s="362"/>
    </row>
    <row r="3" spans="1:17">
      <c r="A3" s="315"/>
      <c r="B3" s="315"/>
      <c r="C3" s="315"/>
      <c r="D3" s="315"/>
      <c r="E3" s="315"/>
      <c r="J3" s="316" t="s">
        <v>593</v>
      </c>
      <c r="K3" s="316" t="s">
        <v>164</v>
      </c>
    </row>
    <row r="4" spans="1:17">
      <c r="A4" s="315" t="str">
        <f t="shared" ref="A4:A50" si="0">_xlfn.CONCAT(B4, "-", C4, "-",D4)</f>
        <v>PC0003-Ash Grove - Louisville-III</v>
      </c>
      <c r="B4" s="315" t="s">
        <v>599</v>
      </c>
      <c r="C4" s="315" t="s">
        <v>594</v>
      </c>
      <c r="D4" s="315" t="s">
        <v>600</v>
      </c>
      <c r="E4" s="317">
        <v>3.15</v>
      </c>
      <c r="F4" s="316" t="s">
        <v>7</v>
      </c>
      <c r="G4" s="318" t="s">
        <v>597</v>
      </c>
      <c r="H4" s="319">
        <v>0</v>
      </c>
      <c r="I4" s="319">
        <v>1</v>
      </c>
      <c r="J4" s="316" t="s">
        <v>601</v>
      </c>
      <c r="K4" s="316" t="s">
        <v>598</v>
      </c>
      <c r="P4" s="306"/>
    </row>
    <row r="5" spans="1:17">
      <c r="A5" s="315" t="str">
        <f t="shared" si="0"/>
        <v>PC0008-Ash Grove - Louisville-IP(25)</v>
      </c>
      <c r="B5" s="315" t="s">
        <v>603</v>
      </c>
      <c r="C5" s="315" t="s">
        <v>594</v>
      </c>
      <c r="D5" s="315" t="s">
        <v>604</v>
      </c>
      <c r="E5" s="317">
        <v>2.99</v>
      </c>
      <c r="F5" t="s">
        <v>605</v>
      </c>
      <c r="G5" s="318" t="s">
        <v>595</v>
      </c>
      <c r="H5" s="319">
        <v>0</v>
      </c>
      <c r="I5" s="319">
        <v>1</v>
      </c>
      <c r="J5" s="316" t="s">
        <v>601</v>
      </c>
      <c r="K5" s="320" t="s">
        <v>602</v>
      </c>
      <c r="P5" s="306"/>
    </row>
    <row r="6" spans="1:17">
      <c r="A6" s="315" t="str">
        <f t="shared" si="0"/>
        <v>PC0009-Ash Grove - Louisville-IL</v>
      </c>
      <c r="B6" s="315" t="s">
        <v>607</v>
      </c>
      <c r="C6" s="315" t="s">
        <v>594</v>
      </c>
      <c r="D6" s="315" t="s">
        <v>1569</v>
      </c>
      <c r="E6" s="317">
        <v>3.11</v>
      </c>
      <c r="F6" t="s">
        <v>596</v>
      </c>
      <c r="G6" s="318" t="s">
        <v>600</v>
      </c>
      <c r="H6" s="319">
        <v>0</v>
      </c>
      <c r="I6" s="319">
        <v>1</v>
      </c>
      <c r="J6" s="316" t="s">
        <v>606</v>
      </c>
      <c r="K6" s="316" t="s">
        <v>606</v>
      </c>
    </row>
    <row r="7" spans="1:17">
      <c r="A7" s="315" t="str">
        <f t="shared" si="0"/>
        <v>PC0018-Ash Grove - Louisville-IP(30)</v>
      </c>
      <c r="B7" s="315" t="s">
        <v>608</v>
      </c>
      <c r="C7" s="315" t="s">
        <v>594</v>
      </c>
      <c r="D7" s="315" t="s">
        <v>609</v>
      </c>
      <c r="E7" s="317">
        <v>2.9</v>
      </c>
      <c r="F7" t="s">
        <v>605</v>
      </c>
      <c r="G7" s="318" t="s">
        <v>1569</v>
      </c>
      <c r="H7" s="319">
        <v>0.1</v>
      </c>
      <c r="I7" s="319">
        <v>0.9</v>
      </c>
      <c r="J7" s="316" t="s">
        <v>601</v>
      </c>
      <c r="K7" s="320" t="s">
        <v>602</v>
      </c>
    </row>
    <row r="8" spans="1:17">
      <c r="A8" s="315" t="str">
        <f t="shared" si="0"/>
        <v>PC0028-Ash Grove - Louisville-IP(35)</v>
      </c>
      <c r="B8" s="315" t="s">
        <v>1659</v>
      </c>
      <c r="C8" s="315" t="s">
        <v>594</v>
      </c>
      <c r="D8" s="315" t="s">
        <v>1660</v>
      </c>
      <c r="E8" s="317">
        <v>2.86</v>
      </c>
      <c r="F8" t="s">
        <v>605</v>
      </c>
      <c r="G8" s="318" t="s">
        <v>604</v>
      </c>
      <c r="H8" s="319">
        <v>0.25</v>
      </c>
      <c r="I8" s="319">
        <v>0.75</v>
      </c>
      <c r="J8" s="316"/>
      <c r="K8" s="320"/>
    </row>
    <row r="9" spans="1:17">
      <c r="A9" s="315" t="str">
        <f t="shared" si="0"/>
        <v>PC0103-Ash Grove - Chanute-III</v>
      </c>
      <c r="B9" s="315" t="s">
        <v>611</v>
      </c>
      <c r="C9" s="315" t="s">
        <v>610</v>
      </c>
      <c r="D9" s="315" t="s">
        <v>600</v>
      </c>
      <c r="E9" s="317">
        <v>3.15</v>
      </c>
      <c r="G9" s="318" t="s">
        <v>609</v>
      </c>
      <c r="H9" s="319">
        <v>0.3</v>
      </c>
      <c r="I9" s="319">
        <v>0.7</v>
      </c>
      <c r="J9" s="316"/>
      <c r="K9" s="320"/>
    </row>
    <row r="10" spans="1:17">
      <c r="A10" s="315" t="str">
        <f t="shared" si="0"/>
        <v>PC0108-Ash Grove - Chanute-IP(25)</v>
      </c>
      <c r="B10" s="315" t="s">
        <v>612</v>
      </c>
      <c r="C10" s="315" t="s">
        <v>610</v>
      </c>
      <c r="D10" s="315" t="s">
        <v>604</v>
      </c>
      <c r="E10" s="317">
        <v>2.97</v>
      </c>
      <c r="F10" t="s">
        <v>605</v>
      </c>
      <c r="G10" s="318" t="s">
        <v>1660</v>
      </c>
      <c r="H10" s="319">
        <v>0.35</v>
      </c>
      <c r="I10" s="319">
        <v>0.65</v>
      </c>
      <c r="J10" s="316" t="s">
        <v>7</v>
      </c>
      <c r="K10" s="320" t="s">
        <v>7</v>
      </c>
    </row>
    <row r="11" spans="1:17">
      <c r="A11" s="315" t="str">
        <f t="shared" si="0"/>
        <v>PC0109-Ash Grove - Chanute-IL</v>
      </c>
      <c r="B11" s="315" t="s">
        <v>1570</v>
      </c>
      <c r="C11" s="315" t="s">
        <v>610</v>
      </c>
      <c r="D11" s="315" t="s">
        <v>1569</v>
      </c>
      <c r="E11" s="317">
        <v>3.11</v>
      </c>
      <c r="F11" t="s">
        <v>596</v>
      </c>
      <c r="G11" s="318" t="s">
        <v>613</v>
      </c>
      <c r="H11" s="319">
        <v>0.2</v>
      </c>
      <c r="I11" s="319">
        <v>0.8</v>
      </c>
      <c r="J11" s="316" t="s">
        <v>7</v>
      </c>
      <c r="K11" s="320" t="s">
        <v>7</v>
      </c>
    </row>
    <row r="12" spans="1:17" ht="15.75">
      <c r="A12" s="315" t="str">
        <f t="shared" si="0"/>
        <v>PC0203-Quikrete - Hannibal-III</v>
      </c>
      <c r="B12" s="315" t="s">
        <v>614</v>
      </c>
      <c r="C12" s="315" t="s">
        <v>1661</v>
      </c>
      <c r="D12" s="315" t="s">
        <v>600</v>
      </c>
      <c r="E12" s="317">
        <v>3.15</v>
      </c>
      <c r="G12" s="321" t="s">
        <v>1662</v>
      </c>
      <c r="H12" s="306">
        <v>0.3</v>
      </c>
      <c r="I12" s="306">
        <v>0.7</v>
      </c>
      <c r="J12" s="316" t="s">
        <v>7</v>
      </c>
      <c r="K12" s="320" t="s">
        <v>7</v>
      </c>
    </row>
    <row r="13" spans="1:17" ht="15.75">
      <c r="A13" s="315" t="str">
        <f t="shared" si="0"/>
        <v>PC0209-Quikrete - Hannibal-IL</v>
      </c>
      <c r="B13" s="315" t="s">
        <v>615</v>
      </c>
      <c r="C13" s="315" t="s">
        <v>1661</v>
      </c>
      <c r="D13" s="315" t="s">
        <v>1569</v>
      </c>
      <c r="E13" s="317">
        <v>3.11</v>
      </c>
      <c r="F13" t="s">
        <v>596</v>
      </c>
      <c r="G13" s="321" t="s">
        <v>1571</v>
      </c>
      <c r="H13" s="306">
        <v>0.34</v>
      </c>
      <c r="I13" s="306">
        <v>0.66</v>
      </c>
      <c r="J13" s="316" t="s">
        <v>7</v>
      </c>
      <c r="K13" s="320" t="s">
        <v>7</v>
      </c>
    </row>
    <row r="14" spans="1:17" ht="15.75">
      <c r="A14" s="315" t="str">
        <f t="shared" si="0"/>
        <v>PC0403-Heidelberg - Mason City-III</v>
      </c>
      <c r="B14" s="315" t="s">
        <v>616</v>
      </c>
      <c r="C14" s="315" t="s">
        <v>1663</v>
      </c>
      <c r="D14" s="315" t="s">
        <v>600</v>
      </c>
      <c r="E14" s="317">
        <v>3.15</v>
      </c>
      <c r="G14" s="321" t="s">
        <v>1572</v>
      </c>
      <c r="H14" s="306">
        <v>0.4</v>
      </c>
      <c r="I14" s="306">
        <v>0.6</v>
      </c>
      <c r="J14" s="316" t="s">
        <v>7</v>
      </c>
      <c r="K14" s="320" t="s">
        <v>7</v>
      </c>
    </row>
    <row r="15" spans="1:17">
      <c r="A15" s="315" t="str">
        <f t="shared" si="0"/>
        <v>PC0409-Heidelberg - Mason City-IL</v>
      </c>
      <c r="B15" s="315" t="s">
        <v>617</v>
      </c>
      <c r="C15" s="315" t="s">
        <v>1663</v>
      </c>
      <c r="D15" s="315" t="s">
        <v>1569</v>
      </c>
      <c r="E15" s="317">
        <v>3.11</v>
      </c>
      <c r="F15" t="s">
        <v>596</v>
      </c>
      <c r="G15" s="318" t="s">
        <v>618</v>
      </c>
      <c r="H15" s="319">
        <v>0.45</v>
      </c>
      <c r="I15" s="319">
        <v>0.55000000000000004</v>
      </c>
      <c r="K15" s="306"/>
    </row>
    <row r="16" spans="1:17">
      <c r="A16" s="315" t="str">
        <f t="shared" si="0"/>
        <v>PC0509-Quikrete - Buffalo-IL</v>
      </c>
      <c r="B16" s="315" t="s">
        <v>620</v>
      </c>
      <c r="C16" s="315" t="s">
        <v>1664</v>
      </c>
      <c r="D16" s="315" t="s">
        <v>1569</v>
      </c>
      <c r="E16" s="317">
        <v>3.11</v>
      </c>
      <c r="F16" t="s">
        <v>596</v>
      </c>
      <c r="G16" s="318" t="s">
        <v>619</v>
      </c>
      <c r="H16" s="319">
        <v>0.31</v>
      </c>
      <c r="I16" s="319">
        <v>0.69</v>
      </c>
      <c r="K16" s="306"/>
    </row>
    <row r="17" spans="1:11">
      <c r="A17" s="315" t="str">
        <f t="shared" si="0"/>
        <v>PC0703-Central Plains - Sugar Creek-III</v>
      </c>
      <c r="B17" s="315" t="s">
        <v>622</v>
      </c>
      <c r="C17" s="315" t="s">
        <v>621</v>
      </c>
      <c r="D17" s="315" t="s">
        <v>600</v>
      </c>
      <c r="E17" s="317">
        <v>3.15</v>
      </c>
      <c r="G17" s="318"/>
      <c r="H17" s="319"/>
      <c r="I17" s="319"/>
      <c r="K17" s="306"/>
    </row>
    <row r="18" spans="1:11">
      <c r="A18" s="315" t="str">
        <f t="shared" si="0"/>
        <v>PC0706-Central Plains - Sugar Creek-IT(S20)(L10)</v>
      </c>
      <c r="B18" s="315" t="s">
        <v>623</v>
      </c>
      <c r="C18" s="315" t="s">
        <v>621</v>
      </c>
      <c r="D18" s="315" t="s">
        <v>1662</v>
      </c>
      <c r="E18" s="317">
        <v>3.07</v>
      </c>
      <c r="F18" t="s">
        <v>605</v>
      </c>
      <c r="G18" s="318"/>
      <c r="H18" s="319"/>
      <c r="I18" s="319"/>
      <c r="K18" s="306"/>
    </row>
    <row r="19" spans="1:11">
      <c r="A19" s="315" t="str">
        <f t="shared" si="0"/>
        <v>PC0709-Central Plains - Sugar Creek-IL</v>
      </c>
      <c r="B19" s="315" t="s">
        <v>624</v>
      </c>
      <c r="C19" s="315" t="s">
        <v>621</v>
      </c>
      <c r="D19" s="315" t="s">
        <v>1569</v>
      </c>
      <c r="E19" s="317">
        <v>3.11</v>
      </c>
      <c r="F19" t="s">
        <v>596</v>
      </c>
      <c r="K19" s="306"/>
    </row>
    <row r="20" spans="1:11">
      <c r="A20" s="315" t="str">
        <f t="shared" si="0"/>
        <v>PC0803-Monarch - Humboldt-III</v>
      </c>
      <c r="B20" s="315" t="s">
        <v>626</v>
      </c>
      <c r="C20" s="315" t="s">
        <v>625</v>
      </c>
      <c r="D20" s="315" t="s">
        <v>600</v>
      </c>
      <c r="E20" s="317">
        <v>3.15</v>
      </c>
      <c r="K20" s="306"/>
    </row>
    <row r="21" spans="1:11">
      <c r="A21" s="315" t="str">
        <f t="shared" si="0"/>
        <v>PC0809-Monarch - Humboldt-IL</v>
      </c>
      <c r="B21" s="315" t="s">
        <v>627</v>
      </c>
      <c r="C21" s="315" t="s">
        <v>625</v>
      </c>
      <c r="D21" s="315" t="s">
        <v>1569</v>
      </c>
      <c r="E21" s="317">
        <v>3.11</v>
      </c>
      <c r="F21" t="s">
        <v>596</v>
      </c>
      <c r="K21" s="306"/>
    </row>
    <row r="22" spans="1:11">
      <c r="A22" s="315" t="str">
        <f t="shared" si="0"/>
        <v>PC1003-GCC - Rapid City-III</v>
      </c>
      <c r="B22" s="315" t="s">
        <v>629</v>
      </c>
      <c r="C22" s="315" t="s">
        <v>628</v>
      </c>
      <c r="D22" s="315" t="s">
        <v>600</v>
      </c>
      <c r="E22" s="317">
        <v>3.15</v>
      </c>
      <c r="K22" s="306"/>
    </row>
    <row r="23" spans="1:11">
      <c r="A23" s="315" t="str">
        <f t="shared" si="0"/>
        <v>PC1008-GCC - Rapid City-IP(25)</v>
      </c>
      <c r="B23" s="315" t="s">
        <v>630</v>
      </c>
      <c r="C23" s="315" t="s">
        <v>628</v>
      </c>
      <c r="D23" s="315" t="s">
        <v>604</v>
      </c>
      <c r="E23" s="317">
        <v>3.05</v>
      </c>
      <c r="F23" t="s">
        <v>605</v>
      </c>
      <c r="K23" s="306"/>
    </row>
    <row r="24" spans="1:11">
      <c r="A24" s="315" t="str">
        <f t="shared" si="0"/>
        <v>PC1009-GCC - Rapid City-IL</v>
      </c>
      <c r="B24" s="315" t="s">
        <v>631</v>
      </c>
      <c r="C24" s="315" t="s">
        <v>628</v>
      </c>
      <c r="D24" s="315" t="s">
        <v>1569</v>
      </c>
      <c r="E24" s="317">
        <v>3.11</v>
      </c>
      <c r="F24" t="s">
        <v>596</v>
      </c>
      <c r="K24" s="306"/>
    </row>
    <row r="25" spans="1:11">
      <c r="A25" s="315" t="str">
        <f t="shared" si="0"/>
        <v>PC1309-Amrize - Grand Chain-IL</v>
      </c>
      <c r="B25" s="315" t="s">
        <v>1573</v>
      </c>
      <c r="C25" s="315" t="s">
        <v>1665</v>
      </c>
      <c r="D25" s="315" t="s">
        <v>1569</v>
      </c>
      <c r="E25" s="317">
        <v>3.11</v>
      </c>
      <c r="F25" t="s">
        <v>596</v>
      </c>
      <c r="K25" s="306"/>
    </row>
    <row r="26" spans="1:11">
      <c r="A26" s="315" t="str">
        <f t="shared" si="0"/>
        <v>PC1409-Buzzi - Pryor-IL</v>
      </c>
      <c r="B26" s="315" t="s">
        <v>633</v>
      </c>
      <c r="C26" s="315" t="s">
        <v>632</v>
      </c>
      <c r="D26" s="315" t="s">
        <v>1569</v>
      </c>
      <c r="E26" s="317">
        <v>3.11</v>
      </c>
      <c r="F26" t="s">
        <v>596</v>
      </c>
      <c r="K26" s="306"/>
    </row>
    <row r="27" spans="1:11">
      <c r="A27" s="315" t="str">
        <f t="shared" si="0"/>
        <v>PC1509-Buzzi - Cape Girardeau-IL</v>
      </c>
      <c r="B27" s="315" t="s">
        <v>635</v>
      </c>
      <c r="C27" s="315" t="s">
        <v>634</v>
      </c>
      <c r="D27" s="315" t="s">
        <v>1569</v>
      </c>
      <c r="E27" s="317">
        <v>3.11</v>
      </c>
      <c r="F27" t="s">
        <v>596</v>
      </c>
      <c r="K27" s="306"/>
    </row>
    <row r="28" spans="1:11">
      <c r="A28" s="315" t="str">
        <f t="shared" si="0"/>
        <v>PC1702-St Marys - Ontario-II</v>
      </c>
      <c r="B28" s="315" t="s">
        <v>636</v>
      </c>
      <c r="C28" s="315" t="s">
        <v>637</v>
      </c>
      <c r="D28" s="315" t="s">
        <v>638</v>
      </c>
      <c r="E28" s="317">
        <v>3.14</v>
      </c>
      <c r="F28" t="s">
        <v>596</v>
      </c>
      <c r="K28" s="306"/>
    </row>
    <row r="29" spans="1:11">
      <c r="A29" s="315" t="str">
        <f t="shared" si="0"/>
        <v>PC1809-Amrize- Alpena-IL</v>
      </c>
      <c r="B29" s="315" t="s">
        <v>639</v>
      </c>
      <c r="C29" s="315" t="s">
        <v>1666</v>
      </c>
      <c r="D29" s="315" t="s">
        <v>1569</v>
      </c>
      <c r="E29" s="317">
        <v>3.11</v>
      </c>
      <c r="F29" t="s">
        <v>596</v>
      </c>
      <c r="K29" s="306"/>
    </row>
    <row r="30" spans="1:11">
      <c r="A30" s="315" t="str">
        <f t="shared" si="0"/>
        <v>PC1909-Amrize- Ada-IL</v>
      </c>
      <c r="B30" s="315" t="s">
        <v>1574</v>
      </c>
      <c r="C30" s="315" t="s">
        <v>1667</v>
      </c>
      <c r="D30" s="315" t="s">
        <v>1569</v>
      </c>
      <c r="E30" s="317">
        <v>3.11</v>
      </c>
      <c r="F30" t="s">
        <v>596</v>
      </c>
      <c r="K30" s="306"/>
    </row>
    <row r="31" spans="1:11">
      <c r="A31" s="315" t="str">
        <f t="shared" si="0"/>
        <v>PC2008-Amrize - Florence-IP(25)</v>
      </c>
      <c r="B31" s="315" t="s">
        <v>640</v>
      </c>
      <c r="C31" s="315" t="s">
        <v>1668</v>
      </c>
      <c r="D31" s="315" t="s">
        <v>604</v>
      </c>
      <c r="E31" s="317">
        <v>3.01</v>
      </c>
      <c r="F31" t="s">
        <v>605</v>
      </c>
      <c r="K31" s="306"/>
    </row>
    <row r="32" spans="1:11">
      <c r="A32" s="315" t="str">
        <f t="shared" si="0"/>
        <v>PC2009-Amrize - Florence-IL</v>
      </c>
      <c r="B32" s="315" t="s">
        <v>1669</v>
      </c>
      <c r="C32" s="315" t="s">
        <v>1668</v>
      </c>
      <c r="D32" s="315" t="s">
        <v>1569</v>
      </c>
      <c r="E32" s="317">
        <v>3.11</v>
      </c>
      <c r="F32" t="s">
        <v>596</v>
      </c>
      <c r="K32" s="306"/>
    </row>
    <row r="33" spans="1:11">
      <c r="A33" s="315" t="str">
        <f t="shared" si="0"/>
        <v>PC2806-Central Plains - Sugar Creek-IT(S38)(L7)</v>
      </c>
      <c r="B33" s="315" t="s">
        <v>641</v>
      </c>
      <c r="C33" s="315" t="s">
        <v>621</v>
      </c>
      <c r="D33" s="315" t="s">
        <v>618</v>
      </c>
      <c r="E33" s="317">
        <v>3.05</v>
      </c>
      <c r="F33" t="s">
        <v>605</v>
      </c>
      <c r="K33" s="306"/>
    </row>
    <row r="34" spans="1:11">
      <c r="A34" s="315" t="str">
        <f t="shared" si="0"/>
        <v>PC2816-Central Plains - Sugar Creek-IT(S25)(L9)</v>
      </c>
      <c r="B34" s="315" t="s">
        <v>1575</v>
      </c>
      <c r="C34" s="315" t="s">
        <v>621</v>
      </c>
      <c r="D34" s="315" t="s">
        <v>1571</v>
      </c>
      <c r="E34" s="317">
        <v>3.07</v>
      </c>
      <c r="F34" t="s">
        <v>605</v>
      </c>
      <c r="K34" s="306"/>
    </row>
    <row r="35" spans="1:11">
      <c r="A35" s="315" t="str">
        <f t="shared" si="0"/>
        <v>PC2909-GCC - Pueblo-IL</v>
      </c>
      <c r="B35" s="315" t="s">
        <v>643</v>
      </c>
      <c r="C35" s="315" t="s">
        <v>642</v>
      </c>
      <c r="D35" s="315" t="s">
        <v>1569</v>
      </c>
      <c r="E35" s="317">
        <v>3.11</v>
      </c>
      <c r="F35" t="s">
        <v>596</v>
      </c>
      <c r="K35" s="306"/>
    </row>
    <row r="36" spans="1:11">
      <c r="A36" s="315" t="str">
        <f t="shared" si="0"/>
        <v>PC3009-Buzzi - Festus-IL</v>
      </c>
      <c r="B36" s="315" t="s">
        <v>645</v>
      </c>
      <c r="C36" s="315" t="s">
        <v>644</v>
      </c>
      <c r="D36" s="315" t="s">
        <v>1569</v>
      </c>
      <c r="E36" s="317">
        <v>3.11</v>
      </c>
      <c r="F36" t="s">
        <v>596</v>
      </c>
      <c r="K36" s="306"/>
    </row>
    <row r="37" spans="1:11">
      <c r="A37" s="315" t="str">
        <f t="shared" si="0"/>
        <v>PC3206-Amrize - ST. Gen-IT(P25)(L6)</v>
      </c>
      <c r="B37" s="315" t="s">
        <v>646</v>
      </c>
      <c r="C37" s="315" t="s">
        <v>1670</v>
      </c>
      <c r="D37" s="315" t="s">
        <v>619</v>
      </c>
      <c r="E37" s="317">
        <v>2.85</v>
      </c>
      <c r="F37" t="s">
        <v>605</v>
      </c>
      <c r="K37" s="306"/>
    </row>
    <row r="38" spans="1:11">
      <c r="A38" s="315" t="str">
        <f t="shared" si="0"/>
        <v>PC3209-Amrize - ST. Gen-IL</v>
      </c>
      <c r="B38" s="315" t="s">
        <v>647</v>
      </c>
      <c r="C38" s="315" t="s">
        <v>1670</v>
      </c>
      <c r="D38" s="315" t="s">
        <v>1569</v>
      </c>
      <c r="E38" s="317">
        <v>3.11</v>
      </c>
      <c r="F38" t="s">
        <v>596</v>
      </c>
      <c r="K38" s="306"/>
    </row>
    <row r="39" spans="1:11">
      <c r="A39" s="315" t="str">
        <f t="shared" si="0"/>
        <v>PC3216-Amrize - ST. Gen-IT(S30)(P10)</v>
      </c>
      <c r="B39" s="315" t="s">
        <v>1576</v>
      </c>
      <c r="C39" s="315" t="s">
        <v>1670</v>
      </c>
      <c r="D39" s="315" t="s">
        <v>1572</v>
      </c>
      <c r="E39" s="317">
        <v>2.96</v>
      </c>
      <c r="F39" t="s">
        <v>605</v>
      </c>
      <c r="K39" s="306"/>
    </row>
    <row r="40" spans="1:11">
      <c r="A40" s="315" t="str">
        <f t="shared" si="0"/>
        <v>PC3302-Illinois - LaSalle-I/II</v>
      </c>
      <c r="B40" s="315" t="s">
        <v>648</v>
      </c>
      <c r="C40" s="315" t="s">
        <v>1671</v>
      </c>
      <c r="D40" s="315" t="s">
        <v>595</v>
      </c>
      <c r="E40" s="317">
        <v>3.14</v>
      </c>
      <c r="F40" t="s">
        <v>596</v>
      </c>
      <c r="K40" s="306"/>
    </row>
    <row r="41" spans="1:11">
      <c r="A41" s="315" t="str">
        <f t="shared" si="0"/>
        <v>PC3409-St Marys - Charlevoix-IL</v>
      </c>
      <c r="B41" s="315" t="s">
        <v>1672</v>
      </c>
      <c r="C41" s="315" t="s">
        <v>649</v>
      </c>
      <c r="D41" s="315" t="s">
        <v>1569</v>
      </c>
      <c r="E41" s="317">
        <v>3.11</v>
      </c>
      <c r="F41" t="s">
        <v>596</v>
      </c>
      <c r="K41" s="306"/>
    </row>
    <row r="42" spans="1:11">
      <c r="A42" s="315" t="str">
        <f t="shared" si="0"/>
        <v>PC3602-GCC - Samalayuca-I/II</v>
      </c>
      <c r="B42" s="315" t="s">
        <v>650</v>
      </c>
      <c r="C42" s="315" t="s">
        <v>651</v>
      </c>
      <c r="D42" s="315" t="s">
        <v>595</v>
      </c>
      <c r="E42" s="317">
        <v>3.14</v>
      </c>
      <c r="F42" t="s">
        <v>596</v>
      </c>
      <c r="K42" s="306"/>
    </row>
    <row r="43" spans="1:11">
      <c r="A43" s="315" t="str">
        <f t="shared" si="0"/>
        <v>PC3603-GCC - Samalayuca-III</v>
      </c>
      <c r="B43" s="315" t="s">
        <v>652</v>
      </c>
      <c r="C43" s="315" t="s">
        <v>651</v>
      </c>
      <c r="D43" s="315" t="s">
        <v>600</v>
      </c>
      <c r="E43" s="317">
        <v>3.15</v>
      </c>
      <c r="K43" s="306"/>
    </row>
    <row r="44" spans="1:11">
      <c r="A44" s="315" t="str">
        <f t="shared" si="0"/>
        <v>PC3702-Ozinga-Song Lam JSC-I/II</v>
      </c>
      <c r="B44" s="315" t="s">
        <v>1577</v>
      </c>
      <c r="C44" s="315" t="s">
        <v>1578</v>
      </c>
      <c r="D44" s="315" t="s">
        <v>595</v>
      </c>
      <c r="E44" s="317">
        <v>3.14</v>
      </c>
      <c r="F44" t="s">
        <v>596</v>
      </c>
      <c r="K44" s="306"/>
    </row>
    <row r="45" spans="1:11">
      <c r="A45" s="315" t="str">
        <f t="shared" si="0"/>
        <v>PC3802-Ozinga-Long Son Cement-I/II</v>
      </c>
      <c r="B45" s="315" t="s">
        <v>1579</v>
      </c>
      <c r="C45" s="315" t="s">
        <v>1580</v>
      </c>
      <c r="D45" s="315" t="s">
        <v>595</v>
      </c>
      <c r="E45" s="317">
        <v>3.14</v>
      </c>
      <c r="F45" t="s">
        <v>596</v>
      </c>
      <c r="K45" s="306"/>
    </row>
    <row r="46" spans="1:11">
      <c r="A46" s="315" t="str">
        <f t="shared" si="0"/>
        <v>PC3807-Ozinga-CarbonSense-IS(20)</v>
      </c>
      <c r="B46" s="315" t="s">
        <v>1581</v>
      </c>
      <c r="C46" s="315" t="s">
        <v>1582</v>
      </c>
      <c r="D46" s="315" t="s">
        <v>613</v>
      </c>
      <c r="E46" s="317">
        <v>3.12</v>
      </c>
      <c r="F46" t="s">
        <v>605</v>
      </c>
      <c r="K46" s="306"/>
    </row>
    <row r="47" spans="1:11">
      <c r="A47" s="315" t="str">
        <f t="shared" si="0"/>
        <v>PC3909-Kosmos Cement-IL</v>
      </c>
      <c r="B47" s="315" t="s">
        <v>1583</v>
      </c>
      <c r="C47" s="315" t="s">
        <v>1584</v>
      </c>
      <c r="D47" s="315" t="s">
        <v>1569</v>
      </c>
      <c r="E47" s="317">
        <v>3.11</v>
      </c>
      <c r="F47" t="s">
        <v>596</v>
      </c>
      <c r="K47" s="306"/>
    </row>
    <row r="48" spans="1:11">
      <c r="A48" s="315" t="str">
        <f t="shared" si="0"/>
        <v>PC4009-Amrize - Exshaw-IL</v>
      </c>
      <c r="B48" s="315" t="s">
        <v>1673</v>
      </c>
      <c r="C48" s="315" t="s">
        <v>1674</v>
      </c>
      <c r="D48" s="315" t="s">
        <v>1569</v>
      </c>
      <c r="E48" s="317">
        <v>3.11</v>
      </c>
      <c r="F48" t="s">
        <v>596</v>
      </c>
      <c r="K48" s="306"/>
    </row>
    <row r="49" spans="1:11">
      <c r="A49" s="315" t="str">
        <f t="shared" si="0"/>
        <v>PC4109-Heidelberg - Mitchell-IL</v>
      </c>
      <c r="B49" s="315" t="s">
        <v>1675</v>
      </c>
      <c r="C49" s="315" t="s">
        <v>1676</v>
      </c>
      <c r="D49" s="315" t="s">
        <v>1569</v>
      </c>
      <c r="E49" s="317">
        <v>3.11</v>
      </c>
      <c r="F49" t="s">
        <v>596</v>
      </c>
      <c r="K49" s="306"/>
    </row>
    <row r="50" spans="1:11">
      <c r="A50" s="315" t="str">
        <f t="shared" si="0"/>
        <v>PC4209-Heidelberg - Logansport-IL</v>
      </c>
      <c r="B50" s="315" t="s">
        <v>1677</v>
      </c>
      <c r="C50" s="315" t="s">
        <v>1678</v>
      </c>
      <c r="D50" s="315" t="s">
        <v>1569</v>
      </c>
      <c r="E50" s="317">
        <v>3.11</v>
      </c>
      <c r="F50" t="s">
        <v>596</v>
      </c>
      <c r="K50" s="306"/>
    </row>
    <row r="51" spans="1:11">
      <c r="A51" s="315" t="str">
        <f t="shared" ref="A51" si="1">_xlfn.CONCAT(B51, "-", C51, "-",D51)</f>
        <v>PC3909-Kosmos Cement-IL</v>
      </c>
      <c r="B51" s="315" t="s">
        <v>1583</v>
      </c>
      <c r="C51" s="315" t="s">
        <v>1584</v>
      </c>
      <c r="D51" s="315" t="s">
        <v>1569</v>
      </c>
      <c r="E51" s="317">
        <v>3.11</v>
      </c>
      <c r="F51" t="s">
        <v>596</v>
      </c>
      <c r="K51" s="306"/>
    </row>
    <row r="52" spans="1:11">
      <c r="K52" s="306"/>
    </row>
    <row r="53" spans="1:11">
      <c r="K53" s="306"/>
    </row>
    <row r="54" spans="1:11">
      <c r="K54" s="306"/>
    </row>
    <row r="55" spans="1:11">
      <c r="K55" s="306"/>
    </row>
    <row r="56" spans="1:11">
      <c r="K56" s="306"/>
    </row>
    <row r="57" spans="1:11">
      <c r="K57" s="306"/>
    </row>
    <row r="58" spans="1:11">
      <c r="K58" s="306"/>
    </row>
    <row r="59" spans="1:11">
      <c r="K59" s="306"/>
    </row>
    <row r="60" spans="1:11">
      <c r="K60" s="306"/>
    </row>
    <row r="61" spans="1:11">
      <c r="K61" s="306"/>
    </row>
    <row r="62" spans="1:11">
      <c r="K62" s="306"/>
    </row>
    <row r="63" spans="1:11">
      <c r="K63" s="306"/>
    </row>
    <row r="64" spans="1:11">
      <c r="K64" s="306"/>
    </row>
    <row r="65" spans="11:11">
      <c r="K65" s="306"/>
    </row>
  </sheetData>
  <sheetProtection algorithmName="SHA-512" hashValue="fpsfLjuk77d1pJ4NyFjEaBq9nTR3LpS98+hY0eFq5vWiZ+msm+5prMx/KhYxVfsl0VKEDfScPFavoloUjV0xLg==" saltValue="xeHcAndMB8cNR6Xi9OKuPg==" spinCount="100000" sheet="1" objects="1" scenarios="1"/>
  <mergeCells count="2">
    <mergeCell ref="A1:E2"/>
    <mergeCell ref="M1:Q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CE5BD-2D13-442B-B41A-AB8F101E2213}">
  <dimension ref="A1:E57"/>
  <sheetViews>
    <sheetView workbookViewId="0">
      <selection sqref="A1:E54"/>
    </sheetView>
  </sheetViews>
  <sheetFormatPr defaultRowHeight="15"/>
  <cols>
    <col min="1" max="1" width="40.77734375" bestFit="1" customWidth="1"/>
    <col min="2" max="2" width="6.5546875" bestFit="1" customWidth="1"/>
    <col min="3" max="3" width="35.109375" bestFit="1" customWidth="1"/>
    <col min="4" max="4" width="5.33203125" style="313" customWidth="1"/>
  </cols>
  <sheetData>
    <row r="1" spans="1:5" ht="14.45" customHeight="1">
      <c r="A1" s="364" t="s">
        <v>495</v>
      </c>
      <c r="B1" s="364"/>
      <c r="C1" s="364"/>
      <c r="D1" s="364"/>
      <c r="E1" s="364"/>
    </row>
    <row r="2" spans="1:5" ht="14.45" customHeight="1">
      <c r="A2" s="364"/>
      <c r="B2" s="364"/>
      <c r="C2" s="364"/>
      <c r="D2" s="364"/>
      <c r="E2" s="364"/>
    </row>
    <row r="3" spans="1:5">
      <c r="A3" s="307"/>
      <c r="B3" s="307"/>
      <c r="C3" s="307"/>
      <c r="D3" s="308"/>
      <c r="E3" s="307"/>
    </row>
    <row r="4" spans="1:5" s="312" customFormat="1">
      <c r="A4" s="309" t="str">
        <f t="shared" ref="A4:A54" si="0">_xlfn.CONCAT(B4, "-", C4)</f>
        <v>FA001C-Columbia Generating Station #1, #2 or Comb</v>
      </c>
      <c r="B4" s="309" t="s">
        <v>497</v>
      </c>
      <c r="C4" s="309" t="s">
        <v>498</v>
      </c>
      <c r="D4" s="310" t="s">
        <v>496</v>
      </c>
      <c r="E4" s="311">
        <v>2.75</v>
      </c>
    </row>
    <row r="5" spans="1:5" s="312" customFormat="1">
      <c r="A5" s="309" t="str">
        <f>_xlfn.CONCAT(B5, "-", C5)</f>
        <v>FA003F-Coal Creek Power Plant</v>
      </c>
      <c r="B5" s="309" t="s">
        <v>499</v>
      </c>
      <c r="C5" s="309" t="s">
        <v>502</v>
      </c>
      <c r="D5" s="310" t="s">
        <v>501</v>
      </c>
      <c r="E5" s="311">
        <v>2.48</v>
      </c>
    </row>
    <row r="6" spans="1:5" s="312" customFormat="1">
      <c r="A6" s="309" t="str">
        <f>_xlfn.CONCAT(B6, "-", C6)</f>
        <v>FA003F3-Coal Creek Micron 3</v>
      </c>
      <c r="B6" s="309" t="s">
        <v>1679</v>
      </c>
      <c r="C6" s="309" t="s">
        <v>500</v>
      </c>
      <c r="D6" s="310" t="s">
        <v>501</v>
      </c>
      <c r="E6" s="311">
        <v>2.63</v>
      </c>
    </row>
    <row r="7" spans="1:5" s="312" customFormat="1">
      <c r="A7" s="309" t="str">
        <f t="shared" si="0"/>
        <v>FA004C-Council Bluffs Unit #3</v>
      </c>
      <c r="B7" s="309" t="s">
        <v>503</v>
      </c>
      <c r="C7" s="309" t="s">
        <v>504</v>
      </c>
      <c r="D7" s="310" t="s">
        <v>496</v>
      </c>
      <c r="E7" s="311">
        <v>2.62</v>
      </c>
    </row>
    <row r="8" spans="1:5" s="312" customFormat="1">
      <c r="A8" s="309" t="str">
        <f t="shared" si="0"/>
        <v xml:space="preserve">FA005C-Iatan Generating Station, Unit #2 </v>
      </c>
      <c r="B8" s="309" t="s">
        <v>505</v>
      </c>
      <c r="C8" s="309" t="s">
        <v>506</v>
      </c>
      <c r="D8" s="310" t="s">
        <v>496</v>
      </c>
      <c r="E8" s="311">
        <v>2.68</v>
      </c>
    </row>
    <row r="9" spans="1:5" s="312" customFormat="1">
      <c r="A9" s="309" t="str">
        <f t="shared" si="0"/>
        <v>FA007C-Iatan Generating Station, Unit #1</v>
      </c>
      <c r="B9" s="309" t="s">
        <v>507</v>
      </c>
      <c r="C9" s="309" t="s">
        <v>508</v>
      </c>
      <c r="D9" s="310" t="s">
        <v>496</v>
      </c>
      <c r="E9" s="311">
        <v>2.78</v>
      </c>
    </row>
    <row r="10" spans="1:5" s="312" customFormat="1">
      <c r="A10" s="309" t="str">
        <f t="shared" si="0"/>
        <v>FA009C-Louisa Generating Station</v>
      </c>
      <c r="B10" s="309" t="s">
        <v>509</v>
      </c>
      <c r="C10" s="309" t="s">
        <v>510</v>
      </c>
      <c r="D10" s="310" t="s">
        <v>496</v>
      </c>
      <c r="E10" s="311">
        <v>2.69</v>
      </c>
    </row>
    <row r="11" spans="1:5" s="312" customFormat="1">
      <c r="A11" s="309" t="str">
        <f t="shared" si="0"/>
        <v>FA010C-Muscatine Power &amp; Water</v>
      </c>
      <c r="B11" s="309" t="s">
        <v>511</v>
      </c>
      <c r="C11" s="309" t="s">
        <v>512</v>
      </c>
      <c r="D11" s="310" t="s">
        <v>496</v>
      </c>
      <c r="E11" s="311">
        <v>2.76</v>
      </c>
    </row>
    <row r="12" spans="1:5" s="312" customFormat="1">
      <c r="A12" s="309" t="str">
        <f t="shared" si="0"/>
        <v>FA011C-Nebraska City Station</v>
      </c>
      <c r="B12" s="309" t="s">
        <v>513</v>
      </c>
      <c r="C12" s="309" t="s">
        <v>514</v>
      </c>
      <c r="D12" s="310" t="s">
        <v>496</v>
      </c>
      <c r="E12" s="311">
        <v>2.73</v>
      </c>
    </row>
    <row r="13" spans="1:5" s="312" customFormat="1">
      <c r="A13" s="309" t="str">
        <f t="shared" si="0"/>
        <v>FA012C-North Omaha Generating Station</v>
      </c>
      <c r="B13" s="309" t="s">
        <v>515</v>
      </c>
      <c r="C13" s="309" t="s">
        <v>516</v>
      </c>
      <c r="D13" s="310" t="s">
        <v>496</v>
      </c>
      <c r="E13" s="311">
        <v>2.68</v>
      </c>
    </row>
    <row r="14" spans="1:5" s="312" customFormat="1">
      <c r="A14" s="309" t="str">
        <f t="shared" si="0"/>
        <v>FA013C-Ottumwa Generating Station</v>
      </c>
      <c r="B14" s="309" t="s">
        <v>517</v>
      </c>
      <c r="C14" s="309" t="s">
        <v>518</v>
      </c>
      <c r="D14" s="310" t="s">
        <v>496</v>
      </c>
      <c r="E14" s="311">
        <v>2.75</v>
      </c>
    </row>
    <row r="15" spans="1:5" s="312" customFormat="1">
      <c r="A15" s="309" t="str">
        <f t="shared" si="0"/>
        <v>FA015C-Port Neal Power Plant #3, #4 or Combined</v>
      </c>
      <c r="B15" s="309" t="s">
        <v>519</v>
      </c>
      <c r="C15" s="309" t="s">
        <v>520</v>
      </c>
      <c r="D15" s="310" t="s">
        <v>496</v>
      </c>
      <c r="E15" s="311">
        <v>2.66</v>
      </c>
    </row>
    <row r="16" spans="1:5" s="312" customFormat="1">
      <c r="A16" s="309" t="str">
        <f t="shared" si="0"/>
        <v>FA017F-Joliet Generating Station</v>
      </c>
      <c r="B16" s="309" t="s">
        <v>521</v>
      </c>
      <c r="C16" s="309" t="s">
        <v>522</v>
      </c>
      <c r="D16" s="310" t="s">
        <v>501</v>
      </c>
      <c r="E16" s="311">
        <v>2.54</v>
      </c>
    </row>
    <row r="17" spans="1:5" s="312" customFormat="1">
      <c r="A17" s="309" t="str">
        <f t="shared" si="0"/>
        <v>FA018C-M.L. Kapp Generating Station</v>
      </c>
      <c r="B17" s="309" t="s">
        <v>523</v>
      </c>
      <c r="C17" s="309" t="s">
        <v>524</v>
      </c>
      <c r="D17" s="310" t="s">
        <v>496</v>
      </c>
      <c r="E17" s="311">
        <v>2.73</v>
      </c>
    </row>
    <row r="18" spans="1:5" s="312" customFormat="1">
      <c r="A18" s="309" t="str">
        <f t="shared" si="0"/>
        <v>FA020C-Edgewater Unit #5 Generating Station</v>
      </c>
      <c r="B18" s="309" t="s">
        <v>525</v>
      </c>
      <c r="C18" s="309" t="s">
        <v>526</v>
      </c>
      <c r="D18" s="310" t="s">
        <v>496</v>
      </c>
      <c r="E18" s="311">
        <v>2.78</v>
      </c>
    </row>
    <row r="19" spans="1:5" s="312" customFormat="1">
      <c r="A19" s="309" t="str">
        <f t="shared" si="0"/>
        <v>FA022C-Labadie Power Plant Labadie</v>
      </c>
      <c r="B19" s="309" t="s">
        <v>527</v>
      </c>
      <c r="C19" s="309" t="s">
        <v>528</v>
      </c>
      <c r="D19" s="310" t="s">
        <v>496</v>
      </c>
      <c r="E19" s="311">
        <v>2.73</v>
      </c>
    </row>
    <row r="20" spans="1:5" s="312" customFormat="1">
      <c r="A20" s="309" t="str">
        <f t="shared" si="0"/>
        <v>FA025C-Thomas Hill Energy Center</v>
      </c>
      <c r="B20" s="309" t="s">
        <v>529</v>
      </c>
      <c r="C20" s="309" t="s">
        <v>530</v>
      </c>
      <c r="D20" s="310" t="s">
        <v>496</v>
      </c>
      <c r="E20" s="311">
        <v>2.7</v>
      </c>
    </row>
    <row r="21" spans="1:5" s="312" customFormat="1">
      <c r="A21" s="309" t="str">
        <f t="shared" si="0"/>
        <v>FA026C-Weston Generating Station</v>
      </c>
      <c r="B21" s="309" t="s">
        <v>531</v>
      </c>
      <c r="C21" s="309" t="s">
        <v>532</v>
      </c>
      <c r="D21" s="310" t="s">
        <v>496</v>
      </c>
      <c r="E21" s="311">
        <v>2.64</v>
      </c>
    </row>
    <row r="22" spans="1:5" s="312" customFormat="1">
      <c r="A22" s="309" t="str">
        <f t="shared" si="0"/>
        <v>FA028C-Gerald Gentleman Station, Unit #1</v>
      </c>
      <c r="B22" s="309" t="s">
        <v>533</v>
      </c>
      <c r="C22" s="309" t="s">
        <v>534</v>
      </c>
      <c r="D22" s="310" t="s">
        <v>496</v>
      </c>
      <c r="E22" s="311">
        <v>2.67</v>
      </c>
    </row>
    <row r="23" spans="1:5" s="312" customFormat="1">
      <c r="A23" s="309" t="str">
        <f t="shared" si="0"/>
        <v>FA032C-J.P. Madgett Station, Dairyland, Poz AC</v>
      </c>
      <c r="B23" s="309" t="s">
        <v>535</v>
      </c>
      <c r="C23" s="309" t="s">
        <v>536</v>
      </c>
      <c r="D23" s="310" t="s">
        <v>496</v>
      </c>
      <c r="E23" s="311">
        <v>2.7</v>
      </c>
    </row>
    <row r="24" spans="1:5" s="312" customFormat="1">
      <c r="A24" s="309" t="str">
        <f t="shared" si="0"/>
        <v>FA033C-Northeastern Generating Station</v>
      </c>
      <c r="B24" s="309" t="s">
        <v>537</v>
      </c>
      <c r="C24" s="309" t="s">
        <v>538</v>
      </c>
      <c r="D24" s="310" t="s">
        <v>496</v>
      </c>
      <c r="E24" s="311">
        <v>2.68</v>
      </c>
    </row>
    <row r="25" spans="1:5" s="312" customFormat="1">
      <c r="A25" s="309" t="str">
        <f t="shared" si="0"/>
        <v>FA034C-Genoa Power Station #3, Dairyland</v>
      </c>
      <c r="B25" s="309" t="s">
        <v>539</v>
      </c>
      <c r="C25" s="309" t="s">
        <v>540</v>
      </c>
      <c r="D25" s="310" t="s">
        <v>496</v>
      </c>
      <c r="E25" s="311">
        <v>2.7</v>
      </c>
    </row>
    <row r="26" spans="1:5" s="312" customFormat="1">
      <c r="A26" s="309" t="str">
        <f t="shared" si="0"/>
        <v>FA035C-La Cygne Station Power Plant, Unit #2</v>
      </c>
      <c r="B26" s="309" t="s">
        <v>541</v>
      </c>
      <c r="C26" s="309" t="s">
        <v>542</v>
      </c>
      <c r="D26" s="310" t="s">
        <v>496</v>
      </c>
      <c r="E26" s="311">
        <v>2.64</v>
      </c>
    </row>
    <row r="27" spans="1:5" s="312" customFormat="1">
      <c r="A27" s="309" t="str">
        <f t="shared" si="0"/>
        <v>FA036C-Montrose Station Power Plant, Unit #3</v>
      </c>
      <c r="B27" s="309" t="s">
        <v>543</v>
      </c>
      <c r="C27" s="309" t="s">
        <v>544</v>
      </c>
      <c r="D27" s="310" t="s">
        <v>496</v>
      </c>
      <c r="E27" s="311">
        <v>2.67</v>
      </c>
    </row>
    <row r="28" spans="1:5" s="312" customFormat="1">
      <c r="A28" s="309" t="str">
        <f t="shared" si="0"/>
        <v>FA037C-Elm Road Generating Station Combined</v>
      </c>
      <c r="B28" s="309" t="s">
        <v>545</v>
      </c>
      <c r="C28" s="309" t="s">
        <v>546</v>
      </c>
      <c r="D28" s="310" t="s">
        <v>496</v>
      </c>
      <c r="E28" s="311">
        <v>2.7</v>
      </c>
    </row>
    <row r="29" spans="1:5" s="312" customFormat="1">
      <c r="A29" s="309" t="str">
        <f t="shared" si="0"/>
        <v>FA038F-Petersburg Generating Station, Unit #3</v>
      </c>
      <c r="B29" s="309" t="s">
        <v>547</v>
      </c>
      <c r="C29" s="309" t="s">
        <v>548</v>
      </c>
      <c r="D29" s="310" t="s">
        <v>501</v>
      </c>
      <c r="E29" s="311">
        <v>2.52</v>
      </c>
    </row>
    <row r="30" spans="1:5" s="312" customFormat="1">
      <c r="A30" s="309" t="str">
        <f t="shared" si="0"/>
        <v>FA039C-Clay Boswell Generating Station, Unit #3</v>
      </c>
      <c r="B30" s="309" t="s">
        <v>549</v>
      </c>
      <c r="C30" s="309" t="s">
        <v>550</v>
      </c>
      <c r="D30" s="310" t="s">
        <v>496</v>
      </c>
      <c r="E30" s="311">
        <v>2.61</v>
      </c>
    </row>
    <row r="31" spans="1:5" s="312" customFormat="1">
      <c r="A31" s="309" t="str">
        <f t="shared" si="0"/>
        <v>FA041C-Prairie Creek Generating Station, Unit #3</v>
      </c>
      <c r="B31" s="309" t="s">
        <v>551</v>
      </c>
      <c r="C31" s="309" t="s">
        <v>552</v>
      </c>
      <c r="D31" s="310" t="s">
        <v>496</v>
      </c>
      <c r="E31" s="311">
        <v>2.8</v>
      </c>
    </row>
    <row r="32" spans="1:5" s="312" customFormat="1">
      <c r="A32" s="309" t="str">
        <f t="shared" si="0"/>
        <v>FA042C-Muskogee Generating Station</v>
      </c>
      <c r="B32" s="309" t="s">
        <v>553</v>
      </c>
      <c r="C32" s="309" t="s">
        <v>554</v>
      </c>
      <c r="D32" s="310" t="s">
        <v>496</v>
      </c>
      <c r="E32" s="311">
        <v>2.69</v>
      </c>
    </row>
    <row r="33" spans="1:5" s="312" customFormat="1">
      <c r="A33" s="309" t="str">
        <f t="shared" si="0"/>
        <v>FA043F-Durapoz F</v>
      </c>
      <c r="B33" s="309" t="s">
        <v>555</v>
      </c>
      <c r="C33" s="309" t="s">
        <v>556</v>
      </c>
      <c r="D33" s="310" t="s">
        <v>501</v>
      </c>
      <c r="E33" s="311">
        <v>2.5499999999999998</v>
      </c>
    </row>
    <row r="34" spans="1:5" s="312" customFormat="1">
      <c r="A34" s="309" t="str">
        <f t="shared" si="0"/>
        <v>FA044C-Dynegy Newton Power Station</v>
      </c>
      <c r="B34" s="309" t="s">
        <v>557</v>
      </c>
      <c r="C34" s="309" t="s">
        <v>558</v>
      </c>
      <c r="D34" s="310" t="s">
        <v>496</v>
      </c>
      <c r="E34" s="311">
        <v>2.66</v>
      </c>
    </row>
    <row r="35" spans="1:5" s="312" customFormat="1">
      <c r="A35" s="309" t="str">
        <f t="shared" si="0"/>
        <v>FA045C-Oak Creek Power Station</v>
      </c>
      <c r="B35" s="309" t="s">
        <v>559</v>
      </c>
      <c r="C35" s="309" t="s">
        <v>560</v>
      </c>
      <c r="D35" s="310" t="s">
        <v>496</v>
      </c>
      <c r="E35" s="311">
        <v>2.7</v>
      </c>
    </row>
    <row r="36" spans="1:5" s="312" customFormat="1">
      <c r="A36" s="309" t="str">
        <f t="shared" si="0"/>
        <v>FA046F-Praire State Generating Station</v>
      </c>
      <c r="B36" s="309" t="s">
        <v>561</v>
      </c>
      <c r="C36" s="309" t="s">
        <v>562</v>
      </c>
      <c r="D36" s="310" t="s">
        <v>501</v>
      </c>
      <c r="E36" s="311">
        <v>2.42</v>
      </c>
    </row>
    <row r="37" spans="1:5" s="312" customFormat="1">
      <c r="A37" s="309" t="str">
        <f t="shared" si="0"/>
        <v>FA050C-Duck Creek Power Station</v>
      </c>
      <c r="B37" s="309" t="s">
        <v>563</v>
      </c>
      <c r="C37" s="309" t="s">
        <v>564</v>
      </c>
      <c r="D37" s="310" t="s">
        <v>496</v>
      </c>
      <c r="E37" s="311">
        <v>2.71</v>
      </c>
    </row>
    <row r="38" spans="1:5" s="312" customFormat="1">
      <c r="A38" s="309" t="str">
        <f t="shared" si="0"/>
        <v>FA051C-North Shore Station</v>
      </c>
      <c r="B38" s="309" t="s">
        <v>565</v>
      </c>
      <c r="C38" s="309" t="s">
        <v>566</v>
      </c>
      <c r="D38" s="310" t="s">
        <v>496</v>
      </c>
      <c r="E38" s="311">
        <v>2.7</v>
      </c>
    </row>
    <row r="39" spans="1:5" s="312" customFormat="1">
      <c r="A39" s="309" t="str">
        <f t="shared" si="0"/>
        <v>FA052C-Whelan Hastings Generation Plant</v>
      </c>
      <c r="B39" s="309" t="s">
        <v>567</v>
      </c>
      <c r="C39" s="309" t="s">
        <v>1680</v>
      </c>
      <c r="D39" s="310" t="s">
        <v>496</v>
      </c>
      <c r="E39" s="311">
        <v>2.74</v>
      </c>
    </row>
    <row r="40" spans="1:5" s="312" customFormat="1">
      <c r="A40" s="309" t="str">
        <f t="shared" si="0"/>
        <v>FA053C-Leland Olds Station, Unit 1</v>
      </c>
      <c r="B40" s="309" t="s">
        <v>568</v>
      </c>
      <c r="C40" s="309" t="s">
        <v>569</v>
      </c>
      <c r="D40" s="310" t="s">
        <v>496</v>
      </c>
      <c r="E40" s="311">
        <v>2.78</v>
      </c>
    </row>
    <row r="41" spans="1:5" s="312" customFormat="1">
      <c r="A41" s="309" t="str">
        <f t="shared" si="0"/>
        <v>FA054F-P2P PSGC/Louisa Blend</v>
      </c>
      <c r="B41" s="309" t="s">
        <v>570</v>
      </c>
      <c r="C41" s="309" t="s">
        <v>571</v>
      </c>
      <c r="D41" s="310" t="s">
        <v>501</v>
      </c>
      <c r="E41" s="311">
        <v>2.46</v>
      </c>
    </row>
    <row r="42" spans="1:5" s="312" customFormat="1">
      <c r="A42" s="309" t="str">
        <f t="shared" si="0"/>
        <v>FA055F-CarbonSense CWLP F Ash</v>
      </c>
      <c r="B42" s="309" t="s">
        <v>572</v>
      </c>
      <c r="C42" s="309" t="s">
        <v>573</v>
      </c>
      <c r="D42" s="310" t="s">
        <v>501</v>
      </c>
      <c r="E42" s="311">
        <v>2.46</v>
      </c>
    </row>
    <row r="43" spans="1:5" s="312" customFormat="1">
      <c r="A43" s="309" t="str">
        <f t="shared" si="0"/>
        <v xml:space="preserve">FA056C-Jeffery Energy Center </v>
      </c>
      <c r="B43" s="309" t="s">
        <v>574</v>
      </c>
      <c r="C43" s="309" t="s">
        <v>575</v>
      </c>
      <c r="D43" s="310" t="s">
        <v>496</v>
      </c>
      <c r="E43" s="311">
        <v>2.9</v>
      </c>
    </row>
    <row r="44" spans="1:5" s="312" customFormat="1">
      <c r="A44" s="309" t="str">
        <f t="shared" si="0"/>
        <v>FA057C-Platte Generating Station</v>
      </c>
      <c r="B44" s="309" t="s">
        <v>576</v>
      </c>
      <c r="C44" s="309" t="s">
        <v>577</v>
      </c>
      <c r="D44" s="310" t="s">
        <v>496</v>
      </c>
      <c r="E44" s="311">
        <v>2.59</v>
      </c>
    </row>
    <row r="45" spans="1:5" s="312" customFormat="1">
      <c r="A45" s="309" t="str">
        <f t="shared" si="0"/>
        <v>FA058F-Cumberland Power Station</v>
      </c>
      <c r="B45" s="309" t="s">
        <v>578</v>
      </c>
      <c r="C45" s="309" t="s">
        <v>579</v>
      </c>
      <c r="D45" s="310" t="s">
        <v>501</v>
      </c>
      <c r="E45" s="311">
        <v>2.5</v>
      </c>
    </row>
    <row r="46" spans="1:5" s="312" customFormat="1">
      <c r="A46" s="309" t="str">
        <f t="shared" si="0"/>
        <v>FA059C-Limestone Plant</v>
      </c>
      <c r="B46" s="309" t="s">
        <v>1585</v>
      </c>
      <c r="C46" s="309" t="s">
        <v>1586</v>
      </c>
      <c r="D46" s="310" t="s">
        <v>496</v>
      </c>
      <c r="E46" s="311">
        <v>2.69</v>
      </c>
    </row>
    <row r="47" spans="1:5" s="312" customFormat="1">
      <c r="A47" s="309" t="str">
        <f t="shared" si="0"/>
        <v>FA060F-Oak Grove Pozzolan</v>
      </c>
      <c r="B47" s="309" t="s">
        <v>1587</v>
      </c>
      <c r="C47" s="309" t="s">
        <v>1588</v>
      </c>
      <c r="D47" s="310" t="s">
        <v>501</v>
      </c>
      <c r="E47" s="311">
        <v>2.42</v>
      </c>
    </row>
    <row r="48" spans="1:5" s="312" customFormat="1">
      <c r="A48" s="309" t="str">
        <f t="shared" si="0"/>
        <v>FA061C-Lawrence Power Plant</v>
      </c>
      <c r="B48" s="309" t="s">
        <v>1589</v>
      </c>
      <c r="C48" s="309" t="s">
        <v>1590</v>
      </c>
      <c r="D48" s="310" t="s">
        <v>496</v>
      </c>
      <c r="E48" s="311">
        <v>2.67</v>
      </c>
    </row>
    <row r="49" spans="1:5" s="312" customFormat="1">
      <c r="A49" s="309" t="str">
        <f t="shared" si="0"/>
        <v>FA137F-Elm Road Generating Station Unit #1</v>
      </c>
      <c r="B49" s="309" t="s">
        <v>580</v>
      </c>
      <c r="C49" s="309" t="s">
        <v>581</v>
      </c>
      <c r="D49" s="310" t="s">
        <v>501</v>
      </c>
      <c r="E49" s="311">
        <v>2.68</v>
      </c>
    </row>
    <row r="50" spans="1:5" s="312" customFormat="1">
      <c r="A50" s="309" t="str">
        <f t="shared" si="0"/>
        <v>FA223C-CarbonSense C Ash</v>
      </c>
      <c r="B50" s="309" t="s">
        <v>582</v>
      </c>
      <c r="C50" s="309" t="s">
        <v>583</v>
      </c>
      <c r="D50" s="310" t="s">
        <v>496</v>
      </c>
      <c r="E50" s="311">
        <v>2.79</v>
      </c>
    </row>
    <row r="51" spans="1:5" s="312" customFormat="1">
      <c r="A51" s="309" t="str">
        <f t="shared" si="0"/>
        <v>FA237F-Elm Road Generating Station Unit #2</v>
      </c>
      <c r="B51" s="309" t="s">
        <v>584</v>
      </c>
      <c r="C51" s="309" t="s">
        <v>585</v>
      </c>
      <c r="D51" s="310" t="s">
        <v>501</v>
      </c>
      <c r="E51" s="311">
        <v>2.67</v>
      </c>
    </row>
    <row r="52" spans="1:5" s="312" customFormat="1">
      <c r="A52" s="309" t="str">
        <f t="shared" si="0"/>
        <v>FA249C-Edwards Power Station, Unit#2</v>
      </c>
      <c r="B52" s="309" t="s">
        <v>586</v>
      </c>
      <c r="C52" s="309" t="s">
        <v>587</v>
      </c>
      <c r="D52" s="310" t="s">
        <v>496</v>
      </c>
      <c r="E52" s="311">
        <v>2.71</v>
      </c>
    </row>
    <row r="53" spans="1:5" s="312" customFormat="1">
      <c r="A53" s="309" t="str">
        <f t="shared" si="0"/>
        <v>FA323F-CarbonSense F Ash</v>
      </c>
      <c r="B53" s="309" t="s">
        <v>588</v>
      </c>
      <c r="C53" s="309" t="s">
        <v>589</v>
      </c>
      <c r="D53" s="310" t="s">
        <v>501</v>
      </c>
      <c r="E53" s="311">
        <v>2.6</v>
      </c>
    </row>
    <row r="54" spans="1:5" s="312" customFormat="1">
      <c r="A54" s="309" t="str">
        <f t="shared" si="0"/>
        <v>FA349C-Edwards Power Station, Unit#3</v>
      </c>
      <c r="B54" s="309" t="s">
        <v>590</v>
      </c>
      <c r="C54" s="309" t="s">
        <v>591</v>
      </c>
      <c r="D54" s="310" t="s">
        <v>496</v>
      </c>
      <c r="E54" s="311">
        <v>2.72</v>
      </c>
    </row>
    <row r="55" spans="1:5" s="312" customFormat="1">
      <c r="A55" s="309" t="str">
        <f t="shared" ref="A55:A57" si="1">_xlfn.CONCAT(B55, "-", C55)</f>
        <v>FA249C-Edwards Power Station, Unit#2</v>
      </c>
      <c r="B55" s="309" t="s">
        <v>586</v>
      </c>
      <c r="C55" s="309" t="s">
        <v>587</v>
      </c>
      <c r="D55" s="310" t="s">
        <v>496</v>
      </c>
      <c r="E55" s="311">
        <v>2.71</v>
      </c>
    </row>
    <row r="56" spans="1:5" s="312" customFormat="1">
      <c r="A56" s="309" t="str">
        <f t="shared" si="1"/>
        <v>FA323F-CarbonSense F Ash</v>
      </c>
      <c r="B56" s="309" t="s">
        <v>588</v>
      </c>
      <c r="C56" s="309" t="s">
        <v>589</v>
      </c>
      <c r="D56" s="310" t="s">
        <v>501</v>
      </c>
      <c r="E56" s="311">
        <v>2.6</v>
      </c>
    </row>
    <row r="57" spans="1:5" s="312" customFormat="1">
      <c r="A57" s="309" t="str">
        <f t="shared" si="1"/>
        <v>FA349C-Edwards Power Station, Unit#3</v>
      </c>
      <c r="B57" s="309" t="s">
        <v>590</v>
      </c>
      <c r="C57" s="309" t="s">
        <v>591</v>
      </c>
      <c r="D57" s="310" t="s">
        <v>496</v>
      </c>
      <c r="E57" s="311">
        <v>2.72</v>
      </c>
    </row>
  </sheetData>
  <sheetProtection algorithmName="SHA-512" hashValue="pRt1bH+xfBRBw2Zgn8kF5/gQIDz59XhZidHWJtoIOwavhUWKsLiRUACltVGRLP0YFV5vnvsaNFWi9gBcCV4mfQ==" saltValue="7fQ3i1fZlCzIOzYGlsk/9w==" spinCount="100000" sheet="1" objects="1" scenarios="1"/>
  <mergeCells count="1">
    <mergeCell ref="A1:E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954D0-6B1E-47F5-8A1E-F8CFCA1F0A22}">
  <dimension ref="A1:E10"/>
  <sheetViews>
    <sheetView workbookViewId="0">
      <selection sqref="A1:E7"/>
    </sheetView>
  </sheetViews>
  <sheetFormatPr defaultRowHeight="15"/>
  <cols>
    <col min="1" max="1" width="22" bestFit="1" customWidth="1"/>
    <col min="3" max="3" width="17.21875" bestFit="1" customWidth="1"/>
  </cols>
  <sheetData>
    <row r="1" spans="1:5" ht="15" customHeight="1">
      <c r="A1" s="365" t="s">
        <v>488</v>
      </c>
      <c r="B1" s="365"/>
      <c r="C1" s="365"/>
      <c r="D1" s="365"/>
      <c r="E1" s="365"/>
    </row>
    <row r="2" spans="1:5" ht="15" customHeight="1">
      <c r="A2" s="365"/>
      <c r="B2" s="365"/>
      <c r="C2" s="365"/>
      <c r="D2" s="365"/>
      <c r="E2" s="365"/>
    </row>
    <row r="3" spans="1:5">
      <c r="A3" s="304"/>
      <c r="B3" s="304"/>
      <c r="C3" s="304"/>
      <c r="D3" s="304"/>
      <c r="E3" s="304"/>
    </row>
    <row r="4" spans="1:5">
      <c r="A4" s="304" t="str">
        <f>_xlfn.CONCAT(B4, "-", C4)</f>
        <v>SL00A-Skyway Cement</v>
      </c>
      <c r="B4" s="304" t="s">
        <v>489</v>
      </c>
      <c r="C4" s="304" t="s">
        <v>490</v>
      </c>
      <c r="D4" s="305">
        <v>2.87</v>
      </c>
      <c r="E4" s="304">
        <v>100</v>
      </c>
    </row>
    <row r="5" spans="1:5">
      <c r="A5" s="304" t="str">
        <f>_xlfn.CONCAT(B5, "-", C5)</f>
        <v>SL02A-NewCem</v>
      </c>
      <c r="B5" s="304" t="s">
        <v>491</v>
      </c>
      <c r="C5" s="304" t="s">
        <v>492</v>
      </c>
      <c r="D5" s="305">
        <v>2.93</v>
      </c>
      <c r="E5" s="304">
        <v>100</v>
      </c>
    </row>
    <row r="6" spans="1:5">
      <c r="A6" s="304" t="str">
        <f>_xlfn.CONCAT(B6, "-", C6)</f>
        <v>SL05A-Carbon Smart Grade 100</v>
      </c>
      <c r="B6" s="304" t="s">
        <v>493</v>
      </c>
      <c r="C6" s="304" t="s">
        <v>494</v>
      </c>
      <c r="D6" s="305">
        <v>2.95</v>
      </c>
      <c r="E6" s="304">
        <v>100</v>
      </c>
    </row>
    <row r="7" spans="1:5">
      <c r="A7" s="304" t="str">
        <f>_xlfn.CONCAT(B7, "-", C7)</f>
        <v>SL06A-Heidelberg Speed Plant</v>
      </c>
      <c r="B7" s="304" t="s">
        <v>1591</v>
      </c>
      <c r="C7" s="304" t="s">
        <v>1592</v>
      </c>
      <c r="D7" s="305">
        <v>2.87</v>
      </c>
      <c r="E7" s="304">
        <v>100</v>
      </c>
    </row>
    <row r="10" spans="1:5">
      <c r="D10" s="306"/>
    </row>
  </sheetData>
  <sheetProtection algorithmName="SHA-512" hashValue="fd0N8DyKr/c/rx7o/mwcjRjkcj5YQHwThzI4AZvcybM81geJ1kWqWrdOmGSwNAR/mH4zrnus61DxIjG0MzIT0w==" saltValue="Tj/wR/yuBozGa/bi4qs1Yw==" spinCount="100000" sheet="1" objects="1" scenarios="1"/>
  <mergeCells count="1">
    <mergeCell ref="A1:E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39F4E-6516-4D85-BEE2-298CB99E5917}">
  <dimension ref="A1:C43"/>
  <sheetViews>
    <sheetView workbookViewId="0">
      <selection sqref="A1:C43"/>
    </sheetView>
  </sheetViews>
  <sheetFormatPr defaultRowHeight="15"/>
  <cols>
    <col min="1" max="1" width="32.21875" bestFit="1" customWidth="1"/>
    <col min="2" max="2" width="15.6640625" bestFit="1" customWidth="1"/>
    <col min="3" max="3" width="20" bestFit="1" customWidth="1"/>
  </cols>
  <sheetData>
    <row r="1" spans="1:3" ht="15" customHeight="1">
      <c r="A1" s="366" t="s">
        <v>447</v>
      </c>
      <c r="B1" s="366"/>
      <c r="C1" s="366"/>
    </row>
    <row r="2" spans="1:3" ht="15" customHeight="1">
      <c r="A2" s="366"/>
      <c r="B2" s="366"/>
      <c r="C2" s="366"/>
    </row>
    <row r="3" spans="1:3">
      <c r="A3" s="300"/>
      <c r="B3" s="300"/>
      <c r="C3" s="300"/>
    </row>
    <row r="4" spans="1:3">
      <c r="A4" s="301" t="str">
        <f>_xlfn.CONCAT(B4, "-", C4)</f>
        <v>Air Plus-Fritz-Pak</v>
      </c>
      <c r="B4" s="301" t="s">
        <v>448</v>
      </c>
      <c r="C4" s="302" t="s">
        <v>449</v>
      </c>
    </row>
    <row r="5" spans="1:3">
      <c r="A5" s="301" t="str">
        <f t="shared" ref="A5:A43" si="0">_xlfn.CONCAT(B5, "-", C5)</f>
        <v>Airalon 3000-CHRYSO Inc</v>
      </c>
      <c r="B5" s="301" t="s">
        <v>450</v>
      </c>
      <c r="C5" s="303" t="s">
        <v>453</v>
      </c>
    </row>
    <row r="6" spans="1:3">
      <c r="A6" s="301" t="str">
        <f t="shared" si="0"/>
        <v>Airalon 7000-CHRYSO Inc</v>
      </c>
      <c r="B6" s="301" t="s">
        <v>451</v>
      </c>
      <c r="C6" s="303" t="s">
        <v>453</v>
      </c>
    </row>
    <row r="7" spans="1:3">
      <c r="A7" s="301" t="str">
        <f t="shared" si="0"/>
        <v>Chryso Air 260-CHRYSO Inc</v>
      </c>
      <c r="B7" s="301" t="s">
        <v>452</v>
      </c>
      <c r="C7" s="303" t="s">
        <v>453</v>
      </c>
    </row>
    <row r="8" spans="1:3">
      <c r="A8" s="301" t="str">
        <f t="shared" si="0"/>
        <v>ConAir 260-Premiere Admix.</v>
      </c>
      <c r="B8" s="301" t="s">
        <v>454</v>
      </c>
      <c r="C8" s="302" t="s">
        <v>455</v>
      </c>
    </row>
    <row r="9" spans="1:3">
      <c r="A9" s="301" t="str">
        <f t="shared" si="0"/>
        <v>ConAir X-Premiere Admix.</v>
      </c>
      <c r="B9" s="301" t="s">
        <v>456</v>
      </c>
      <c r="C9" s="303" t="s">
        <v>455</v>
      </c>
    </row>
    <row r="10" spans="1:3">
      <c r="A10" s="301" t="str">
        <f t="shared" si="0"/>
        <v>DNF 842-DarCole Products, Inc</v>
      </c>
      <c r="B10" s="301" t="s">
        <v>1681</v>
      </c>
      <c r="C10" s="303" t="s">
        <v>389</v>
      </c>
    </row>
    <row r="11" spans="1:3">
      <c r="A11" s="301" t="str">
        <f t="shared" si="0"/>
        <v>DSA 110-DarCole Products, Inc</v>
      </c>
      <c r="B11" s="301" t="s">
        <v>457</v>
      </c>
      <c r="C11" s="303" t="s">
        <v>389</v>
      </c>
    </row>
    <row r="12" spans="1:3">
      <c r="A12" s="301" t="str">
        <f t="shared" si="0"/>
        <v>DSA 112-DarCole Products, Inc</v>
      </c>
      <c r="B12" s="301" t="s">
        <v>1682</v>
      </c>
      <c r="C12" s="303" t="s">
        <v>389</v>
      </c>
    </row>
    <row r="13" spans="1:3">
      <c r="A13" s="301" t="str">
        <f t="shared" si="0"/>
        <v>Daravair 1000-CHRYSO Inc</v>
      </c>
      <c r="B13" s="301" t="s">
        <v>458</v>
      </c>
      <c r="C13" s="303" t="s">
        <v>453</v>
      </c>
    </row>
    <row r="14" spans="1:3">
      <c r="A14" s="301" t="str">
        <f t="shared" si="0"/>
        <v>Daravair 1400-CHRYSO Inc</v>
      </c>
      <c r="B14" s="301" t="s">
        <v>459</v>
      </c>
      <c r="C14" s="303" t="s">
        <v>453</v>
      </c>
    </row>
    <row r="15" spans="1:3">
      <c r="A15" s="301" t="str">
        <f t="shared" si="0"/>
        <v>Daravair AT 30-CHRYSO Inc</v>
      </c>
      <c r="B15" s="301" t="s">
        <v>460</v>
      </c>
      <c r="C15" s="303" t="s">
        <v>453</v>
      </c>
    </row>
    <row r="16" spans="1:3">
      <c r="A16" s="301" t="str">
        <f t="shared" si="0"/>
        <v>Daravair AT 60-CHRYSO Inc</v>
      </c>
      <c r="B16" s="301" t="s">
        <v>461</v>
      </c>
      <c r="C16" s="303" t="s">
        <v>453</v>
      </c>
    </row>
    <row r="17" spans="1:3">
      <c r="A17" s="301" t="str">
        <f t="shared" si="0"/>
        <v>Daravair M-CHRYSO Inc</v>
      </c>
      <c r="B17" s="301" t="s">
        <v>462</v>
      </c>
      <c r="C17" s="303" t="s">
        <v>453</v>
      </c>
    </row>
    <row r="18" spans="1:3">
      <c r="A18" s="301" t="str">
        <f t="shared" si="0"/>
        <v>Darex II AEA-CHRYSO Inc</v>
      </c>
      <c r="B18" s="301" t="s">
        <v>463</v>
      </c>
      <c r="C18" s="303" t="s">
        <v>453</v>
      </c>
    </row>
    <row r="19" spans="1:3">
      <c r="A19" s="301" t="str">
        <f t="shared" si="0"/>
        <v>Eucon AEA-92-Euclid</v>
      </c>
      <c r="B19" s="301" t="s">
        <v>464</v>
      </c>
      <c r="C19" s="302" t="s">
        <v>384</v>
      </c>
    </row>
    <row r="20" spans="1:3">
      <c r="A20" s="301" t="str">
        <f t="shared" si="0"/>
        <v>Eucon AEA-92S-Euclid</v>
      </c>
      <c r="B20" s="301" t="s">
        <v>465</v>
      </c>
      <c r="C20" s="303" t="s">
        <v>384</v>
      </c>
    </row>
    <row r="21" spans="1:3">
      <c r="A21" s="301" t="str">
        <f t="shared" si="0"/>
        <v>Eucon Air MAC12-Euclid</v>
      </c>
      <c r="B21" s="301" t="s">
        <v>466</v>
      </c>
      <c r="C21" s="302" t="s">
        <v>384</v>
      </c>
    </row>
    <row r="22" spans="1:3">
      <c r="A22" s="301" t="str">
        <f t="shared" si="0"/>
        <v>Eucon Air MAC6-Euclid</v>
      </c>
      <c r="B22" s="301" t="s">
        <v>467</v>
      </c>
      <c r="C22" s="303" t="s">
        <v>384</v>
      </c>
    </row>
    <row r="23" spans="1:3">
      <c r="A23" s="301" t="str">
        <f t="shared" si="0"/>
        <v>Eucon Air Mix-Euclid</v>
      </c>
      <c r="B23" s="301" t="s">
        <v>468</v>
      </c>
      <c r="C23" s="302" t="s">
        <v>384</v>
      </c>
    </row>
    <row r="24" spans="1:3">
      <c r="A24" s="301" t="str">
        <f>_xlfn.CONCAT(B24, "-", C24)</f>
        <v>Mapeair SA-Mapei</v>
      </c>
      <c r="B24" s="301" t="s">
        <v>1593</v>
      </c>
      <c r="C24" s="302" t="s">
        <v>392</v>
      </c>
    </row>
    <row r="25" spans="1:3">
      <c r="A25" s="301" t="str">
        <f>_xlfn.CONCAT(B25, "-", C25)</f>
        <v>Mapeair SA-50-Mapei</v>
      </c>
      <c r="B25" s="301" t="s">
        <v>1594</v>
      </c>
      <c r="C25" s="303" t="s">
        <v>392</v>
      </c>
    </row>
    <row r="26" spans="1:3">
      <c r="A26" s="301" t="str">
        <f>_xlfn.CONCAT(B26, "-", C26)</f>
        <v>Mapeair VR-Mapei</v>
      </c>
      <c r="B26" s="301" t="s">
        <v>1595</v>
      </c>
      <c r="C26" s="302" t="s">
        <v>392</v>
      </c>
    </row>
    <row r="27" spans="1:3">
      <c r="A27" s="301" t="str">
        <f t="shared" si="0"/>
        <v>MasterAir AE 200-Master Builders</v>
      </c>
      <c r="B27" s="301" t="s">
        <v>469</v>
      </c>
      <c r="C27" s="303" t="s">
        <v>1596</v>
      </c>
    </row>
    <row r="28" spans="1:3">
      <c r="A28" s="301" t="str">
        <f t="shared" si="0"/>
        <v>MasterAir AE 400-Master Builders</v>
      </c>
      <c r="B28" s="301" t="s">
        <v>470</v>
      </c>
      <c r="C28" s="303" t="s">
        <v>1596</v>
      </c>
    </row>
    <row r="29" spans="1:3">
      <c r="A29" s="301" t="str">
        <f t="shared" si="0"/>
        <v>MasterAir AE 90-Master Builders</v>
      </c>
      <c r="B29" s="301" t="s">
        <v>471</v>
      </c>
      <c r="C29" s="303" t="s">
        <v>1596</v>
      </c>
    </row>
    <row r="30" spans="1:3">
      <c r="A30" s="301" t="str">
        <f t="shared" si="0"/>
        <v>MasterAir VR 10-Master Builders</v>
      </c>
      <c r="B30" s="301" t="s">
        <v>472</v>
      </c>
      <c r="C30" s="303" t="s">
        <v>1596</v>
      </c>
    </row>
    <row r="31" spans="1:3">
      <c r="A31" s="301" t="str">
        <f t="shared" si="0"/>
        <v>Miracon 2315-Miracon Tech.</v>
      </c>
      <c r="B31" s="301" t="s">
        <v>473</v>
      </c>
      <c r="C31" s="303" t="s">
        <v>474</v>
      </c>
    </row>
    <row r="32" spans="1:3">
      <c r="A32" s="301" t="str">
        <f t="shared" si="0"/>
        <v>Polychem SA-14-Mapei</v>
      </c>
      <c r="B32" s="301" t="s">
        <v>1597</v>
      </c>
      <c r="C32" s="303" t="s">
        <v>392</v>
      </c>
    </row>
    <row r="33" spans="1:3">
      <c r="A33" s="301" t="str">
        <f t="shared" si="0"/>
        <v>RAE-260-RussTech, Inc.</v>
      </c>
      <c r="B33" s="301" t="s">
        <v>475</v>
      </c>
      <c r="C33" s="303" t="s">
        <v>476</v>
      </c>
    </row>
    <row r="34" spans="1:3">
      <c r="A34" s="301" t="str">
        <f t="shared" si="0"/>
        <v>RSA-10-RussTech, Inc.</v>
      </c>
      <c r="B34" s="301" t="s">
        <v>477</v>
      </c>
      <c r="C34" s="302" t="s">
        <v>476</v>
      </c>
    </row>
    <row r="35" spans="1:3">
      <c r="A35" s="301" t="str">
        <f t="shared" si="0"/>
        <v>Sika AEA-14-Sika</v>
      </c>
      <c r="B35" s="301" t="s">
        <v>478</v>
      </c>
      <c r="C35" s="303" t="s">
        <v>432</v>
      </c>
    </row>
    <row r="36" spans="1:3">
      <c r="A36" s="301" t="str">
        <f t="shared" si="0"/>
        <v>Sika AER-C-Sika</v>
      </c>
      <c r="B36" s="301" t="s">
        <v>479</v>
      </c>
      <c r="C36" s="302" t="s">
        <v>432</v>
      </c>
    </row>
    <row r="37" spans="1:3">
      <c r="A37" s="301" t="str">
        <f t="shared" si="0"/>
        <v>Sika Air-Sika</v>
      </c>
      <c r="B37" s="301" t="s">
        <v>480</v>
      </c>
      <c r="C37" s="303" t="s">
        <v>432</v>
      </c>
    </row>
    <row r="38" spans="1:3">
      <c r="A38" s="301" t="str">
        <f t="shared" si="0"/>
        <v>Sika Air-260-Sika</v>
      </c>
      <c r="B38" s="301" t="s">
        <v>481</v>
      </c>
      <c r="C38" s="302" t="s">
        <v>432</v>
      </c>
    </row>
    <row r="39" spans="1:3">
      <c r="A39" s="301" t="str">
        <f t="shared" si="0"/>
        <v>Sika Air-360-Sika</v>
      </c>
      <c r="B39" s="301" t="s">
        <v>482</v>
      </c>
      <c r="C39" s="303" t="s">
        <v>432</v>
      </c>
    </row>
    <row r="40" spans="1:3">
      <c r="A40" s="301" t="str">
        <f t="shared" si="0"/>
        <v>SikaControl AIR-160-Sika</v>
      </c>
      <c r="B40" s="301" t="s">
        <v>483</v>
      </c>
      <c r="C40" s="302" t="s">
        <v>432</v>
      </c>
    </row>
    <row r="41" spans="1:3">
      <c r="A41" s="301" t="str">
        <f t="shared" si="0"/>
        <v>Stable Air-CCT</v>
      </c>
      <c r="B41" s="301" t="s">
        <v>484</v>
      </c>
      <c r="C41" s="303" t="s">
        <v>485</v>
      </c>
    </row>
    <row r="42" spans="1:3">
      <c r="A42" s="301" t="str">
        <f t="shared" si="0"/>
        <v>Super Air Plus-Fritz-Pak</v>
      </c>
      <c r="B42" s="301" t="s">
        <v>486</v>
      </c>
      <c r="C42" s="302" t="s">
        <v>449</v>
      </c>
    </row>
    <row r="43" spans="1:3">
      <c r="A43" s="301" t="str">
        <f t="shared" si="0"/>
        <v>Terapave AEA-CHRYSO Inc</v>
      </c>
      <c r="B43" s="301" t="s">
        <v>487</v>
      </c>
      <c r="C43" s="303" t="s">
        <v>453</v>
      </c>
    </row>
  </sheetData>
  <sheetProtection algorithmName="SHA-512" hashValue="eDDz6UDLxA163bs+TpJDdKeCtrAF+BdRcUernhLHDnq4Dr593Vaw4Jk0cUyE7pXsIP/OWNxl74je9wWNP89G5g==" saltValue="3U8XC8ZvLeaYbYCWySQxGw==" spinCount="100000" sheet="1" objects="1" scenarios="1"/>
  <mergeCells count="1">
    <mergeCell ref="A1:C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11C8D-22A2-4C58-9F4F-6D1D73722F34}">
  <dimension ref="A1:G79"/>
  <sheetViews>
    <sheetView workbookViewId="0">
      <selection sqref="A1:XFD1048576"/>
    </sheetView>
  </sheetViews>
  <sheetFormatPr defaultRowHeight="15.75"/>
  <cols>
    <col min="1" max="1" width="32.5546875" style="324" bestFit="1" customWidth="1"/>
    <col min="2" max="2" width="17.88671875" bestFit="1" customWidth="1"/>
    <col min="3" max="3" width="19" bestFit="1" customWidth="1"/>
    <col min="5" max="5" width="30.44140625" bestFit="1" customWidth="1"/>
    <col min="6" max="6" width="18.109375" bestFit="1" customWidth="1"/>
    <col min="7" max="7" width="15.6640625" bestFit="1" customWidth="1"/>
  </cols>
  <sheetData>
    <row r="1" spans="1:7" ht="15">
      <c r="A1" s="367" t="s">
        <v>379</v>
      </c>
      <c r="B1" s="367"/>
      <c r="C1" s="367"/>
      <c r="E1" s="368"/>
      <c r="F1" s="368"/>
      <c r="G1" s="368"/>
    </row>
    <row r="2" spans="1:7" ht="15">
      <c r="A2" s="367"/>
      <c r="B2" s="367"/>
      <c r="C2" s="367"/>
      <c r="E2" s="368"/>
      <c r="F2" s="368"/>
      <c r="G2" s="368"/>
    </row>
    <row r="3" spans="1:7">
      <c r="A3" s="294"/>
      <c r="B3" s="294"/>
      <c r="C3" s="294"/>
      <c r="E3" s="295"/>
      <c r="F3" s="295"/>
      <c r="G3" s="295"/>
    </row>
    <row r="4" spans="1:7">
      <c r="A4" s="296" t="str">
        <f>_xlfn.CONCAT(B4, "-", C4)</f>
        <v>ADVA 140M-CHRYSO Inc.</v>
      </c>
      <c r="B4" s="294" t="s">
        <v>380</v>
      </c>
      <c r="C4" s="297" t="s">
        <v>1683</v>
      </c>
      <c r="E4" s="295"/>
      <c r="F4" s="295"/>
      <c r="G4" s="295"/>
    </row>
    <row r="5" spans="1:7">
      <c r="A5" s="296" t="str">
        <f>_xlfn.CONCAT(B5, "-", C5)</f>
        <v>ADVA Cast 575-CHRYSO Inc.</v>
      </c>
      <c r="B5" s="294" t="s">
        <v>381</v>
      </c>
      <c r="C5" s="297" t="s">
        <v>1683</v>
      </c>
      <c r="E5" s="295"/>
      <c r="F5" s="295"/>
      <c r="G5" s="295"/>
    </row>
    <row r="6" spans="1:7">
      <c r="A6" s="296" t="str">
        <f t="shared" ref="A6" si="0">_xlfn.CONCAT(B6, "-", C6)</f>
        <v>ADVA Cast 600-CHRYSO Inc.</v>
      </c>
      <c r="B6" s="294" t="s">
        <v>382</v>
      </c>
      <c r="C6" s="297" t="s">
        <v>1683</v>
      </c>
      <c r="E6" s="295"/>
      <c r="F6" s="295"/>
      <c r="G6" s="295"/>
    </row>
    <row r="7" spans="1:7" ht="15">
      <c r="A7" s="296" t="str">
        <f>_xlfn.CONCAT(B7, "-", C7)</f>
        <v>Accelguard G3-Euclid</v>
      </c>
      <c r="B7" s="296" t="s">
        <v>383</v>
      </c>
      <c r="C7" s="297" t="s">
        <v>384</v>
      </c>
      <c r="E7" s="295"/>
      <c r="F7" s="295"/>
      <c r="G7" s="298"/>
    </row>
    <row r="8" spans="1:7" ht="15">
      <c r="A8" s="296" t="str">
        <f t="shared" ref="A8:A79" si="1">_xlfn.CONCAT(B8, "-", C8)</f>
        <v>Chryso Fluid Optima 256-CHRYSO Inc.</v>
      </c>
      <c r="B8" s="296" t="s">
        <v>385</v>
      </c>
      <c r="C8" s="297" t="s">
        <v>1683</v>
      </c>
      <c r="E8" s="295"/>
      <c r="F8" s="295"/>
      <c r="G8" s="299"/>
    </row>
    <row r="9" spans="1:7" ht="15">
      <c r="A9" s="296" t="str">
        <f t="shared" si="1"/>
        <v>Chryso Optima 249-CHRYSO Inc.</v>
      </c>
      <c r="B9" s="296" t="s">
        <v>1598</v>
      </c>
      <c r="C9" s="297" t="s">
        <v>1683</v>
      </c>
      <c r="E9" s="295"/>
      <c r="F9" s="295"/>
      <c r="G9" s="299"/>
    </row>
    <row r="10" spans="1:7" ht="15">
      <c r="A10" s="296" t="str">
        <f t="shared" si="1"/>
        <v>Clarena MC 2000-CHRYSO Inc.</v>
      </c>
      <c r="B10" s="296" t="s">
        <v>386</v>
      </c>
      <c r="C10" s="297" t="s">
        <v>1683</v>
      </c>
      <c r="E10" s="295"/>
      <c r="F10" s="295"/>
      <c r="G10" s="298"/>
    </row>
    <row r="11" spans="1:7" ht="15">
      <c r="A11" s="296" t="str">
        <f t="shared" si="1"/>
        <v>Concera SA8080-CHRYSO Inc.</v>
      </c>
      <c r="B11" s="296" t="s">
        <v>387</v>
      </c>
      <c r="C11" s="297" t="s">
        <v>1683</v>
      </c>
      <c r="E11" s="295"/>
      <c r="F11" s="295"/>
      <c r="G11" s="298"/>
    </row>
    <row r="12" spans="1:7" ht="15">
      <c r="A12" s="296" t="str">
        <f t="shared" si="1"/>
        <v>DNL 485-DarCole Products, Inc</v>
      </c>
      <c r="B12" s="296" t="s">
        <v>388</v>
      </c>
      <c r="C12" s="297" t="s">
        <v>389</v>
      </c>
      <c r="E12" s="295"/>
      <c r="F12" s="295"/>
      <c r="G12" s="298"/>
    </row>
    <row r="13" spans="1:7" ht="15">
      <c r="A13" s="296" t="str">
        <f t="shared" si="1"/>
        <v>DNL 785-DarCole Products, Inc</v>
      </c>
      <c r="B13" s="296" t="s">
        <v>390</v>
      </c>
      <c r="C13" s="297" t="s">
        <v>389</v>
      </c>
      <c r="E13" s="295"/>
      <c r="F13" s="295"/>
      <c r="G13" s="298"/>
    </row>
    <row r="14" spans="1:7" ht="15">
      <c r="A14" s="296" t="str">
        <f t="shared" si="1"/>
        <v>Dynamon 850-Mapei</v>
      </c>
      <c r="B14" s="296" t="s">
        <v>1599</v>
      </c>
      <c r="C14" s="297" t="s">
        <v>392</v>
      </c>
      <c r="E14" s="295"/>
      <c r="F14" s="295"/>
      <c r="G14" s="298"/>
    </row>
    <row r="15" spans="1:7" ht="15">
      <c r="A15" s="296" t="str">
        <f t="shared" si="1"/>
        <v>Dynamon Easy 75-Mapei</v>
      </c>
      <c r="B15" s="296" t="s">
        <v>1684</v>
      </c>
      <c r="C15" s="297" t="s">
        <v>392</v>
      </c>
      <c r="E15" s="295"/>
      <c r="F15" s="295"/>
      <c r="G15" s="298"/>
    </row>
    <row r="16" spans="1:7" ht="15">
      <c r="A16" s="296" t="str">
        <f t="shared" si="1"/>
        <v>Dynamon NRG 1092-Mapei</v>
      </c>
      <c r="B16" s="296" t="s">
        <v>391</v>
      </c>
      <c r="C16" s="297" t="s">
        <v>392</v>
      </c>
      <c r="E16" s="295"/>
      <c r="F16" s="295"/>
      <c r="G16" s="299"/>
    </row>
    <row r="17" spans="1:7" ht="15">
      <c r="A17" s="296" t="str">
        <f t="shared" si="1"/>
        <v>Dynamon NRG 546-Mapei</v>
      </c>
      <c r="B17" s="296" t="s">
        <v>393</v>
      </c>
      <c r="C17" s="297" t="s">
        <v>392</v>
      </c>
      <c r="E17" s="295"/>
      <c r="F17" s="295"/>
      <c r="G17" s="298"/>
    </row>
    <row r="18" spans="1:7" ht="15">
      <c r="A18" s="296" t="str">
        <f t="shared" si="1"/>
        <v>Dynamon SX-Mapei</v>
      </c>
      <c r="B18" s="296" t="s">
        <v>394</v>
      </c>
      <c r="C18" s="297" t="s">
        <v>392</v>
      </c>
      <c r="E18" s="295"/>
      <c r="F18" s="295"/>
      <c r="G18" s="298"/>
    </row>
    <row r="19" spans="1:7" ht="15">
      <c r="A19" s="296" t="str">
        <f t="shared" si="1"/>
        <v>Eucon MR-Euclid</v>
      </c>
      <c r="B19" s="296" t="s">
        <v>395</v>
      </c>
      <c r="C19" s="297" t="s">
        <v>384</v>
      </c>
      <c r="E19" s="295"/>
      <c r="F19" s="295"/>
      <c r="G19" s="298"/>
    </row>
    <row r="20" spans="1:7" ht="15">
      <c r="A20" s="296" t="str">
        <f t="shared" si="1"/>
        <v>Eucon MRX-Euclid</v>
      </c>
      <c r="B20" s="296" t="s">
        <v>396</v>
      </c>
      <c r="C20" s="297" t="s">
        <v>384</v>
      </c>
      <c r="E20" s="295"/>
      <c r="F20" s="295"/>
      <c r="G20" s="298"/>
    </row>
    <row r="21" spans="1:7" ht="15">
      <c r="A21" s="296" t="str">
        <f t="shared" si="1"/>
        <v>Eucon SE-Euclid</v>
      </c>
      <c r="B21" s="296" t="s">
        <v>397</v>
      </c>
      <c r="C21" s="297" t="s">
        <v>384</v>
      </c>
      <c r="E21" s="295"/>
      <c r="F21" s="295"/>
      <c r="G21" s="298"/>
    </row>
    <row r="22" spans="1:7" ht="15">
      <c r="A22" s="296" t="str">
        <f t="shared" si="1"/>
        <v>Eucon WR-Euclid</v>
      </c>
      <c r="B22" s="296" t="s">
        <v>398</v>
      </c>
      <c r="C22" s="297" t="s">
        <v>384</v>
      </c>
      <c r="E22" s="295"/>
      <c r="F22" s="295"/>
      <c r="G22" s="298"/>
    </row>
    <row r="23" spans="1:7" ht="15">
      <c r="A23" s="296" t="str">
        <f t="shared" si="1"/>
        <v>Eucon WR-75-Euclid</v>
      </c>
      <c r="B23" s="296" t="s">
        <v>399</v>
      </c>
      <c r="C23" s="297" t="s">
        <v>384</v>
      </c>
      <c r="E23" s="295"/>
      <c r="F23" s="295"/>
      <c r="G23" s="298"/>
    </row>
    <row r="24" spans="1:7" ht="15">
      <c r="A24" s="296" t="str">
        <f t="shared" si="1"/>
        <v>Eucon WR-91-Euclid</v>
      </c>
      <c r="B24" s="296" t="s">
        <v>400</v>
      </c>
      <c r="C24" s="297" t="s">
        <v>384</v>
      </c>
      <c r="E24" s="295"/>
      <c r="F24" s="295"/>
      <c r="G24" s="298"/>
    </row>
    <row r="25" spans="1:7" ht="15">
      <c r="A25" s="296" t="str">
        <f t="shared" si="1"/>
        <v>Eucon X-15-Euclid</v>
      </c>
      <c r="B25" s="296" t="s">
        <v>1600</v>
      </c>
      <c r="C25" s="297" t="s">
        <v>384</v>
      </c>
      <c r="E25" s="295"/>
      <c r="F25" s="295"/>
      <c r="G25" s="298"/>
    </row>
    <row r="26" spans="1:7" ht="15">
      <c r="A26" s="296" t="str">
        <f t="shared" si="1"/>
        <v>Extendflo X90-RussTech</v>
      </c>
      <c r="B26" s="296" t="s">
        <v>401</v>
      </c>
      <c r="C26" s="297" t="s">
        <v>402</v>
      </c>
      <c r="E26" s="295"/>
      <c r="F26" s="295"/>
      <c r="G26" s="298"/>
    </row>
    <row r="27" spans="1:7" ht="15">
      <c r="A27" s="296" t="str">
        <f t="shared" si="1"/>
        <v>FinishEase-NC-RussTech</v>
      </c>
      <c r="B27" s="296" t="s">
        <v>403</v>
      </c>
      <c r="C27" s="297" t="s">
        <v>402</v>
      </c>
      <c r="E27" s="295"/>
      <c r="F27" s="295"/>
      <c r="G27" s="298"/>
    </row>
    <row r="28" spans="1:7" ht="15">
      <c r="A28" s="296" t="str">
        <f t="shared" si="1"/>
        <v>LC-400P-RussTech</v>
      </c>
      <c r="B28" s="296" t="s">
        <v>404</v>
      </c>
      <c r="C28" s="297" t="s">
        <v>402</v>
      </c>
      <c r="E28" s="295"/>
      <c r="F28" s="295"/>
      <c r="G28" s="298"/>
    </row>
    <row r="29" spans="1:7" ht="15">
      <c r="A29" s="296" t="str">
        <f t="shared" si="1"/>
        <v>MIRA 62-CHRYSO Inc.</v>
      </c>
      <c r="B29" s="296" t="s">
        <v>405</v>
      </c>
      <c r="C29" s="297" t="s">
        <v>1683</v>
      </c>
      <c r="E29" s="295"/>
      <c r="F29" s="295"/>
      <c r="G29" s="298"/>
    </row>
    <row r="30" spans="1:7" ht="15">
      <c r="A30" s="296" t="str">
        <f t="shared" si="1"/>
        <v>MIRA 95-CHRYSO Inc.</v>
      </c>
      <c r="B30" s="296" t="s">
        <v>406</v>
      </c>
      <c r="C30" s="297" t="s">
        <v>1683</v>
      </c>
      <c r="E30" s="295"/>
      <c r="F30" s="295"/>
      <c r="G30" s="298"/>
    </row>
    <row r="31" spans="1:7" ht="15">
      <c r="A31" s="296" t="str">
        <f t="shared" si="1"/>
        <v>MIRA 110-CHRYSO Inc.</v>
      </c>
      <c r="B31" s="296" t="s">
        <v>407</v>
      </c>
      <c r="C31" s="297" t="s">
        <v>1683</v>
      </c>
      <c r="E31" s="295"/>
      <c r="F31" s="295"/>
      <c r="G31" s="298"/>
    </row>
    <row r="32" spans="1:7" ht="15">
      <c r="A32" s="296" t="str">
        <f t="shared" si="1"/>
        <v>Mapefluid N200-Mapei</v>
      </c>
      <c r="B32" s="296" t="s">
        <v>408</v>
      </c>
      <c r="C32" s="297" t="s">
        <v>392</v>
      </c>
      <c r="E32" s="295"/>
      <c r="F32" s="295"/>
      <c r="G32" s="298"/>
    </row>
    <row r="33" spans="1:7" ht="15">
      <c r="A33" s="296" t="str">
        <f>_xlfn.CONCAT(B33, "-", C33)</f>
        <v>Mapeplast 400 NC-Mapei</v>
      </c>
      <c r="B33" s="296" t="s">
        <v>1601</v>
      </c>
      <c r="C33" s="297" t="s">
        <v>392</v>
      </c>
    </row>
    <row r="34" spans="1:7" ht="15">
      <c r="A34" s="296" t="str">
        <f>_xlfn.CONCAT(B34, "-", C34)</f>
        <v>Mapeplast 440 NS-Mapei</v>
      </c>
      <c r="B34" s="296" t="s">
        <v>1685</v>
      </c>
      <c r="C34" s="297" t="s">
        <v>392</v>
      </c>
    </row>
    <row r="35" spans="1:7" ht="15">
      <c r="A35" s="296" t="str">
        <f>_xlfn.CONCAT(B35, "-", C35)</f>
        <v>Mapeplast KB 1200-Mapei</v>
      </c>
      <c r="B35" s="296" t="s">
        <v>1602</v>
      </c>
      <c r="C35" s="297" t="s">
        <v>392</v>
      </c>
    </row>
    <row r="36" spans="1:7" ht="15">
      <c r="A36" s="296" t="str">
        <f t="shared" si="1"/>
        <v>Mapeplast MR 107-Mapei</v>
      </c>
      <c r="B36" s="296" t="s">
        <v>409</v>
      </c>
      <c r="C36" s="297" t="s">
        <v>392</v>
      </c>
      <c r="E36" s="295"/>
      <c r="F36" s="295"/>
      <c r="G36" s="298"/>
    </row>
    <row r="37" spans="1:7" ht="15">
      <c r="A37" s="296" t="str">
        <f t="shared" si="1"/>
        <v>Mapeplast N-Mapei</v>
      </c>
      <c r="B37" s="296" t="s">
        <v>410</v>
      </c>
      <c r="C37" s="297" t="s">
        <v>392</v>
      </c>
      <c r="E37" s="295"/>
      <c r="F37" s="295"/>
      <c r="G37" s="299"/>
    </row>
    <row r="38" spans="1:7" ht="15">
      <c r="A38" s="296" t="str">
        <f t="shared" si="1"/>
        <v>Mapeplast Paver Plus-Mapei</v>
      </c>
      <c r="B38" s="296" t="s">
        <v>1603</v>
      </c>
      <c r="C38" s="297" t="s">
        <v>392</v>
      </c>
      <c r="E38" s="295"/>
      <c r="F38" s="295"/>
      <c r="G38" s="299"/>
    </row>
    <row r="39" spans="1:7" ht="15">
      <c r="A39" s="296" t="str">
        <f>_xlfn.CONCAT(B39, "-", C39)</f>
        <v>Master X-Seed 66-Master Builders</v>
      </c>
      <c r="B39" s="296" t="s">
        <v>411</v>
      </c>
      <c r="C39" s="297" t="s">
        <v>1596</v>
      </c>
      <c r="E39" s="295"/>
      <c r="F39" s="295"/>
      <c r="G39" s="298"/>
    </row>
    <row r="40" spans="1:7" ht="15">
      <c r="A40" s="296" t="str">
        <f>_xlfn.CONCAT(B40, "-", C40)</f>
        <v>MasterEase 5000-Master Builders</v>
      </c>
      <c r="B40" s="296" t="s">
        <v>1604</v>
      </c>
      <c r="C40" s="297" t="s">
        <v>1596</v>
      </c>
      <c r="E40" s="295"/>
      <c r="F40" s="295"/>
      <c r="G40" s="298"/>
    </row>
    <row r="41" spans="1:7" ht="15">
      <c r="A41" s="296" t="str">
        <f>_xlfn.CONCAT(B41, "-", C41)</f>
        <v>MasterGlenium 1466-Master Builders</v>
      </c>
      <c r="B41" s="296" t="s">
        <v>412</v>
      </c>
      <c r="C41" s="297" t="s">
        <v>1596</v>
      </c>
      <c r="E41" s="295"/>
      <c r="F41" s="295"/>
      <c r="G41" s="298"/>
    </row>
    <row r="42" spans="1:7" ht="15">
      <c r="A42" s="296" t="str">
        <f t="shared" si="1"/>
        <v>MasterGlenium 3030-Master Builders</v>
      </c>
      <c r="B42" s="296" t="s">
        <v>413</v>
      </c>
      <c r="C42" s="297" t="s">
        <v>1596</v>
      </c>
      <c r="E42" s="295"/>
      <c r="F42" s="295"/>
      <c r="G42" s="298"/>
    </row>
    <row r="43" spans="1:7" ht="15">
      <c r="A43" s="296" t="str">
        <f t="shared" si="1"/>
        <v>MasterGlenium 7500-Master Builders</v>
      </c>
      <c r="B43" s="296" t="s">
        <v>1605</v>
      </c>
      <c r="C43" s="297" t="s">
        <v>1596</v>
      </c>
      <c r="E43" s="295"/>
      <c r="F43" s="295"/>
      <c r="G43" s="298"/>
    </row>
    <row r="44" spans="1:7" ht="15">
      <c r="A44" s="296" t="str">
        <f t="shared" si="1"/>
        <v>MasterGlenium 7920-Master Builders</v>
      </c>
      <c r="B44" s="296" t="s">
        <v>414</v>
      </c>
      <c r="C44" s="297" t="s">
        <v>1596</v>
      </c>
      <c r="E44" s="295"/>
      <c r="F44" s="295"/>
      <c r="G44" s="299"/>
    </row>
    <row r="45" spans="1:7" ht="15">
      <c r="A45" s="296" t="str">
        <f t="shared" si="1"/>
        <v>MasterPolyheed 900-Master Builders</v>
      </c>
      <c r="B45" s="296" t="s">
        <v>415</v>
      </c>
      <c r="C45" s="297" t="s">
        <v>1596</v>
      </c>
    </row>
    <row r="46" spans="1:7" ht="15">
      <c r="A46" s="296" t="str">
        <f t="shared" si="1"/>
        <v>MasterPolyheed 997-Master Builders</v>
      </c>
      <c r="B46" s="296" t="s">
        <v>416</v>
      </c>
      <c r="C46" s="297" t="s">
        <v>1596</v>
      </c>
    </row>
    <row r="47" spans="1:7" ht="15">
      <c r="A47" s="296" t="str">
        <f t="shared" si="1"/>
        <v>MasterPolyheed 1020-Master Builders</v>
      </c>
      <c r="B47" s="296" t="s">
        <v>417</v>
      </c>
      <c r="C47" s="297" t="s">
        <v>1596</v>
      </c>
    </row>
    <row r="48" spans="1:7" ht="15">
      <c r="A48" s="296" t="str">
        <f t="shared" si="1"/>
        <v>MasterPolyheed 1025-Master Builders</v>
      </c>
      <c r="B48" s="296" t="s">
        <v>418</v>
      </c>
      <c r="C48" s="297" t="s">
        <v>1596</v>
      </c>
    </row>
    <row r="49" spans="1:3" ht="15">
      <c r="A49" s="296" t="str">
        <f t="shared" si="1"/>
        <v>MasterPolyheed 1720-Master Builders</v>
      </c>
      <c r="B49" s="296" t="s">
        <v>419</v>
      </c>
      <c r="C49" s="297" t="s">
        <v>1596</v>
      </c>
    </row>
    <row r="50" spans="1:3" ht="15">
      <c r="A50" s="296" t="str">
        <f t="shared" si="1"/>
        <v>MasterPolyheed 1725-Master Builders</v>
      </c>
      <c r="B50" s="296" t="s">
        <v>420</v>
      </c>
      <c r="C50" s="297" t="s">
        <v>1596</v>
      </c>
    </row>
    <row r="51" spans="1:3" ht="15">
      <c r="A51" s="296" t="str">
        <f t="shared" si="1"/>
        <v>MasterPozzolith 200-Master Builders</v>
      </c>
      <c r="B51" s="296" t="s">
        <v>421</v>
      </c>
      <c r="C51" s="297" t="s">
        <v>1596</v>
      </c>
    </row>
    <row r="52" spans="1:3" ht="15">
      <c r="A52" s="296" t="str">
        <f t="shared" si="1"/>
        <v>MasterPozzolith 322-Master Builders</v>
      </c>
      <c r="B52" s="296" t="s">
        <v>422</v>
      </c>
      <c r="C52" s="297" t="s">
        <v>1596</v>
      </c>
    </row>
    <row r="53" spans="1:3" ht="15">
      <c r="A53" s="296" t="str">
        <f t="shared" si="1"/>
        <v>MasterPozzolith 700-Master Builders</v>
      </c>
      <c r="B53" s="296" t="s">
        <v>423</v>
      </c>
      <c r="C53" s="297" t="s">
        <v>1596</v>
      </c>
    </row>
    <row r="54" spans="1:3" ht="15">
      <c r="A54" s="296" t="str">
        <f t="shared" si="1"/>
        <v>MasterPozzolith 80-Master Builders</v>
      </c>
      <c r="B54" s="296" t="s">
        <v>424</v>
      </c>
      <c r="C54" s="297" t="s">
        <v>1596</v>
      </c>
    </row>
    <row r="55" spans="1:3" ht="15">
      <c r="A55" s="296" t="str">
        <f t="shared" si="1"/>
        <v>Melchem 38-Mapei</v>
      </c>
      <c r="B55" s="296" t="s">
        <v>425</v>
      </c>
      <c r="C55" s="297" t="s">
        <v>392</v>
      </c>
    </row>
    <row r="56" spans="1:3" ht="15">
      <c r="A56" s="296" t="str">
        <f t="shared" si="1"/>
        <v>OptiFlo 500-Premiere Admix</v>
      </c>
      <c r="B56" s="296" t="s">
        <v>426</v>
      </c>
      <c r="C56" s="297" t="s">
        <v>427</v>
      </c>
    </row>
    <row r="57" spans="1:3" ht="15">
      <c r="A57" s="296" t="str">
        <f t="shared" si="1"/>
        <v>OptiFlo 700-Premiere Admix</v>
      </c>
      <c r="B57" s="296" t="s">
        <v>428</v>
      </c>
      <c r="C57" s="297" t="s">
        <v>427</v>
      </c>
    </row>
    <row r="58" spans="1:3" ht="15">
      <c r="A58" s="296" t="str">
        <f t="shared" si="1"/>
        <v>OptiFlo MR-Premiere Admix</v>
      </c>
      <c r="B58" s="296" t="s">
        <v>429</v>
      </c>
      <c r="C58" s="297" t="s">
        <v>427</v>
      </c>
    </row>
    <row r="59" spans="1:3" ht="15">
      <c r="A59" s="296" t="str">
        <f t="shared" si="1"/>
        <v>Plastol 6420-Euclid</v>
      </c>
      <c r="B59" s="296" t="s">
        <v>430</v>
      </c>
      <c r="C59" s="297" t="s">
        <v>384</v>
      </c>
    </row>
    <row r="60" spans="1:3" ht="15">
      <c r="A60" s="296" t="str">
        <f t="shared" si="1"/>
        <v>Plastol 6425-Euclid</v>
      </c>
      <c r="B60" s="296" t="s">
        <v>1606</v>
      </c>
      <c r="C60" s="297" t="s">
        <v>384</v>
      </c>
    </row>
    <row r="61" spans="1:3" ht="15">
      <c r="A61" s="296" t="str">
        <f t="shared" si="1"/>
        <v>Polychem 3000-Mapei</v>
      </c>
      <c r="B61" s="296" t="s">
        <v>431</v>
      </c>
      <c r="C61" s="297" t="s">
        <v>392</v>
      </c>
    </row>
    <row r="62" spans="1:3" ht="15">
      <c r="A62" s="296" t="str">
        <f t="shared" si="1"/>
        <v>Sika Plastocrete 10N-Sika</v>
      </c>
      <c r="B62" s="296" t="s">
        <v>1607</v>
      </c>
      <c r="C62" s="297" t="s">
        <v>432</v>
      </c>
    </row>
    <row r="63" spans="1:3" ht="15">
      <c r="A63" s="296" t="str">
        <f t="shared" si="1"/>
        <v>Sika Plastocrete 161-Sika</v>
      </c>
      <c r="B63" s="296" t="s">
        <v>1608</v>
      </c>
      <c r="C63" s="297" t="s">
        <v>432</v>
      </c>
    </row>
    <row r="64" spans="1:3" ht="15">
      <c r="A64" s="296" t="str">
        <f t="shared" si="1"/>
        <v>Sika Plastocrete-250-Sika</v>
      </c>
      <c r="B64" s="296" t="s">
        <v>1609</v>
      </c>
      <c r="C64" s="297" t="s">
        <v>432</v>
      </c>
    </row>
    <row r="65" spans="1:3" ht="15">
      <c r="A65" s="296" t="str">
        <f t="shared" si="1"/>
        <v>Sika ViscoCrete 1000-Sika</v>
      </c>
      <c r="B65" s="296" t="s">
        <v>433</v>
      </c>
      <c r="C65" s="297" t="s">
        <v>432</v>
      </c>
    </row>
    <row r="66" spans="1:3" ht="15">
      <c r="A66" s="296" t="str">
        <f t="shared" si="1"/>
        <v>Sika ViscoCrete 1100-Sika</v>
      </c>
      <c r="B66" s="296" t="s">
        <v>1610</v>
      </c>
      <c r="C66" s="297" t="s">
        <v>432</v>
      </c>
    </row>
    <row r="67" spans="1:3" ht="15">
      <c r="A67" s="296" t="str">
        <f t="shared" si="1"/>
        <v>Sika ViscoFlow-2020-Sika</v>
      </c>
      <c r="B67" s="296" t="s">
        <v>434</v>
      </c>
      <c r="C67" s="297" t="s">
        <v>432</v>
      </c>
    </row>
    <row r="68" spans="1:3" ht="15">
      <c r="A68" s="296" t="str">
        <f t="shared" si="1"/>
        <v>Sikament AFM-Sika</v>
      </c>
      <c r="B68" s="296" t="s">
        <v>435</v>
      </c>
      <c r="C68" s="297" t="s">
        <v>432</v>
      </c>
    </row>
    <row r="69" spans="1:3" ht="15">
      <c r="A69" s="296" t="str">
        <f t="shared" si="1"/>
        <v>Sikament 686-Sika</v>
      </c>
      <c r="B69" s="296" t="s">
        <v>436</v>
      </c>
      <c r="C69" s="297" t="s">
        <v>432</v>
      </c>
    </row>
    <row r="70" spans="1:3" ht="15">
      <c r="A70" s="296" t="str">
        <f t="shared" si="1"/>
        <v>Sikament-475-Sika</v>
      </c>
      <c r="B70" s="296" t="s">
        <v>437</v>
      </c>
      <c r="C70" s="297" t="s">
        <v>432</v>
      </c>
    </row>
    <row r="71" spans="1:3" ht="15">
      <c r="A71" s="296" t="str">
        <f>_xlfn.CONCAT(B71, "-", C71)</f>
        <v>Sikaplast 200-Sika</v>
      </c>
      <c r="B71" s="296" t="s">
        <v>438</v>
      </c>
      <c r="C71" s="297" t="s">
        <v>432</v>
      </c>
    </row>
    <row r="72" spans="1:3" ht="15">
      <c r="A72" s="296" t="str">
        <f>_xlfn.CONCAT(B72, "-", C72)</f>
        <v>Sikaplast 300GP-Sika</v>
      </c>
      <c r="B72" s="296" t="s">
        <v>439</v>
      </c>
      <c r="C72" s="297" t="s">
        <v>432</v>
      </c>
    </row>
    <row r="73" spans="1:3" ht="15">
      <c r="A73" s="296" t="str">
        <f t="shared" si="1"/>
        <v>Superflo 2000 RM-RussTech</v>
      </c>
      <c r="B73" s="296" t="s">
        <v>440</v>
      </c>
      <c r="C73" s="297" t="s">
        <v>402</v>
      </c>
    </row>
    <row r="74" spans="1:3" ht="15">
      <c r="A74" s="296" t="str">
        <f t="shared" si="1"/>
        <v>Superflo 2000 SCC-RussTech</v>
      </c>
      <c r="B74" s="296" t="s">
        <v>441</v>
      </c>
      <c r="C74" s="297" t="s">
        <v>402</v>
      </c>
    </row>
    <row r="75" spans="1:3" ht="15">
      <c r="A75" s="296" t="str">
        <f t="shared" si="1"/>
        <v>Superflo 2040 RM-RussTech</v>
      </c>
      <c r="B75" s="296" t="s">
        <v>442</v>
      </c>
      <c r="C75" s="297" t="s">
        <v>402</v>
      </c>
    </row>
    <row r="76" spans="1:3" ht="15">
      <c r="A76" s="296" t="str">
        <f>_xlfn.CONCAT(B76, "-", C76)</f>
        <v>WRDA 82-CHRYSO Inc.</v>
      </c>
      <c r="B76" s="296" t="s">
        <v>443</v>
      </c>
      <c r="C76" s="297" t="s">
        <v>1683</v>
      </c>
    </row>
    <row r="77" spans="1:3" ht="15">
      <c r="A77" s="296" t="str">
        <f t="shared" si="1"/>
        <v>ZYLA 620-CHRYSO Inc.</v>
      </c>
      <c r="B77" s="296" t="s">
        <v>444</v>
      </c>
      <c r="C77" s="297" t="s">
        <v>1683</v>
      </c>
    </row>
    <row r="78" spans="1:3" ht="15">
      <c r="A78" s="296" t="str">
        <f t="shared" si="1"/>
        <v>ZYLA 630-CHRYSO Inc.</v>
      </c>
      <c r="B78" s="296" t="s">
        <v>445</v>
      </c>
      <c r="C78" s="297" t="s">
        <v>1683</v>
      </c>
    </row>
    <row r="79" spans="1:3" ht="15">
      <c r="A79" s="296" t="str">
        <f t="shared" si="1"/>
        <v>ZYLA 640-CHRYSO Inc.</v>
      </c>
      <c r="B79" s="296" t="s">
        <v>446</v>
      </c>
      <c r="C79" s="297" t="s">
        <v>1683</v>
      </c>
    </row>
  </sheetData>
  <sheetProtection algorithmName="SHA-512" hashValue="b5z+oHGDJT8sLLiAd5zbcX1xJjlVbf6wnYVNXN4GhCqUKIfj1u4ZcB+yopPvUnBHXMOpmlsHYQb5U4fmvAHQQA==" saltValue="fvv5KqeVtUtetZjFNbkacA==" spinCount="100000" sheet="1" objects="1" scenarios="1"/>
  <mergeCells count="2">
    <mergeCell ref="A1:C2"/>
    <mergeCell ref="E1:G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6C89B-C1AA-4B60-82C2-EBF70A7C35B6}">
  <dimension ref="A1:C102"/>
  <sheetViews>
    <sheetView topLeftCell="A79" workbookViewId="0">
      <selection sqref="A1:XFD1048576"/>
    </sheetView>
  </sheetViews>
  <sheetFormatPr defaultRowHeight="15"/>
  <cols>
    <col min="1" max="1" width="13.109375" bestFit="1" customWidth="1"/>
  </cols>
  <sheetData>
    <row r="1" spans="1:3">
      <c r="A1" s="369" t="s">
        <v>180</v>
      </c>
      <c r="B1" s="369"/>
      <c r="C1" s="369"/>
    </row>
    <row r="2" spans="1:3">
      <c r="A2" s="369"/>
      <c r="B2" s="369"/>
      <c r="C2" s="369"/>
    </row>
    <row r="3" spans="1:3">
      <c r="A3" s="290"/>
      <c r="B3" s="290"/>
      <c r="C3" s="290"/>
    </row>
    <row r="4" spans="1:3">
      <c r="A4" s="290" t="str">
        <f>_xlfn.CONCAT(B4, "-", C4)</f>
        <v>01-Adair</v>
      </c>
      <c r="B4" s="291" t="s">
        <v>181</v>
      </c>
      <c r="C4" s="292" t="s">
        <v>182</v>
      </c>
    </row>
    <row r="5" spans="1:3">
      <c r="A5" s="290" t="str">
        <f t="shared" ref="A5:A68" si="0">_xlfn.CONCAT(B5, "-", C5)</f>
        <v>02-Adams</v>
      </c>
      <c r="B5" s="291" t="s">
        <v>183</v>
      </c>
      <c r="C5" s="292" t="s">
        <v>184</v>
      </c>
    </row>
    <row r="6" spans="1:3">
      <c r="A6" s="290" t="str">
        <f t="shared" si="0"/>
        <v>03-Allamakee</v>
      </c>
      <c r="B6" s="291" t="s">
        <v>185</v>
      </c>
      <c r="C6" s="292" t="s">
        <v>186</v>
      </c>
    </row>
    <row r="7" spans="1:3">
      <c r="A7" s="290" t="str">
        <f t="shared" si="0"/>
        <v>04-Appanoose</v>
      </c>
      <c r="B7" s="291" t="s">
        <v>187</v>
      </c>
      <c r="C7" s="292" t="s">
        <v>188</v>
      </c>
    </row>
    <row r="8" spans="1:3">
      <c r="A8" s="290" t="str">
        <f t="shared" si="0"/>
        <v>05-Audubon</v>
      </c>
      <c r="B8" s="291" t="s">
        <v>189</v>
      </c>
      <c r="C8" s="292" t="s">
        <v>190</v>
      </c>
    </row>
    <row r="9" spans="1:3">
      <c r="A9" s="290" t="str">
        <f t="shared" si="0"/>
        <v>06-Benton</v>
      </c>
      <c r="B9" s="291" t="s">
        <v>191</v>
      </c>
      <c r="C9" s="292" t="s">
        <v>192</v>
      </c>
    </row>
    <row r="10" spans="1:3">
      <c r="A10" s="290" t="str">
        <f t="shared" si="0"/>
        <v>07-Black Hawk</v>
      </c>
      <c r="B10" s="291" t="s">
        <v>193</v>
      </c>
      <c r="C10" s="292" t="s">
        <v>194</v>
      </c>
    </row>
    <row r="11" spans="1:3">
      <c r="A11" s="290" t="str">
        <f t="shared" si="0"/>
        <v>08-Boone</v>
      </c>
      <c r="B11" s="291" t="s">
        <v>195</v>
      </c>
      <c r="C11" s="292" t="s">
        <v>196</v>
      </c>
    </row>
    <row r="12" spans="1:3">
      <c r="A12" s="290" t="str">
        <f t="shared" si="0"/>
        <v>09-Bremer</v>
      </c>
      <c r="B12" s="291" t="s">
        <v>197</v>
      </c>
      <c r="C12" s="292" t="s">
        <v>198</v>
      </c>
    </row>
    <row r="13" spans="1:3">
      <c r="A13" s="290" t="str">
        <f t="shared" si="0"/>
        <v>10-Buchanan</v>
      </c>
      <c r="B13" s="291" t="s">
        <v>199</v>
      </c>
      <c r="C13" s="292" t="s">
        <v>200</v>
      </c>
    </row>
    <row r="14" spans="1:3">
      <c r="A14" s="290" t="str">
        <f t="shared" si="0"/>
        <v>11-Buena Vista</v>
      </c>
      <c r="B14" s="291" t="s">
        <v>201</v>
      </c>
      <c r="C14" s="292" t="s">
        <v>202</v>
      </c>
    </row>
    <row r="15" spans="1:3">
      <c r="A15" s="290" t="str">
        <f t="shared" si="0"/>
        <v>12-Butler</v>
      </c>
      <c r="B15" s="291" t="s">
        <v>203</v>
      </c>
      <c r="C15" s="292" t="s">
        <v>204</v>
      </c>
    </row>
    <row r="16" spans="1:3">
      <c r="A16" s="290" t="str">
        <f t="shared" si="0"/>
        <v>13-Calhoun</v>
      </c>
      <c r="B16" s="291" t="s">
        <v>205</v>
      </c>
      <c r="C16" s="292" t="s">
        <v>206</v>
      </c>
    </row>
    <row r="17" spans="1:3">
      <c r="A17" s="290" t="str">
        <f t="shared" si="0"/>
        <v>14-Carroll</v>
      </c>
      <c r="B17" s="291" t="s">
        <v>207</v>
      </c>
      <c r="C17" s="292" t="s">
        <v>208</v>
      </c>
    </row>
    <row r="18" spans="1:3">
      <c r="A18" s="290" t="str">
        <f t="shared" si="0"/>
        <v>15-Cass</v>
      </c>
      <c r="B18" s="291" t="s">
        <v>209</v>
      </c>
      <c r="C18" s="292" t="s">
        <v>210</v>
      </c>
    </row>
    <row r="19" spans="1:3">
      <c r="A19" s="290" t="str">
        <f t="shared" si="0"/>
        <v>16-Cedar</v>
      </c>
      <c r="B19" s="291" t="s">
        <v>211</v>
      </c>
      <c r="C19" s="292" t="s">
        <v>212</v>
      </c>
    </row>
    <row r="20" spans="1:3">
      <c r="A20" s="290" t="str">
        <f t="shared" si="0"/>
        <v>17-Cerro Gordo</v>
      </c>
      <c r="B20" s="291" t="s">
        <v>213</v>
      </c>
      <c r="C20" s="292" t="s">
        <v>214</v>
      </c>
    </row>
    <row r="21" spans="1:3">
      <c r="A21" s="290" t="str">
        <f t="shared" si="0"/>
        <v>18-Cherokee</v>
      </c>
      <c r="B21" s="291" t="s">
        <v>215</v>
      </c>
      <c r="C21" s="292" t="s">
        <v>216</v>
      </c>
    </row>
    <row r="22" spans="1:3">
      <c r="A22" s="290" t="str">
        <f t="shared" si="0"/>
        <v>19-Chickasaw</v>
      </c>
      <c r="B22" s="291" t="s">
        <v>217</v>
      </c>
      <c r="C22" s="292" t="s">
        <v>218</v>
      </c>
    </row>
    <row r="23" spans="1:3">
      <c r="A23" s="290" t="str">
        <f t="shared" si="0"/>
        <v>20-Clarke</v>
      </c>
      <c r="B23" s="291" t="s">
        <v>219</v>
      </c>
      <c r="C23" s="292" t="s">
        <v>220</v>
      </c>
    </row>
    <row r="24" spans="1:3">
      <c r="A24" s="290" t="str">
        <f t="shared" si="0"/>
        <v>21-Clay</v>
      </c>
      <c r="B24" s="291" t="s">
        <v>221</v>
      </c>
      <c r="C24" s="292" t="s">
        <v>222</v>
      </c>
    </row>
    <row r="25" spans="1:3">
      <c r="A25" s="290" t="str">
        <f t="shared" si="0"/>
        <v>22-Clayton</v>
      </c>
      <c r="B25" s="291" t="s">
        <v>223</v>
      </c>
      <c r="C25" s="292" t="s">
        <v>224</v>
      </c>
    </row>
    <row r="26" spans="1:3">
      <c r="A26" s="290" t="str">
        <f t="shared" si="0"/>
        <v>23-Clinton</v>
      </c>
      <c r="B26" s="291" t="s">
        <v>225</v>
      </c>
      <c r="C26" s="292" t="s">
        <v>226</v>
      </c>
    </row>
    <row r="27" spans="1:3">
      <c r="A27" s="290" t="str">
        <f t="shared" si="0"/>
        <v>24-Crawford</v>
      </c>
      <c r="B27" s="291" t="s">
        <v>227</v>
      </c>
      <c r="C27" s="292" t="s">
        <v>228</v>
      </c>
    </row>
    <row r="28" spans="1:3">
      <c r="A28" s="290" t="str">
        <f t="shared" si="0"/>
        <v>25-Dallas</v>
      </c>
      <c r="B28" s="291" t="s">
        <v>229</v>
      </c>
      <c r="C28" s="292" t="s">
        <v>230</v>
      </c>
    </row>
    <row r="29" spans="1:3">
      <c r="A29" s="290" t="str">
        <f t="shared" si="0"/>
        <v>26-Davis</v>
      </c>
      <c r="B29" s="291" t="s">
        <v>231</v>
      </c>
      <c r="C29" s="292" t="s">
        <v>232</v>
      </c>
    </row>
    <row r="30" spans="1:3">
      <c r="A30" s="290" t="str">
        <f t="shared" si="0"/>
        <v>27-Decatur</v>
      </c>
      <c r="B30" s="291" t="s">
        <v>233</v>
      </c>
      <c r="C30" s="292" t="s">
        <v>234</v>
      </c>
    </row>
    <row r="31" spans="1:3">
      <c r="A31" s="290" t="str">
        <f t="shared" si="0"/>
        <v>28-Delaware</v>
      </c>
      <c r="B31" s="291" t="s">
        <v>235</v>
      </c>
      <c r="C31" s="292" t="s">
        <v>236</v>
      </c>
    </row>
    <row r="32" spans="1:3">
      <c r="A32" s="290" t="str">
        <f t="shared" si="0"/>
        <v>29-Des Moines</v>
      </c>
      <c r="B32" s="291" t="s">
        <v>237</v>
      </c>
      <c r="C32" s="292" t="s">
        <v>238</v>
      </c>
    </row>
    <row r="33" spans="1:3">
      <c r="A33" s="290" t="str">
        <f t="shared" si="0"/>
        <v>30-Dickinson</v>
      </c>
      <c r="B33" s="291" t="s">
        <v>239</v>
      </c>
      <c r="C33" s="292" t="s">
        <v>240</v>
      </c>
    </row>
    <row r="34" spans="1:3">
      <c r="A34" s="290" t="str">
        <f t="shared" si="0"/>
        <v>31-Dubuque</v>
      </c>
      <c r="B34" s="291" t="s">
        <v>241</v>
      </c>
      <c r="C34" s="292" t="s">
        <v>242</v>
      </c>
    </row>
    <row r="35" spans="1:3">
      <c r="A35" s="290" t="str">
        <f t="shared" si="0"/>
        <v>32-Emmet</v>
      </c>
      <c r="B35" s="291" t="s">
        <v>243</v>
      </c>
      <c r="C35" s="292" t="s">
        <v>244</v>
      </c>
    </row>
    <row r="36" spans="1:3">
      <c r="A36" s="290" t="str">
        <f t="shared" si="0"/>
        <v>33-Fayette</v>
      </c>
      <c r="B36" s="291" t="s">
        <v>245</v>
      </c>
      <c r="C36" s="292" t="s">
        <v>246</v>
      </c>
    </row>
    <row r="37" spans="1:3">
      <c r="A37" s="290" t="str">
        <f t="shared" si="0"/>
        <v>34-Floyd</v>
      </c>
      <c r="B37" s="291" t="s">
        <v>247</v>
      </c>
      <c r="C37" s="292" t="s">
        <v>248</v>
      </c>
    </row>
    <row r="38" spans="1:3">
      <c r="A38" s="290" t="str">
        <f t="shared" si="0"/>
        <v>35-Franklin</v>
      </c>
      <c r="B38" s="291" t="s">
        <v>249</v>
      </c>
      <c r="C38" s="292" t="s">
        <v>250</v>
      </c>
    </row>
    <row r="39" spans="1:3">
      <c r="A39" s="290" t="str">
        <f t="shared" si="0"/>
        <v>36-Fremont</v>
      </c>
      <c r="B39" s="291" t="s">
        <v>251</v>
      </c>
      <c r="C39" s="292" t="s">
        <v>252</v>
      </c>
    </row>
    <row r="40" spans="1:3">
      <c r="A40" s="290" t="str">
        <f t="shared" si="0"/>
        <v>37-Greene</v>
      </c>
      <c r="B40" s="291" t="s">
        <v>253</v>
      </c>
      <c r="C40" s="292" t="s">
        <v>254</v>
      </c>
    </row>
    <row r="41" spans="1:3">
      <c r="A41" s="290" t="str">
        <f t="shared" si="0"/>
        <v>38-Grundy</v>
      </c>
      <c r="B41" s="291" t="s">
        <v>255</v>
      </c>
      <c r="C41" s="292" t="s">
        <v>256</v>
      </c>
    </row>
    <row r="42" spans="1:3">
      <c r="A42" s="290" t="str">
        <f t="shared" si="0"/>
        <v>39-Guthrie</v>
      </c>
      <c r="B42" s="291" t="s">
        <v>257</v>
      </c>
      <c r="C42" s="292" t="s">
        <v>258</v>
      </c>
    </row>
    <row r="43" spans="1:3">
      <c r="A43" s="290" t="str">
        <f t="shared" si="0"/>
        <v>40-Hamilton</v>
      </c>
      <c r="B43" s="291" t="s">
        <v>259</v>
      </c>
      <c r="C43" s="292" t="s">
        <v>260</v>
      </c>
    </row>
    <row r="44" spans="1:3">
      <c r="A44" s="290" t="str">
        <f t="shared" si="0"/>
        <v>41-Hancock</v>
      </c>
      <c r="B44" s="291" t="s">
        <v>261</v>
      </c>
      <c r="C44" s="292" t="s">
        <v>262</v>
      </c>
    </row>
    <row r="45" spans="1:3">
      <c r="A45" s="290" t="str">
        <f t="shared" si="0"/>
        <v>42-Hardin</v>
      </c>
      <c r="B45" s="291" t="s">
        <v>263</v>
      </c>
      <c r="C45" s="292" t="s">
        <v>264</v>
      </c>
    </row>
    <row r="46" spans="1:3">
      <c r="A46" s="290" t="str">
        <f t="shared" si="0"/>
        <v>43-Harrison</v>
      </c>
      <c r="B46" s="291" t="s">
        <v>265</v>
      </c>
      <c r="C46" s="292" t="s">
        <v>266</v>
      </c>
    </row>
    <row r="47" spans="1:3">
      <c r="A47" s="290" t="str">
        <f t="shared" si="0"/>
        <v>44-Henry</v>
      </c>
      <c r="B47" s="291" t="s">
        <v>267</v>
      </c>
      <c r="C47" s="292" t="s">
        <v>268</v>
      </c>
    </row>
    <row r="48" spans="1:3">
      <c r="A48" s="290" t="str">
        <f t="shared" si="0"/>
        <v>45-Howard</v>
      </c>
      <c r="B48" s="291" t="s">
        <v>269</v>
      </c>
      <c r="C48" s="292" t="s">
        <v>270</v>
      </c>
    </row>
    <row r="49" spans="1:3">
      <c r="A49" s="290" t="str">
        <f t="shared" si="0"/>
        <v>46-Humboldt</v>
      </c>
      <c r="B49" s="291" t="s">
        <v>271</v>
      </c>
      <c r="C49" s="292" t="s">
        <v>272</v>
      </c>
    </row>
    <row r="50" spans="1:3">
      <c r="A50" s="290" t="str">
        <f t="shared" si="0"/>
        <v>47-Ida</v>
      </c>
      <c r="B50" s="291" t="s">
        <v>273</v>
      </c>
      <c r="C50" s="292" t="s">
        <v>274</v>
      </c>
    </row>
    <row r="51" spans="1:3">
      <c r="A51" s="290" t="str">
        <f t="shared" si="0"/>
        <v>48-Iowa</v>
      </c>
      <c r="B51" s="291" t="s">
        <v>275</v>
      </c>
      <c r="C51" s="292" t="s">
        <v>276</v>
      </c>
    </row>
    <row r="52" spans="1:3">
      <c r="A52" s="290" t="str">
        <f t="shared" si="0"/>
        <v>49-Jackson</v>
      </c>
      <c r="B52" s="291" t="s">
        <v>277</v>
      </c>
      <c r="C52" s="292" t="s">
        <v>278</v>
      </c>
    </row>
    <row r="53" spans="1:3">
      <c r="A53" s="290" t="str">
        <f t="shared" si="0"/>
        <v>50-Jasper</v>
      </c>
      <c r="B53" s="291" t="s">
        <v>279</v>
      </c>
      <c r="C53" s="292" t="s">
        <v>280</v>
      </c>
    </row>
    <row r="54" spans="1:3">
      <c r="A54" s="290" t="str">
        <f t="shared" si="0"/>
        <v>51-Jefferson</v>
      </c>
      <c r="B54" s="291" t="s">
        <v>281</v>
      </c>
      <c r="C54" s="292" t="s">
        <v>282</v>
      </c>
    </row>
    <row r="55" spans="1:3">
      <c r="A55" s="290" t="str">
        <f t="shared" si="0"/>
        <v>52-Johnson</v>
      </c>
      <c r="B55" s="291" t="s">
        <v>283</v>
      </c>
      <c r="C55" s="292" t="s">
        <v>284</v>
      </c>
    </row>
    <row r="56" spans="1:3">
      <c r="A56" s="290" t="str">
        <f t="shared" si="0"/>
        <v>53-Jones</v>
      </c>
      <c r="B56" s="291" t="s">
        <v>285</v>
      </c>
      <c r="C56" s="292" t="s">
        <v>286</v>
      </c>
    </row>
    <row r="57" spans="1:3">
      <c r="A57" s="290" t="str">
        <f t="shared" si="0"/>
        <v>54-Keokuk</v>
      </c>
      <c r="B57" s="291" t="s">
        <v>287</v>
      </c>
      <c r="C57" s="292" t="s">
        <v>288</v>
      </c>
    </row>
    <row r="58" spans="1:3">
      <c r="A58" s="290" t="str">
        <f t="shared" si="0"/>
        <v>55-Kossuth</v>
      </c>
      <c r="B58" s="291" t="s">
        <v>289</v>
      </c>
      <c r="C58" s="292" t="s">
        <v>290</v>
      </c>
    </row>
    <row r="59" spans="1:3">
      <c r="A59" s="290" t="str">
        <f t="shared" si="0"/>
        <v>56-Lee</v>
      </c>
      <c r="B59" s="291" t="s">
        <v>291</v>
      </c>
      <c r="C59" s="292" t="s">
        <v>292</v>
      </c>
    </row>
    <row r="60" spans="1:3">
      <c r="A60" s="290" t="str">
        <f t="shared" si="0"/>
        <v>57-Linn</v>
      </c>
      <c r="B60" s="291" t="s">
        <v>293</v>
      </c>
      <c r="C60" s="292" t="s">
        <v>294</v>
      </c>
    </row>
    <row r="61" spans="1:3">
      <c r="A61" s="290" t="str">
        <f t="shared" si="0"/>
        <v>58-Louisa</v>
      </c>
      <c r="B61" s="291" t="s">
        <v>295</v>
      </c>
      <c r="C61" s="292" t="s">
        <v>296</v>
      </c>
    </row>
    <row r="62" spans="1:3">
      <c r="A62" s="290" t="str">
        <f t="shared" si="0"/>
        <v>59-Lucas</v>
      </c>
      <c r="B62" s="291" t="s">
        <v>297</v>
      </c>
      <c r="C62" s="292" t="s">
        <v>298</v>
      </c>
    </row>
    <row r="63" spans="1:3">
      <c r="A63" s="290" t="str">
        <f t="shared" si="0"/>
        <v>60-Lyon</v>
      </c>
      <c r="B63" s="291" t="s">
        <v>299</v>
      </c>
      <c r="C63" s="292" t="s">
        <v>300</v>
      </c>
    </row>
    <row r="64" spans="1:3">
      <c r="A64" s="290" t="str">
        <f t="shared" si="0"/>
        <v>61-Madison</v>
      </c>
      <c r="B64" s="291" t="s">
        <v>301</v>
      </c>
      <c r="C64" s="292" t="s">
        <v>302</v>
      </c>
    </row>
    <row r="65" spans="1:3">
      <c r="A65" s="290" t="str">
        <f t="shared" si="0"/>
        <v>62-Mahaska</v>
      </c>
      <c r="B65" s="291" t="s">
        <v>303</v>
      </c>
      <c r="C65" s="292" t="s">
        <v>304</v>
      </c>
    </row>
    <row r="66" spans="1:3">
      <c r="A66" s="290" t="str">
        <f t="shared" si="0"/>
        <v>63-Marion</v>
      </c>
      <c r="B66" s="291" t="s">
        <v>305</v>
      </c>
      <c r="C66" s="292" t="s">
        <v>306</v>
      </c>
    </row>
    <row r="67" spans="1:3">
      <c r="A67" s="290" t="str">
        <f t="shared" si="0"/>
        <v>64-Marshall</v>
      </c>
      <c r="B67" s="291" t="s">
        <v>307</v>
      </c>
      <c r="C67" s="292" t="s">
        <v>308</v>
      </c>
    </row>
    <row r="68" spans="1:3">
      <c r="A68" s="290" t="str">
        <f t="shared" si="0"/>
        <v>65-Mills</v>
      </c>
      <c r="B68" s="291" t="s">
        <v>309</v>
      </c>
      <c r="C68" s="292" t="s">
        <v>310</v>
      </c>
    </row>
    <row r="69" spans="1:3">
      <c r="A69" s="290" t="str">
        <f t="shared" ref="A69:A102" si="1">_xlfn.CONCAT(B69, "-", C69)</f>
        <v>66-Mitchell</v>
      </c>
      <c r="B69" s="291" t="s">
        <v>311</v>
      </c>
      <c r="C69" s="292" t="s">
        <v>312</v>
      </c>
    </row>
    <row r="70" spans="1:3">
      <c r="A70" s="290" t="str">
        <f t="shared" si="1"/>
        <v>67-Monona</v>
      </c>
      <c r="B70" s="291" t="s">
        <v>313</v>
      </c>
      <c r="C70" s="292" t="s">
        <v>314</v>
      </c>
    </row>
    <row r="71" spans="1:3">
      <c r="A71" s="290" t="str">
        <f t="shared" si="1"/>
        <v>68-Monroe</v>
      </c>
      <c r="B71" s="291" t="s">
        <v>315</v>
      </c>
      <c r="C71" s="292" t="s">
        <v>316</v>
      </c>
    </row>
    <row r="72" spans="1:3">
      <c r="A72" s="290" t="str">
        <f t="shared" si="1"/>
        <v>69-Montgomery</v>
      </c>
      <c r="B72" s="291" t="s">
        <v>317</v>
      </c>
      <c r="C72" s="292" t="s">
        <v>318</v>
      </c>
    </row>
    <row r="73" spans="1:3">
      <c r="A73" s="290" t="str">
        <f t="shared" si="1"/>
        <v>70-Muscatine</v>
      </c>
      <c r="B73" s="291" t="s">
        <v>319</v>
      </c>
      <c r="C73" s="292" t="s">
        <v>320</v>
      </c>
    </row>
    <row r="74" spans="1:3">
      <c r="A74" s="290" t="str">
        <f t="shared" si="1"/>
        <v>71-O'Brien</v>
      </c>
      <c r="B74" s="291" t="s">
        <v>321</v>
      </c>
      <c r="C74" s="292" t="s">
        <v>322</v>
      </c>
    </row>
    <row r="75" spans="1:3">
      <c r="A75" s="290" t="str">
        <f t="shared" si="1"/>
        <v>72-Osceola</v>
      </c>
      <c r="B75" s="291" t="s">
        <v>323</v>
      </c>
      <c r="C75" s="292" t="s">
        <v>324</v>
      </c>
    </row>
    <row r="76" spans="1:3">
      <c r="A76" s="290" t="str">
        <f t="shared" si="1"/>
        <v>73-Page</v>
      </c>
      <c r="B76" s="291" t="s">
        <v>325</v>
      </c>
      <c r="C76" s="292" t="s">
        <v>326</v>
      </c>
    </row>
    <row r="77" spans="1:3">
      <c r="A77" s="290" t="str">
        <f t="shared" si="1"/>
        <v>74-Palo Alto</v>
      </c>
      <c r="B77" s="291" t="s">
        <v>327</v>
      </c>
      <c r="C77" s="292" t="s">
        <v>328</v>
      </c>
    </row>
    <row r="78" spans="1:3">
      <c r="A78" s="290" t="str">
        <f t="shared" si="1"/>
        <v>75-Plymouth</v>
      </c>
      <c r="B78" s="291" t="s">
        <v>329</v>
      </c>
      <c r="C78" s="292" t="s">
        <v>330</v>
      </c>
    </row>
    <row r="79" spans="1:3">
      <c r="A79" s="290" t="str">
        <f t="shared" si="1"/>
        <v>76-Pocahontas</v>
      </c>
      <c r="B79" s="291" t="s">
        <v>331</v>
      </c>
      <c r="C79" s="292" t="s">
        <v>332</v>
      </c>
    </row>
    <row r="80" spans="1:3">
      <c r="A80" s="290" t="str">
        <f t="shared" si="1"/>
        <v>77-Polk</v>
      </c>
      <c r="B80" s="291" t="s">
        <v>333</v>
      </c>
      <c r="C80" s="292" t="s">
        <v>334</v>
      </c>
    </row>
    <row r="81" spans="1:3">
      <c r="A81" s="290" t="str">
        <f t="shared" si="1"/>
        <v>78-Pottawattamie</v>
      </c>
      <c r="B81" s="291" t="s">
        <v>335</v>
      </c>
      <c r="C81" s="292" t="s">
        <v>336</v>
      </c>
    </row>
    <row r="82" spans="1:3">
      <c r="A82" s="290" t="str">
        <f t="shared" si="1"/>
        <v>79-Poweshiek</v>
      </c>
      <c r="B82" s="291" t="s">
        <v>337</v>
      </c>
      <c r="C82" s="292" t="s">
        <v>338</v>
      </c>
    </row>
    <row r="83" spans="1:3">
      <c r="A83" s="290" t="str">
        <f t="shared" si="1"/>
        <v>80-Ringgold</v>
      </c>
      <c r="B83" s="291" t="s">
        <v>339</v>
      </c>
      <c r="C83" s="292" t="s">
        <v>340</v>
      </c>
    </row>
    <row r="84" spans="1:3">
      <c r="A84" s="290" t="str">
        <f t="shared" si="1"/>
        <v>81-Sac</v>
      </c>
      <c r="B84" s="291" t="s">
        <v>341</v>
      </c>
      <c r="C84" s="292" t="s">
        <v>342</v>
      </c>
    </row>
    <row r="85" spans="1:3">
      <c r="A85" s="290" t="str">
        <f t="shared" si="1"/>
        <v>82-Scott</v>
      </c>
      <c r="B85" s="291" t="s">
        <v>343</v>
      </c>
      <c r="C85" s="292" t="s">
        <v>344</v>
      </c>
    </row>
    <row r="86" spans="1:3">
      <c r="A86" s="290" t="str">
        <f t="shared" si="1"/>
        <v>83-Shelby</v>
      </c>
      <c r="B86" s="291" t="s">
        <v>345</v>
      </c>
      <c r="C86" s="292" t="s">
        <v>346</v>
      </c>
    </row>
    <row r="87" spans="1:3">
      <c r="A87" s="290" t="str">
        <f t="shared" si="1"/>
        <v>84-Sioux</v>
      </c>
      <c r="B87" s="291" t="s">
        <v>347</v>
      </c>
      <c r="C87" s="292" t="s">
        <v>348</v>
      </c>
    </row>
    <row r="88" spans="1:3">
      <c r="A88" s="290" t="str">
        <f t="shared" si="1"/>
        <v>85-Story</v>
      </c>
      <c r="B88" s="291" t="s">
        <v>349</v>
      </c>
      <c r="C88" s="292" t="s">
        <v>350</v>
      </c>
    </row>
    <row r="89" spans="1:3">
      <c r="A89" s="290" t="str">
        <f t="shared" si="1"/>
        <v>86-Tama</v>
      </c>
      <c r="B89" s="291" t="s">
        <v>351</v>
      </c>
      <c r="C89" s="292" t="s">
        <v>352</v>
      </c>
    </row>
    <row r="90" spans="1:3">
      <c r="A90" s="290" t="str">
        <f t="shared" si="1"/>
        <v>87-Taylor</v>
      </c>
      <c r="B90" s="291" t="s">
        <v>353</v>
      </c>
      <c r="C90" s="292" t="s">
        <v>354</v>
      </c>
    </row>
    <row r="91" spans="1:3">
      <c r="A91" s="290" t="str">
        <f t="shared" si="1"/>
        <v>88-Union</v>
      </c>
      <c r="B91" s="291" t="s">
        <v>355</v>
      </c>
      <c r="C91" s="292" t="s">
        <v>356</v>
      </c>
    </row>
    <row r="92" spans="1:3">
      <c r="A92" s="290" t="str">
        <f t="shared" si="1"/>
        <v>89-Van Buren</v>
      </c>
      <c r="B92" s="291" t="s">
        <v>357</v>
      </c>
      <c r="C92" s="292" t="s">
        <v>358</v>
      </c>
    </row>
    <row r="93" spans="1:3">
      <c r="A93" s="290" t="str">
        <f t="shared" si="1"/>
        <v>90-Wapello</v>
      </c>
      <c r="B93" s="291" t="s">
        <v>359</v>
      </c>
      <c r="C93" s="292" t="s">
        <v>360</v>
      </c>
    </row>
    <row r="94" spans="1:3">
      <c r="A94" s="290" t="str">
        <f t="shared" si="1"/>
        <v>91-Warren</v>
      </c>
      <c r="B94" s="291" t="s">
        <v>361</v>
      </c>
      <c r="C94" s="292" t="s">
        <v>362</v>
      </c>
    </row>
    <row r="95" spans="1:3">
      <c r="A95" s="290" t="str">
        <f t="shared" si="1"/>
        <v>92-Washington</v>
      </c>
      <c r="B95" s="291" t="s">
        <v>363</v>
      </c>
      <c r="C95" s="292" t="s">
        <v>364</v>
      </c>
    </row>
    <row r="96" spans="1:3">
      <c r="A96" s="290" t="str">
        <f t="shared" si="1"/>
        <v>93-Wayne</v>
      </c>
      <c r="B96" s="291" t="s">
        <v>365</v>
      </c>
      <c r="C96" s="292" t="s">
        <v>366</v>
      </c>
    </row>
    <row r="97" spans="1:3">
      <c r="A97" s="290" t="str">
        <f t="shared" si="1"/>
        <v>94-Webster</v>
      </c>
      <c r="B97" s="291" t="s">
        <v>367</v>
      </c>
      <c r="C97" s="292" t="s">
        <v>368</v>
      </c>
    </row>
    <row r="98" spans="1:3">
      <c r="A98" s="290" t="str">
        <f t="shared" si="1"/>
        <v>95-Winnebago</v>
      </c>
      <c r="B98" s="291" t="s">
        <v>369</v>
      </c>
      <c r="C98" s="292" t="s">
        <v>370</v>
      </c>
    </row>
    <row r="99" spans="1:3">
      <c r="A99" s="290" t="str">
        <f t="shared" si="1"/>
        <v>96-Winneshiek</v>
      </c>
      <c r="B99" s="291" t="s">
        <v>371</v>
      </c>
      <c r="C99" s="292" t="s">
        <v>372</v>
      </c>
    </row>
    <row r="100" spans="1:3">
      <c r="A100" s="290" t="str">
        <f t="shared" si="1"/>
        <v>97-Woodbury</v>
      </c>
      <c r="B100" s="291" t="s">
        <v>373</v>
      </c>
      <c r="C100" s="292" t="s">
        <v>374</v>
      </c>
    </row>
    <row r="101" spans="1:3">
      <c r="A101" s="290" t="str">
        <f t="shared" si="1"/>
        <v>98-Worth</v>
      </c>
      <c r="B101" s="291" t="s">
        <v>375</v>
      </c>
      <c r="C101" s="292" t="s">
        <v>376</v>
      </c>
    </row>
    <row r="102" spans="1:3">
      <c r="A102" s="290" t="str">
        <f t="shared" si="1"/>
        <v>99-Wright</v>
      </c>
      <c r="B102" s="291" t="s">
        <v>377</v>
      </c>
      <c r="C102" s="293" t="s">
        <v>378</v>
      </c>
    </row>
  </sheetData>
  <sheetProtection algorithmName="SHA-512" hashValue="6k/Y0PsQBZfHtDrfZvukidpjWgDEW50kniaFtD+gzIGgWaFFLXiSPnBI43v6dn+iVCP4fjNDF/RuFznJlyTXLQ==" saltValue="mkML1d88Gj2/F/CiXpEnqw==" spinCount="100000" sheet="1" objects="1" scenarios="1"/>
  <mergeCells count="1">
    <mergeCell ref="A1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S82"/>
  <sheetViews>
    <sheetView workbookViewId="0">
      <selection activeCell="G11" sqref="G11"/>
    </sheetView>
  </sheetViews>
  <sheetFormatPr defaultColWidth="0" defaultRowHeight="15" customHeight="1" zeroHeight="1"/>
  <cols>
    <col min="1" max="4" width="10.77734375" style="89" customWidth="1"/>
    <col min="5" max="5" width="8.77734375" style="89" customWidth="1"/>
    <col min="6" max="6" width="2.77734375" style="89" customWidth="1"/>
    <col min="7" max="8" width="10.77734375" style="89" customWidth="1"/>
    <col min="9" max="9" width="4.33203125" style="89" customWidth="1"/>
    <col min="10" max="12" width="9.77734375" style="89" customWidth="1"/>
    <col min="13" max="253" width="9.77734375" style="89" hidden="1" customWidth="1"/>
    <col min="254" max="16384" width="0" style="89" hidden="1"/>
  </cols>
  <sheetData>
    <row r="1" spans="1:8" ht="23.25">
      <c r="A1" s="88" t="s">
        <v>61</v>
      </c>
      <c r="B1" s="88"/>
      <c r="C1" s="88"/>
      <c r="D1" s="88"/>
      <c r="E1" s="88"/>
      <c r="F1" s="88"/>
      <c r="G1" s="88"/>
      <c r="H1" s="88"/>
    </row>
    <row r="2" spans="1:8">
      <c r="C2" s="90"/>
      <c r="D2" s="91"/>
    </row>
    <row r="3" spans="1:8">
      <c r="A3" s="92"/>
      <c r="B3" s="93"/>
      <c r="C3" s="93"/>
    </row>
    <row r="4" spans="1:8" ht="15" customHeight="1">
      <c r="A4" s="94" t="s">
        <v>62</v>
      </c>
      <c r="B4" s="95"/>
      <c r="C4" s="96"/>
      <c r="F4" s="345" t="s">
        <v>63</v>
      </c>
      <c r="G4" s="346"/>
      <c r="H4" s="347"/>
    </row>
    <row r="5" spans="1:8">
      <c r="A5" s="97" t="s">
        <v>64</v>
      </c>
      <c r="B5" s="98"/>
      <c r="C5" s="99" t="e">
        <f>INTERCEPT(B24:B38,D24:D38)</f>
        <v>#NUM!</v>
      </c>
      <c r="F5" s="348"/>
      <c r="G5" s="349"/>
      <c r="H5" s="350"/>
    </row>
    <row r="6" spans="1:8">
      <c r="A6" s="100" t="s">
        <v>65</v>
      </c>
      <c r="B6" s="101"/>
      <c r="C6" s="102" t="e">
        <f>H9</f>
        <v>#VALUE!</v>
      </c>
      <c r="F6" s="103"/>
      <c r="G6" s="104" t="s">
        <v>66</v>
      </c>
      <c r="H6" s="105" t="s">
        <v>67</v>
      </c>
    </row>
    <row r="7" spans="1:8">
      <c r="A7" s="100" t="s">
        <v>43</v>
      </c>
      <c r="B7" s="101"/>
      <c r="C7" s="102" t="e">
        <f>G9</f>
        <v>#VALUE!</v>
      </c>
      <c r="F7" s="106">
        <v>11</v>
      </c>
      <c r="G7" s="107" t="e">
        <f t="array" ref="G7:H11">LINEST(B24:B38,D24:D38,,TRUE)</f>
        <v>#VALUE!</v>
      </c>
      <c r="H7" s="108" t="e">
        <v>#VALUE!</v>
      </c>
    </row>
    <row r="8" spans="1:8">
      <c r="A8" s="100" t="s">
        <v>68</v>
      </c>
      <c r="B8" s="101"/>
      <c r="C8" s="109">
        <f>COUNT(B24:B38)</f>
        <v>0</v>
      </c>
      <c r="F8" s="106">
        <v>12</v>
      </c>
      <c r="G8" s="110" t="e">
        <v>#VALUE!</v>
      </c>
      <c r="H8" s="111" t="e">
        <v>#VALUE!</v>
      </c>
    </row>
    <row r="9" spans="1:8">
      <c r="A9" s="100" t="s">
        <v>44</v>
      </c>
      <c r="B9" s="101"/>
      <c r="C9" s="109" t="e">
        <f>H10</f>
        <v>#VALUE!</v>
      </c>
      <c r="F9" s="106">
        <v>13</v>
      </c>
      <c r="G9" s="112" t="e">
        <v>#VALUE!</v>
      </c>
      <c r="H9" s="111" t="e">
        <v>#VALUE!</v>
      </c>
    </row>
    <row r="10" spans="1:8">
      <c r="A10" s="100" t="s">
        <v>69</v>
      </c>
      <c r="B10" s="101"/>
      <c r="C10" s="102" t="e">
        <f>SLOPE(B24:B38,D24:D38)</f>
        <v>#NUM!</v>
      </c>
      <c r="F10" s="106">
        <v>14</v>
      </c>
      <c r="G10" s="110" t="e">
        <v>#VALUE!</v>
      </c>
      <c r="H10" s="113" t="e">
        <v>#VALUE!</v>
      </c>
    </row>
    <row r="11" spans="1:8">
      <c r="A11" s="114" t="s">
        <v>70</v>
      </c>
      <c r="B11" s="115"/>
      <c r="C11" s="116" t="e">
        <f>G8</f>
        <v>#VALUE!</v>
      </c>
      <c r="F11" s="117">
        <v>15</v>
      </c>
      <c r="G11" s="118" t="e">
        <v>#VALUE!</v>
      </c>
      <c r="H11" s="119" t="e">
        <v>#VALUE!</v>
      </c>
    </row>
    <row r="12" spans="1:8">
      <c r="A12" s="120"/>
      <c r="B12" s="120"/>
      <c r="G12" s="121"/>
      <c r="H12" s="122"/>
    </row>
    <row r="13" spans="1:8">
      <c r="G13" s="121"/>
    </row>
    <row r="14" spans="1:8">
      <c r="A14" s="123" t="s">
        <v>71</v>
      </c>
      <c r="B14" s="124"/>
      <c r="C14" s="125"/>
      <c r="D14" s="125"/>
      <c r="G14" s="121"/>
    </row>
    <row r="15" spans="1:8">
      <c r="A15" s="351" t="s">
        <v>72</v>
      </c>
      <c r="B15" s="352"/>
      <c r="C15" s="126">
        <f>'Maturity Curve'!D44</f>
        <v>4000</v>
      </c>
      <c r="D15" s="127" t="s">
        <v>45</v>
      </c>
    </row>
    <row r="16" spans="1:8">
      <c r="A16" s="353" t="s">
        <v>73</v>
      </c>
      <c r="B16" s="354"/>
      <c r="C16" s="121" t="e">
        <f>(10^((C15-intercept)/slope))</f>
        <v>#NUM!</v>
      </c>
      <c r="D16" s="128" t="s">
        <v>74</v>
      </c>
    </row>
    <row r="17" spans="1:8">
      <c r="A17" s="355" t="s">
        <v>75</v>
      </c>
      <c r="B17" s="356"/>
      <c r="C17" s="129" t="e">
        <f>LOG(openingTTF)</f>
        <v>#NUM!</v>
      </c>
      <c r="D17" s="130"/>
    </row>
    <row r="18" spans="1:8">
      <c r="A18" s="101"/>
      <c r="B18" s="131"/>
      <c r="C18" s="132"/>
    </row>
    <row r="19" spans="1:8">
      <c r="A19" s="101"/>
      <c r="B19" s="131"/>
      <c r="C19" s="132"/>
    </row>
    <row r="20" spans="1:8"/>
    <row r="21" spans="1:8">
      <c r="A21" s="92"/>
      <c r="B21" s="93"/>
      <c r="C21" s="93"/>
    </row>
    <row r="22" spans="1:8">
      <c r="A22" s="357" t="s">
        <v>76</v>
      </c>
      <c r="B22" s="358"/>
      <c r="C22" s="358"/>
      <c r="D22" s="358"/>
      <c r="E22" s="358"/>
      <c r="F22" s="358"/>
      <c r="G22" s="358"/>
      <c r="H22" s="359"/>
    </row>
    <row r="23" spans="1:8" ht="45.75" thickBot="1">
      <c r="A23" s="133" t="s">
        <v>77</v>
      </c>
      <c r="B23" s="133" t="s">
        <v>78</v>
      </c>
      <c r="C23" s="133" t="s">
        <v>79</v>
      </c>
      <c r="D23" s="133" t="s">
        <v>80</v>
      </c>
      <c r="E23" s="360" t="s">
        <v>81</v>
      </c>
      <c r="F23" s="360"/>
      <c r="G23" s="133" t="s">
        <v>82</v>
      </c>
      <c r="H23" s="133" t="s">
        <v>83</v>
      </c>
    </row>
    <row r="24" spans="1:8">
      <c r="A24" s="149">
        <f>'Maturity Curve'!A11</f>
        <v>1</v>
      </c>
      <c r="B24" s="134" t="str">
        <f>'Maturity Curve'!F11</f>
        <v/>
      </c>
      <c r="C24" s="134">
        <f>'Maturity Curve'!J11</f>
        <v>0</v>
      </c>
      <c r="D24" s="135" t="e">
        <f>LOG(C24)</f>
        <v>#NUM!</v>
      </c>
      <c r="E24" s="343" t="e">
        <f>(intercept+(D24*slope))</f>
        <v>#NUM!</v>
      </c>
      <c r="F24" s="343"/>
      <c r="G24" s="136" t="e">
        <f>(E24+Validation!$D$43)</f>
        <v>#NUM!</v>
      </c>
      <c r="H24" s="136" t="e">
        <f>(E24-Validation!$D$43)</f>
        <v>#NUM!</v>
      </c>
    </row>
    <row r="25" spans="1:8">
      <c r="A25" s="149">
        <f>'Maturity Curve'!A12</f>
        <v>2</v>
      </c>
      <c r="B25" s="134" t="str">
        <f>'Maturity Curve'!F12</f>
        <v/>
      </c>
      <c r="C25" s="134">
        <f>'Maturity Curve'!J12</f>
        <v>0</v>
      </c>
      <c r="D25" s="135" t="e">
        <f t="shared" ref="D25:D42" si="0">LOG(C25)</f>
        <v>#NUM!</v>
      </c>
      <c r="E25" s="343" t="e">
        <f t="shared" ref="E25:E35" si="1">(intercept+(D25*slope))</f>
        <v>#NUM!</v>
      </c>
      <c r="F25" s="343"/>
      <c r="G25" s="136" t="e">
        <f>(E25+Validation!$D$43)</f>
        <v>#NUM!</v>
      </c>
      <c r="H25" s="136" t="e">
        <f>(E25-Validation!$D$43)</f>
        <v>#NUM!</v>
      </c>
    </row>
    <row r="26" spans="1:8">
      <c r="A26" s="149">
        <f>'Maturity Curve'!A13</f>
        <v>3</v>
      </c>
      <c r="B26" s="134" t="str">
        <f>'Maturity Curve'!F13</f>
        <v/>
      </c>
      <c r="C26" s="134">
        <f>'Maturity Curve'!J13</f>
        <v>0</v>
      </c>
      <c r="D26" s="135" t="e">
        <f t="shared" si="0"/>
        <v>#NUM!</v>
      </c>
      <c r="E26" s="341" t="e">
        <f t="shared" si="1"/>
        <v>#NUM!</v>
      </c>
      <c r="F26" s="342"/>
      <c r="G26" s="136" t="e">
        <f>(E26+Validation!$D$43)</f>
        <v>#NUM!</v>
      </c>
      <c r="H26" s="136" t="e">
        <f>(E26-Validation!$D$43)</f>
        <v>#NUM!</v>
      </c>
    </row>
    <row r="27" spans="1:8">
      <c r="A27" s="150">
        <f>'Maturity Curve'!A14</f>
        <v>4</v>
      </c>
      <c r="B27" s="137" t="str">
        <f>'Maturity Curve'!F14</f>
        <v/>
      </c>
      <c r="C27" s="137">
        <f>'Maturity Curve'!J14</f>
        <v>0</v>
      </c>
      <c r="D27" s="138" t="e">
        <f t="shared" si="0"/>
        <v>#NUM!</v>
      </c>
      <c r="E27" s="340" t="e">
        <f t="shared" si="1"/>
        <v>#NUM!</v>
      </c>
      <c r="F27" s="340"/>
      <c r="G27" s="139" t="e">
        <f>(E27+Validation!$D$43)</f>
        <v>#NUM!</v>
      </c>
      <c r="H27" s="139" t="e">
        <f>(E27-Validation!$D$43)</f>
        <v>#NUM!</v>
      </c>
    </row>
    <row r="28" spans="1:8">
      <c r="A28" s="149">
        <f>'Maturity Curve'!A15</f>
        <v>5</v>
      </c>
      <c r="B28" s="134" t="str">
        <f>'Maturity Curve'!F15</f>
        <v/>
      </c>
      <c r="C28" s="134">
        <f>'Maturity Curve'!J15</f>
        <v>0</v>
      </c>
      <c r="D28" s="135" t="e">
        <f t="shared" si="0"/>
        <v>#NUM!</v>
      </c>
      <c r="E28" s="341" t="e">
        <f t="shared" si="1"/>
        <v>#NUM!</v>
      </c>
      <c r="F28" s="342"/>
      <c r="G28" s="136" t="e">
        <f>(E28+Validation!$D$43)</f>
        <v>#NUM!</v>
      </c>
      <c r="H28" s="136" t="e">
        <f>(E28-Validation!$D$43)</f>
        <v>#NUM!</v>
      </c>
    </row>
    <row r="29" spans="1:8">
      <c r="A29" s="149">
        <f>'Maturity Curve'!A16</f>
        <v>6</v>
      </c>
      <c r="B29" s="134" t="str">
        <f>'Maturity Curve'!F16</f>
        <v/>
      </c>
      <c r="C29" s="134">
        <f>'Maturity Curve'!J16</f>
        <v>0</v>
      </c>
      <c r="D29" s="135" t="e">
        <f t="shared" si="0"/>
        <v>#NUM!</v>
      </c>
      <c r="E29" s="343" t="e">
        <f t="shared" si="1"/>
        <v>#NUM!</v>
      </c>
      <c r="F29" s="343"/>
      <c r="G29" s="136" t="e">
        <f>(E29+Validation!$D$43)</f>
        <v>#NUM!</v>
      </c>
      <c r="H29" s="136" t="e">
        <f>(E29-Validation!$D$43)</f>
        <v>#NUM!</v>
      </c>
    </row>
    <row r="30" spans="1:8">
      <c r="A30" s="150">
        <f>'Maturity Curve'!A17</f>
        <v>7</v>
      </c>
      <c r="B30" s="137" t="str">
        <f>'Maturity Curve'!F17</f>
        <v/>
      </c>
      <c r="C30" s="137">
        <f>'Maturity Curve'!J17</f>
        <v>0</v>
      </c>
      <c r="D30" s="138" t="e">
        <f>LOG(C30)</f>
        <v>#NUM!</v>
      </c>
      <c r="E30" s="340" t="e">
        <f t="shared" si="1"/>
        <v>#NUM!</v>
      </c>
      <c r="F30" s="340"/>
      <c r="G30" s="139" t="e">
        <f>(E30+Validation!$D$43)</f>
        <v>#NUM!</v>
      </c>
      <c r="H30" s="139" t="e">
        <f>(E30-Validation!$D$43)</f>
        <v>#NUM!</v>
      </c>
    </row>
    <row r="31" spans="1:8">
      <c r="A31" s="149">
        <f>'Maturity Curve'!A18</f>
        <v>8</v>
      </c>
      <c r="B31" s="134" t="str">
        <f>'Maturity Curve'!F18</f>
        <v/>
      </c>
      <c r="C31" s="134">
        <f>'Maturity Curve'!J18</f>
        <v>0</v>
      </c>
      <c r="D31" s="135" t="e">
        <f t="shared" si="0"/>
        <v>#NUM!</v>
      </c>
      <c r="E31" s="341" t="e">
        <f t="shared" si="1"/>
        <v>#NUM!</v>
      </c>
      <c r="F31" s="342"/>
      <c r="G31" s="136" t="e">
        <f>(E31+Validation!$D$43)</f>
        <v>#NUM!</v>
      </c>
      <c r="H31" s="136" t="e">
        <f>(E31-Validation!$D$43)</f>
        <v>#NUM!</v>
      </c>
    </row>
    <row r="32" spans="1:8">
      <c r="A32" s="149">
        <f>'Maturity Curve'!A19</f>
        <v>9</v>
      </c>
      <c r="B32" s="134" t="str">
        <f>'Maturity Curve'!F19</f>
        <v/>
      </c>
      <c r="C32" s="134">
        <f>'Maturity Curve'!J19</f>
        <v>0</v>
      </c>
      <c r="D32" s="135" t="e">
        <f t="shared" si="0"/>
        <v>#NUM!</v>
      </c>
      <c r="E32" s="343" t="e">
        <f t="shared" si="1"/>
        <v>#NUM!</v>
      </c>
      <c r="F32" s="343"/>
      <c r="G32" s="136" t="e">
        <f>(E32+Validation!$D$43)</f>
        <v>#NUM!</v>
      </c>
      <c r="H32" s="136" t="e">
        <f>(E32-Validation!$D$43)</f>
        <v>#NUM!</v>
      </c>
    </row>
    <row r="33" spans="1:8">
      <c r="A33" s="150">
        <f>'Maturity Curve'!A20</f>
        <v>10</v>
      </c>
      <c r="B33" s="137" t="str">
        <f>'Maturity Curve'!F20</f>
        <v/>
      </c>
      <c r="C33" s="137">
        <f>'Maturity Curve'!J20</f>
        <v>0</v>
      </c>
      <c r="D33" s="138" t="e">
        <f t="shared" si="0"/>
        <v>#NUM!</v>
      </c>
      <c r="E33" s="340" t="e">
        <f t="shared" si="1"/>
        <v>#NUM!</v>
      </c>
      <c r="F33" s="340"/>
      <c r="G33" s="139" t="e">
        <f>(E33+Validation!$D$43)</f>
        <v>#NUM!</v>
      </c>
      <c r="H33" s="139" t="e">
        <f>(E33-Validation!$D$43)</f>
        <v>#NUM!</v>
      </c>
    </row>
    <row r="34" spans="1:8">
      <c r="A34" s="149">
        <f>'Maturity Curve'!A21</f>
        <v>11</v>
      </c>
      <c r="B34" s="134" t="str">
        <f>'Maturity Curve'!F21</f>
        <v/>
      </c>
      <c r="C34" s="134">
        <f>'Maturity Curve'!J21</f>
        <v>0</v>
      </c>
      <c r="D34" s="135" t="e">
        <f t="shared" si="0"/>
        <v>#NUM!</v>
      </c>
      <c r="E34" s="343" t="e">
        <f t="shared" si="1"/>
        <v>#NUM!</v>
      </c>
      <c r="F34" s="343"/>
      <c r="G34" s="136" t="e">
        <f>(E34+Validation!$D$43)</f>
        <v>#NUM!</v>
      </c>
      <c r="H34" s="136" t="e">
        <f>(E34-Validation!$D$43)</f>
        <v>#NUM!</v>
      </c>
    </row>
    <row r="35" spans="1:8">
      <c r="A35" s="151">
        <f>'Maturity Curve'!A22</f>
        <v>12</v>
      </c>
      <c r="B35" s="140" t="str">
        <f>'Maturity Curve'!F22</f>
        <v/>
      </c>
      <c r="C35" s="140">
        <f>'Maturity Curve'!J22</f>
        <v>0</v>
      </c>
      <c r="D35" s="141" t="e">
        <f t="shared" si="0"/>
        <v>#NUM!</v>
      </c>
      <c r="E35" s="344" t="e">
        <f t="shared" si="1"/>
        <v>#NUM!</v>
      </c>
      <c r="F35" s="344"/>
      <c r="G35" s="142" t="e">
        <f>(E35+Validation!$D$43)</f>
        <v>#NUM!</v>
      </c>
      <c r="H35" s="142" t="e">
        <f>(E35-Validation!$D$43)</f>
        <v>#NUM!</v>
      </c>
    </row>
    <row r="36" spans="1:8">
      <c r="A36" s="242">
        <v>13</v>
      </c>
      <c r="B36" s="140" t="str">
        <f>'Maturity Curve'!F23</f>
        <v/>
      </c>
      <c r="C36" s="140">
        <f>'Maturity Curve'!J23</f>
        <v>0</v>
      </c>
      <c r="D36" s="141" t="e">
        <f>LOG(C36)</f>
        <v>#NUM!</v>
      </c>
      <c r="E36" s="344" t="e">
        <f>(intercept+(D36*slope))</f>
        <v>#NUM!</v>
      </c>
      <c r="F36" s="344"/>
      <c r="G36" s="142" t="e">
        <f>(E36+Validation!$D$43)</f>
        <v>#NUM!</v>
      </c>
      <c r="H36" s="142" t="e">
        <f>(E36-Validation!$D$43)</f>
        <v>#NUM!</v>
      </c>
    </row>
    <row r="37" spans="1:8">
      <c r="A37" s="149">
        <v>14</v>
      </c>
      <c r="B37" s="140" t="str">
        <f>'Maturity Curve'!F24</f>
        <v/>
      </c>
      <c r="C37" s="140">
        <f>'Maturity Curve'!J24</f>
        <v>0</v>
      </c>
      <c r="D37" s="141" t="e">
        <f>LOG(C37)</f>
        <v>#NUM!</v>
      </c>
      <c r="E37" s="344" t="e">
        <f>(intercept+(D37*slope))</f>
        <v>#NUM!</v>
      </c>
      <c r="F37" s="344"/>
      <c r="G37" s="142" t="e">
        <f>(E37+Validation!$D$43)</f>
        <v>#NUM!</v>
      </c>
      <c r="H37" s="142" t="e">
        <f>(E37-Validation!$D$43)</f>
        <v>#NUM!</v>
      </c>
    </row>
    <row r="38" spans="1:8">
      <c r="A38" s="151">
        <v>15</v>
      </c>
      <c r="B38" s="140" t="str">
        <f>'Maturity Curve'!F25</f>
        <v/>
      </c>
      <c r="C38" s="140">
        <f>'Maturity Curve'!J25</f>
        <v>0</v>
      </c>
      <c r="D38" s="141" t="e">
        <f>LOG(C38)</f>
        <v>#NUM!</v>
      </c>
      <c r="E38" s="344" t="e">
        <f>(intercept+(D38*slope))</f>
        <v>#NUM!</v>
      </c>
      <c r="F38" s="344"/>
      <c r="G38" s="142" t="e">
        <f>(E38+Validation!$D$43)</f>
        <v>#NUM!</v>
      </c>
      <c r="H38" s="142" t="e">
        <f>(E38-Validation!$D$43)</f>
        <v>#NUM!</v>
      </c>
    </row>
    <row r="39" spans="1:8"/>
    <row r="40" spans="1:8">
      <c r="B40" s="155">
        <f>Validation!G10</f>
        <v>0</v>
      </c>
      <c r="C40" s="155">
        <f>Validation!K10</f>
        <v>0</v>
      </c>
      <c r="D40" s="141" t="e">
        <f t="shared" si="0"/>
        <v>#NUM!</v>
      </c>
    </row>
    <row r="41" spans="1:8">
      <c r="B41" s="155">
        <f>Validation!G11</f>
        <v>0</v>
      </c>
      <c r="C41" s="155">
        <f>Validation!K11</f>
        <v>0</v>
      </c>
      <c r="D41" s="141" t="e">
        <f t="shared" si="0"/>
        <v>#NUM!</v>
      </c>
    </row>
    <row r="42" spans="1:8" ht="15.75" thickBot="1">
      <c r="B42" s="155">
        <f>Validation!G12</f>
        <v>0</v>
      </c>
      <c r="C42" s="155">
        <f>Validation!K12</f>
        <v>0</v>
      </c>
      <c r="D42" s="135" t="e">
        <f t="shared" si="0"/>
        <v>#NUM!</v>
      </c>
    </row>
    <row r="43" spans="1:8" ht="16.5" thickTop="1" thickBot="1">
      <c r="A43" s="232" t="s">
        <v>113</v>
      </c>
      <c r="B43" s="233">
        <f>Validation!$C$41</f>
        <v>0</v>
      </c>
      <c r="C43" s="233">
        <f>Validation!$C$32</f>
        <v>0</v>
      </c>
      <c r="D43" s="234" t="e">
        <f>LOG(C43)</f>
        <v>#NUM!</v>
      </c>
    </row>
    <row r="44" spans="1:8" ht="16.5" thickTop="1" thickBot="1">
      <c r="A44" s="235"/>
      <c r="B44" s="236">
        <f>'Validation-2'!$C$41</f>
        <v>0</v>
      </c>
      <c r="C44" s="236">
        <f>'Validation-2'!$C$32</f>
        <v>0</v>
      </c>
      <c r="D44" s="234" t="e">
        <f>LOG(C44)</f>
        <v>#NUM!</v>
      </c>
    </row>
    <row r="45" spans="1:8" ht="16.5" thickTop="1" thickBot="1">
      <c r="A45" s="235"/>
      <c r="B45" s="236">
        <f>'Validation-3'!$C$41</f>
        <v>0</v>
      </c>
      <c r="C45" s="236">
        <f>'Validation-3'!$C$32</f>
        <v>0</v>
      </c>
      <c r="D45" s="234" t="e">
        <f>LOG(C45)</f>
        <v>#NUM!</v>
      </c>
    </row>
    <row r="46" spans="1:8" ht="16.5" thickTop="1" thickBot="1">
      <c r="A46" s="235"/>
      <c r="B46" s="236">
        <f>'Validation-4'!$C$41</f>
        <v>0</v>
      </c>
      <c r="C46" s="236">
        <f>'Validation-4'!$C$32</f>
        <v>0</v>
      </c>
      <c r="D46" s="234" t="e">
        <f>LOG(C46)</f>
        <v>#NUM!</v>
      </c>
    </row>
    <row r="47" spans="1:8" ht="16.5" thickTop="1" thickBot="1">
      <c r="A47" s="237"/>
      <c r="B47" s="238">
        <f>'Validation-5'!$C$41</f>
        <v>0</v>
      </c>
      <c r="C47" s="238">
        <f>'Validation-5'!$C$32</f>
        <v>0</v>
      </c>
      <c r="D47" s="239" t="e">
        <f>LOG(C47)</f>
        <v>#NUM!</v>
      </c>
    </row>
    <row r="48" spans="1:8" ht="15.75" thickTop="1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 ht="15" customHeight="1"/>
    <row r="80" ht="15" customHeight="1"/>
    <row r="81" ht="15" customHeight="1"/>
    <row r="82" ht="15" customHeight="1"/>
  </sheetData>
  <sheetProtection password="D8FF" sheet="1" objects="1" scenarios="1"/>
  <mergeCells count="21">
    <mergeCell ref="E36:F36"/>
    <mergeCell ref="E37:F37"/>
    <mergeCell ref="E38:F38"/>
    <mergeCell ref="F4:H5"/>
    <mergeCell ref="A15:B15"/>
    <mergeCell ref="A16:B16"/>
    <mergeCell ref="A17:B17"/>
    <mergeCell ref="A22:H22"/>
    <mergeCell ref="E23:F23"/>
    <mergeCell ref="E35:F35"/>
    <mergeCell ref="E29:F29"/>
    <mergeCell ref="E30:F30"/>
    <mergeCell ref="E31:F31"/>
    <mergeCell ref="E32:F32"/>
    <mergeCell ref="E25:F25"/>
    <mergeCell ref="E26:F26"/>
    <mergeCell ref="E27:F27"/>
    <mergeCell ref="E28:F28"/>
    <mergeCell ref="E33:F33"/>
    <mergeCell ref="E24:F24"/>
    <mergeCell ref="E34:F34"/>
  </mergeCells>
  <phoneticPr fontId="0" type="noConversion"/>
  <conditionalFormatting sqref="D40:D47">
    <cfRule type="cellIs" priority="2" stopIfTrue="1" operator="greaterThanOrEqual">
      <formula>0</formula>
    </cfRule>
  </conditionalFormatting>
  <conditionalFormatting sqref="D24:H38">
    <cfRule type="cellIs" priority="1" stopIfTrue="1" operator="greaterThanOrEqual">
      <formula>0</formula>
    </cfRule>
  </conditionalFormatting>
  <pageMargins left="0.75" right="0.75" top="1" bottom="1" header="0.5" footer="0.5"/>
  <pageSetup orientation="portrait" horizontalDpi="4294967294" verticalDpi="300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4"/>
  <sheetViews>
    <sheetView workbookViewId="0">
      <selection activeCell="C12" sqref="C12"/>
    </sheetView>
  </sheetViews>
  <sheetFormatPr defaultRowHeight="15"/>
  <cols>
    <col min="1" max="1" width="11.44140625" customWidth="1"/>
    <col min="2" max="2" width="14.109375" customWidth="1"/>
    <col min="3" max="5" width="9.6640625" customWidth="1"/>
    <col min="6" max="6" width="16.77734375" customWidth="1"/>
  </cols>
  <sheetData>
    <row r="1" spans="1:6" ht="15.75">
      <c r="A1" s="183"/>
      <c r="B1" s="184" t="s">
        <v>111</v>
      </c>
      <c r="C1" s="185"/>
      <c r="D1" s="185"/>
      <c r="E1" s="185"/>
      <c r="F1" s="186"/>
    </row>
    <row r="2" spans="1:6">
      <c r="A2" s="187"/>
      <c r="B2" s="188"/>
      <c r="C2" s="188"/>
      <c r="D2" s="188"/>
      <c r="E2" s="188"/>
      <c r="F2" s="189"/>
    </row>
    <row r="3" spans="1:6" ht="15.75">
      <c r="A3" s="187"/>
      <c r="B3" s="190" t="s">
        <v>0</v>
      </c>
      <c r="C3" s="191">
        <f>'Maturity Curve'!B2</f>
        <v>0</v>
      </c>
      <c r="D3" s="192"/>
      <c r="E3" s="188"/>
      <c r="F3" s="193"/>
    </row>
    <row r="4" spans="1:6" ht="15.75">
      <c r="A4" s="187"/>
      <c r="B4" s="190" t="s">
        <v>1</v>
      </c>
      <c r="C4" s="194">
        <f>'Maturity Curve'!B3</f>
        <v>0</v>
      </c>
      <c r="D4" s="48"/>
      <c r="E4" s="188"/>
      <c r="F4" s="189"/>
    </row>
    <row r="5" spans="1:6" ht="15.75">
      <c r="A5" s="187"/>
      <c r="B5" s="190" t="s">
        <v>4</v>
      </c>
      <c r="C5" s="191">
        <f>'Maturity Curve'!B4</f>
        <v>0</v>
      </c>
      <c r="D5" s="47"/>
      <c r="E5" s="188"/>
      <c r="F5" s="189"/>
    </row>
    <row r="6" spans="1:6" ht="15.75">
      <c r="A6" s="195"/>
      <c r="B6" s="190" t="s">
        <v>5</v>
      </c>
      <c r="C6" s="191">
        <f>'Maturity Curve'!G3</f>
        <v>0</v>
      </c>
      <c r="D6" s="47"/>
      <c r="E6" s="47"/>
      <c r="F6" s="193"/>
    </row>
    <row r="7" spans="1:6" ht="15.75">
      <c r="A7" s="195"/>
      <c r="B7" s="190" t="s">
        <v>126</v>
      </c>
      <c r="C7" s="191">
        <f>'Maturity Curve'!G4</f>
        <v>0</v>
      </c>
      <c r="D7" s="47"/>
      <c r="E7" s="47"/>
      <c r="F7" s="193"/>
    </row>
    <row r="8" spans="1:6" ht="15.75">
      <c r="A8" s="195"/>
      <c r="B8" s="190" t="s">
        <v>6</v>
      </c>
      <c r="C8" s="196">
        <f>'Maturity Curve'!L4</f>
        <v>0</v>
      </c>
      <c r="D8" s="197"/>
      <c r="E8" s="188"/>
      <c r="F8" s="193"/>
    </row>
    <row r="9" spans="1:6" ht="18">
      <c r="A9" s="195"/>
      <c r="B9" s="190"/>
      <c r="C9" s="198"/>
      <c r="D9" s="199"/>
      <c r="E9" s="188"/>
      <c r="F9" s="193"/>
    </row>
    <row r="10" spans="1:6" ht="18">
      <c r="A10" s="200"/>
      <c r="B10" s="201"/>
      <c r="C10" s="202"/>
      <c r="D10" s="203"/>
      <c r="E10" s="204"/>
      <c r="F10" s="205"/>
    </row>
    <row r="11" spans="1:6" ht="18">
      <c r="A11" s="206"/>
      <c r="B11" s="207" t="s">
        <v>112</v>
      </c>
      <c r="C11" s="208"/>
      <c r="D11" s="209"/>
      <c r="E11" s="210"/>
      <c r="F11" s="211"/>
    </row>
    <row r="12" spans="1:6" ht="18">
      <c r="A12" s="212"/>
      <c r="B12" s="213"/>
      <c r="C12" s="185"/>
      <c r="D12" s="185"/>
      <c r="E12" s="185"/>
      <c r="F12" s="214"/>
    </row>
    <row r="13" spans="1:6">
      <c r="A13" s="215" t="s">
        <v>113</v>
      </c>
      <c r="B13" s="216"/>
      <c r="C13" s="217" t="s">
        <v>114</v>
      </c>
      <c r="D13" s="217" t="s">
        <v>12</v>
      </c>
      <c r="E13" s="216"/>
      <c r="F13" s="218" t="s">
        <v>115</v>
      </c>
    </row>
    <row r="14" spans="1:6">
      <c r="A14" s="215" t="s">
        <v>116</v>
      </c>
      <c r="B14" s="217" t="s">
        <v>117</v>
      </c>
      <c r="C14" s="219" t="s">
        <v>118</v>
      </c>
      <c r="D14" s="219" t="s">
        <v>118</v>
      </c>
      <c r="E14" s="217" t="s">
        <v>119</v>
      </c>
      <c r="F14" s="220" t="s">
        <v>113</v>
      </c>
    </row>
    <row r="15" spans="1:6">
      <c r="A15" s="221"/>
      <c r="B15" s="222"/>
      <c r="C15" s="222"/>
      <c r="D15" s="222"/>
      <c r="E15" s="223"/>
      <c r="F15" s="224"/>
    </row>
    <row r="16" spans="1:6">
      <c r="A16" s="225">
        <v>1</v>
      </c>
      <c r="B16" s="226">
        <f>Validation!L4</f>
        <v>0</v>
      </c>
      <c r="C16" s="227">
        <f>Regression!B43</f>
        <v>0</v>
      </c>
      <c r="D16" s="227">
        <f>Regression!C43</f>
        <v>0</v>
      </c>
      <c r="E16" s="228" t="e">
        <f>Regression!D43</f>
        <v>#NUM!</v>
      </c>
      <c r="F16" s="189" t="e">
        <f>Validation!F46</f>
        <v>#NUM!</v>
      </c>
    </row>
    <row r="17" spans="1:6">
      <c r="A17" s="225">
        <v>2</v>
      </c>
      <c r="B17" s="226">
        <f>'Validation-2'!$L$4</f>
        <v>0</v>
      </c>
      <c r="C17" s="227">
        <f>Regression!B44</f>
        <v>0</v>
      </c>
      <c r="D17" s="227">
        <f>Regression!C44</f>
        <v>0</v>
      </c>
      <c r="E17" s="228" t="e">
        <f>Regression!D44</f>
        <v>#NUM!</v>
      </c>
      <c r="F17" s="189" t="e">
        <f>'Validation-2'!$F$46</f>
        <v>#NUM!</v>
      </c>
    </row>
    <row r="18" spans="1:6">
      <c r="A18" s="225">
        <v>3</v>
      </c>
      <c r="B18" s="226">
        <f>'Validation-3'!$L$4</f>
        <v>0</v>
      </c>
      <c r="C18" s="227">
        <f>Regression!B45</f>
        <v>0</v>
      </c>
      <c r="D18" s="227">
        <f>Regression!C45</f>
        <v>0</v>
      </c>
      <c r="E18" s="228" t="e">
        <f>Regression!D45</f>
        <v>#NUM!</v>
      </c>
      <c r="F18" s="189" t="e">
        <f>'Validation-3'!$F$46</f>
        <v>#NUM!</v>
      </c>
    </row>
    <row r="19" spans="1:6">
      <c r="A19" s="225">
        <v>4</v>
      </c>
      <c r="B19" s="226">
        <f>'Validation-4'!$L$4</f>
        <v>0</v>
      </c>
      <c r="C19" s="227">
        <f>Regression!B46</f>
        <v>0</v>
      </c>
      <c r="D19" s="227">
        <f>Regression!C46</f>
        <v>0</v>
      </c>
      <c r="E19" s="228" t="e">
        <f>Regression!D46</f>
        <v>#NUM!</v>
      </c>
      <c r="F19" s="189" t="e">
        <f>'Validation-4'!$F$46</f>
        <v>#NUM!</v>
      </c>
    </row>
    <row r="20" spans="1:6">
      <c r="A20" s="225">
        <v>5</v>
      </c>
      <c r="B20" s="226">
        <f>'Validation-5'!$L$4</f>
        <v>0</v>
      </c>
      <c r="C20" s="227">
        <f>Regression!B47</f>
        <v>0</v>
      </c>
      <c r="D20" s="227">
        <f>Regression!C47</f>
        <v>0</v>
      </c>
      <c r="E20" s="228" t="e">
        <f>Regression!D47</f>
        <v>#NUM!</v>
      </c>
      <c r="F20" s="189" t="e">
        <f>'Validation-5'!$F$46</f>
        <v>#NUM!</v>
      </c>
    </row>
    <row r="21" spans="1:6">
      <c r="A21" s="225"/>
      <c r="B21" s="226"/>
      <c r="C21" s="227"/>
      <c r="D21" s="227"/>
      <c r="E21" s="228"/>
      <c r="F21" s="189"/>
    </row>
    <row r="22" spans="1:6">
      <c r="A22" s="225"/>
      <c r="B22" s="226"/>
      <c r="C22" s="227"/>
      <c r="D22" s="227"/>
      <c r="E22" s="228"/>
      <c r="F22" s="189"/>
    </row>
    <row r="23" spans="1:6">
      <c r="A23" s="225"/>
      <c r="B23" s="226"/>
      <c r="C23" s="227"/>
      <c r="D23" s="227"/>
      <c r="E23" s="228"/>
      <c r="F23" s="189"/>
    </row>
    <row r="24" spans="1:6">
      <c r="A24" s="229"/>
      <c r="B24" s="204"/>
      <c r="C24" s="204"/>
      <c r="D24" s="204"/>
      <c r="E24" s="204"/>
      <c r="F24" s="230"/>
    </row>
  </sheetData>
  <sheetProtection algorithmName="SHA-512" hashValue="O9MuEQqAlKm6TeFLGUvEmwm3SHuBtfd+wyO2vuPMpk2VIVsSfmMinwRlE6H+SCkGbiJk7SpxJoKUhXMsoxIeFg==" saltValue="fvInnO2dwZ9x2FAhMh2wFg==" spinCount="100000" sheet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transitionEvaluation="1"/>
  <dimension ref="A1:M58"/>
  <sheetViews>
    <sheetView defaultGridColor="0" view="pageBreakPreview" colorId="22" zoomScale="60" zoomScaleNormal="50" workbookViewId="0">
      <selection activeCell="C14" sqref="C14"/>
    </sheetView>
  </sheetViews>
  <sheetFormatPr defaultColWidth="9.77734375" defaultRowHeight="15"/>
  <cols>
    <col min="1" max="1" width="18.5546875" customWidth="1"/>
    <col min="2" max="2" width="13.77734375" customWidth="1"/>
    <col min="3" max="3" width="10.88671875" customWidth="1"/>
    <col min="5" max="5" width="13.77734375" customWidth="1"/>
    <col min="7" max="7" width="12" customWidth="1"/>
    <col min="8" max="8" width="11.77734375" customWidth="1"/>
    <col min="9" max="9" width="10.77734375" customWidth="1"/>
    <col min="10" max="10" width="11.77734375" customWidth="1"/>
  </cols>
  <sheetData>
    <row r="1" spans="1:13" ht="15.75">
      <c r="A1" s="41" t="s">
        <v>100</v>
      </c>
      <c r="B1" s="42"/>
      <c r="C1" s="42"/>
      <c r="D1" s="42"/>
      <c r="E1" s="43"/>
      <c r="F1" s="44"/>
      <c r="G1" s="44"/>
      <c r="H1" s="44"/>
      <c r="I1" s="45"/>
      <c r="J1" s="42"/>
      <c r="K1" s="42"/>
      <c r="L1" s="42"/>
      <c r="M1" s="42"/>
    </row>
    <row r="2" spans="1:13" ht="16.5" customHeight="1">
      <c r="A2" s="46" t="s">
        <v>123</v>
      </c>
      <c r="B2" s="243"/>
      <c r="C2" s="244"/>
      <c r="F2" s="46" t="s">
        <v>2</v>
      </c>
      <c r="G2" s="157"/>
      <c r="H2" s="48"/>
      <c r="I2" s="48"/>
    </row>
    <row r="3" spans="1:13" ht="15.75">
      <c r="A3" s="46" t="s">
        <v>1</v>
      </c>
      <c r="B3" s="47">
        <f>('Maturity Curve'!B3)</f>
        <v>0</v>
      </c>
      <c r="C3" s="48"/>
      <c r="D3" s="42"/>
      <c r="E3" s="40"/>
      <c r="F3" s="46" t="s">
        <v>46</v>
      </c>
      <c r="G3" s="158"/>
      <c r="H3" s="47"/>
      <c r="I3" s="47"/>
      <c r="J3" s="40"/>
      <c r="K3" s="46" t="s">
        <v>3</v>
      </c>
      <c r="L3" s="157"/>
      <c r="M3" s="48"/>
    </row>
    <row r="4" spans="1:13" ht="18">
      <c r="A4" s="46" t="s">
        <v>4</v>
      </c>
      <c r="B4" s="47">
        <f>('Maturity Curve'!B4)</f>
        <v>0</v>
      </c>
      <c r="C4" s="47"/>
      <c r="D4" s="40"/>
      <c r="E4" s="40"/>
      <c r="F4" s="4" t="s">
        <v>126</v>
      </c>
      <c r="G4" s="176"/>
      <c r="H4" s="158"/>
      <c r="I4" s="158"/>
      <c r="J4" s="40"/>
      <c r="K4" s="46" t="s">
        <v>101</v>
      </c>
      <c r="L4" s="241"/>
      <c r="M4" s="231"/>
    </row>
    <row r="5" spans="1:13" ht="16.5" thickBot="1">
      <c r="A5" s="49"/>
      <c r="B5" s="40"/>
      <c r="C5" s="40"/>
      <c r="D5" s="40"/>
      <c r="E5" s="40"/>
      <c r="F5" s="46"/>
      <c r="G5" s="40"/>
      <c r="H5" s="40"/>
      <c r="I5" s="40"/>
      <c r="J5" s="46"/>
      <c r="K5" s="40"/>
      <c r="L5" s="50"/>
    </row>
    <row r="6" spans="1:13" ht="15.75">
      <c r="A6" s="49"/>
      <c r="B6" s="51" t="s">
        <v>8</v>
      </c>
      <c r="C6" s="52" t="s">
        <v>9</v>
      </c>
      <c r="D6" s="52" t="s">
        <v>10</v>
      </c>
      <c r="E6" s="52" t="s">
        <v>91</v>
      </c>
      <c r="F6" s="52" t="s">
        <v>89</v>
      </c>
      <c r="G6" s="52" t="s">
        <v>87</v>
      </c>
      <c r="H6" s="52" t="s">
        <v>11</v>
      </c>
      <c r="I6" s="52" t="s">
        <v>12</v>
      </c>
      <c r="J6" s="52" t="s">
        <v>12</v>
      </c>
      <c r="K6" s="53" t="s">
        <v>13</v>
      </c>
    </row>
    <row r="7" spans="1:13" ht="15.75">
      <c r="A7" s="49"/>
      <c r="B7" s="54"/>
      <c r="C7" s="55" t="s">
        <v>14</v>
      </c>
      <c r="D7" s="55" t="s">
        <v>15</v>
      </c>
      <c r="E7" s="55"/>
      <c r="F7" s="55"/>
      <c r="G7" s="55" t="s">
        <v>16</v>
      </c>
      <c r="H7" s="55" t="s">
        <v>14</v>
      </c>
      <c r="I7" s="55" t="s">
        <v>17</v>
      </c>
      <c r="J7" s="55" t="s">
        <v>18</v>
      </c>
      <c r="K7" s="56" t="s">
        <v>12</v>
      </c>
    </row>
    <row r="8" spans="1:13" ht="16.5" thickBot="1">
      <c r="A8" s="49"/>
      <c r="B8" s="57"/>
      <c r="C8" s="58" t="s">
        <v>20</v>
      </c>
      <c r="D8" s="58" t="s">
        <v>21</v>
      </c>
      <c r="E8" s="58" t="s">
        <v>21</v>
      </c>
      <c r="F8" s="58" t="s">
        <v>21</v>
      </c>
      <c r="G8" s="58" t="s">
        <v>22</v>
      </c>
      <c r="H8" s="58" t="s">
        <v>47</v>
      </c>
      <c r="I8" s="58"/>
      <c r="J8" s="58"/>
      <c r="K8" s="59"/>
    </row>
    <row r="9" spans="1:13" ht="15.75">
      <c r="A9" s="49"/>
      <c r="B9" s="54"/>
      <c r="C9" s="60" t="s">
        <v>25</v>
      </c>
      <c r="D9" s="60"/>
      <c r="E9" s="60" t="s">
        <v>25</v>
      </c>
      <c r="F9" s="60" t="s">
        <v>25</v>
      </c>
      <c r="G9" s="61"/>
      <c r="H9" s="60" t="s">
        <v>25</v>
      </c>
      <c r="I9" s="60" t="s">
        <v>25</v>
      </c>
      <c r="J9" s="60" t="s">
        <v>25</v>
      </c>
      <c r="K9" s="62"/>
    </row>
    <row r="10" spans="1:13" ht="15.75">
      <c r="A10" s="49"/>
      <c r="B10" s="54">
        <v>1</v>
      </c>
      <c r="C10" s="21"/>
      <c r="D10" s="21"/>
      <c r="E10" s="22">
        <v>8</v>
      </c>
      <c r="F10" s="22">
        <v>4</v>
      </c>
      <c r="G10" s="23">
        <f>IF(F10="","",ROUND((C10/((PI()*(F10/2)^2))),-1))</f>
        <v>0</v>
      </c>
      <c r="H10" s="164"/>
      <c r="I10" s="21"/>
      <c r="J10" s="21"/>
      <c r="K10" s="24">
        <f>(I10+J10)/2</f>
        <v>0</v>
      </c>
    </row>
    <row r="11" spans="1:13" ht="15.75">
      <c r="A11" s="49"/>
      <c r="B11" s="54">
        <v>2</v>
      </c>
      <c r="C11" s="21"/>
      <c r="D11" s="21"/>
      <c r="E11" s="22">
        <v>8</v>
      </c>
      <c r="F11" s="22">
        <v>4</v>
      </c>
      <c r="G11" s="23">
        <f>IF(F11="","",ROUND((C11/((PI()*(F11/2)^2))),-1))</f>
        <v>0</v>
      </c>
      <c r="H11" s="164"/>
      <c r="I11" s="21"/>
      <c r="J11" s="21"/>
      <c r="K11" s="24">
        <f>(I11+J11)/2</f>
        <v>0</v>
      </c>
    </row>
    <row r="12" spans="1:13" ht="16.5" thickBot="1">
      <c r="A12" s="49"/>
      <c r="B12" s="57">
        <v>3</v>
      </c>
      <c r="C12" s="63"/>
      <c r="D12" s="63"/>
      <c r="E12" s="64">
        <v>8</v>
      </c>
      <c r="F12" s="64">
        <v>4</v>
      </c>
      <c r="G12" s="65">
        <f>IF(F12="","",ROUND((C12/((PI()*(F12/2)^2))),-1))</f>
        <v>0</v>
      </c>
      <c r="H12" s="165"/>
      <c r="I12" s="63"/>
      <c r="J12" s="63"/>
      <c r="K12" s="66">
        <f>(I12+J12)/2</f>
        <v>0</v>
      </c>
    </row>
    <row r="13" spans="1:13" ht="15.75">
      <c r="A13" s="49"/>
      <c r="B13" s="40"/>
      <c r="C13" s="40"/>
      <c r="D13" s="40"/>
      <c r="E13" s="40"/>
      <c r="F13" s="46"/>
      <c r="G13" s="40"/>
      <c r="H13" s="40"/>
      <c r="I13" s="40"/>
      <c r="J13" s="46"/>
      <c r="K13" s="40"/>
      <c r="L13" s="50"/>
    </row>
    <row r="14" spans="1:13" ht="18">
      <c r="B14" s="46" t="s">
        <v>27</v>
      </c>
      <c r="C14" s="176"/>
      <c r="D14" s="160"/>
    </row>
    <row r="15" spans="1:13" ht="18">
      <c r="A15" s="40"/>
      <c r="B15" s="46" t="s">
        <v>28</v>
      </c>
      <c r="C15" s="176"/>
      <c r="D15" s="160"/>
      <c r="E15" s="67" t="s">
        <v>25</v>
      </c>
    </row>
    <row r="16" spans="1:13" ht="18">
      <c r="A16" s="40"/>
      <c r="B16" s="46" t="s">
        <v>48</v>
      </c>
      <c r="C16" s="176"/>
      <c r="D16" s="160"/>
      <c r="E16" s="67" t="s">
        <v>25</v>
      </c>
    </row>
    <row r="17" spans="1:5" ht="22.5">
      <c r="A17" s="361" t="s">
        <v>125</v>
      </c>
      <c r="B17" s="361"/>
      <c r="C17" s="251" t="str">
        <f>IF(C16&gt;0, C16+0.02,"")</f>
        <v/>
      </c>
      <c r="D17" s="252"/>
      <c r="E17" s="255" t="s">
        <v>127</v>
      </c>
    </row>
    <row r="18" spans="1:5" ht="18">
      <c r="A18" s="40"/>
      <c r="B18" s="46" t="s">
        <v>29</v>
      </c>
      <c r="C18" s="182" t="str">
        <f>('Maturity Curve'!D32)</f>
        <v>C-3WR</v>
      </c>
      <c r="D18" s="47"/>
      <c r="E18" s="67" t="s">
        <v>25</v>
      </c>
    </row>
    <row r="19" spans="1:5" ht="18">
      <c r="A19" s="40"/>
      <c r="B19" s="46" t="s">
        <v>49</v>
      </c>
      <c r="C19" s="182">
        <f>('Maturity Curve'!D33)</f>
        <v>0</v>
      </c>
      <c r="D19" s="47"/>
      <c r="E19" s="245" t="s">
        <v>124</v>
      </c>
    </row>
    <row r="20" spans="1:5" ht="18">
      <c r="A20" s="40"/>
      <c r="B20" s="46" t="s">
        <v>108</v>
      </c>
      <c r="C20" s="182">
        <f>('Maturity Curve'!D34)</f>
        <v>0</v>
      </c>
      <c r="D20" s="47"/>
      <c r="E20" s="246"/>
    </row>
    <row r="21" spans="1:5" ht="18">
      <c r="A21" s="40"/>
      <c r="B21" s="46" t="s">
        <v>50</v>
      </c>
      <c r="C21" s="182">
        <f>('Maturity Curve'!D35)</f>
        <v>0</v>
      </c>
      <c r="D21" s="47"/>
      <c r="E21" s="246"/>
    </row>
    <row r="22" spans="1:5" ht="18">
      <c r="A22" s="40"/>
      <c r="B22" s="46" t="s">
        <v>51</v>
      </c>
      <c r="C22" s="182">
        <f>('Maturity Curve'!D36)</f>
        <v>0</v>
      </c>
      <c r="D22" s="47"/>
      <c r="E22" s="246"/>
    </row>
    <row r="23" spans="1:5" ht="18">
      <c r="A23" s="40"/>
      <c r="B23" s="46" t="s">
        <v>109</v>
      </c>
      <c r="C23" s="182">
        <f>('Maturity Curve'!D37)</f>
        <v>0</v>
      </c>
      <c r="D23" s="47"/>
      <c r="E23" s="246"/>
    </row>
    <row r="24" spans="1:5" ht="18">
      <c r="A24" s="40"/>
      <c r="B24" s="46" t="s">
        <v>52</v>
      </c>
      <c r="C24" s="182">
        <f>('Maturity Curve'!D38)</f>
        <v>0</v>
      </c>
      <c r="D24" s="47"/>
      <c r="E24" s="246"/>
    </row>
    <row r="25" spans="1:5" ht="18">
      <c r="A25" s="40"/>
      <c r="B25" s="46" t="s">
        <v>53</v>
      </c>
      <c r="C25" s="182">
        <f>('Maturity Curve'!D39)</f>
        <v>0</v>
      </c>
      <c r="D25" s="47"/>
      <c r="E25" s="246"/>
    </row>
    <row r="26" spans="1:5" ht="18">
      <c r="A26" s="40"/>
      <c r="B26" s="46" t="s">
        <v>35</v>
      </c>
      <c r="C26" s="182">
        <f>('Maturity Curve'!D40)</f>
        <v>0</v>
      </c>
      <c r="D26" s="47"/>
      <c r="E26" s="246"/>
    </row>
    <row r="27" spans="1:5" ht="18">
      <c r="A27" s="40"/>
      <c r="B27" s="46" t="s">
        <v>54</v>
      </c>
      <c r="C27" s="182">
        <f>('Maturity Curve'!D41)</f>
        <v>0</v>
      </c>
      <c r="D27" s="47"/>
      <c r="E27" s="247"/>
    </row>
    <row r="28" spans="1:5" ht="18">
      <c r="A28" s="40"/>
      <c r="B28" s="46" t="s">
        <v>35</v>
      </c>
      <c r="C28" s="182">
        <f>('Maturity Curve'!D42)</f>
        <v>0</v>
      </c>
      <c r="D28" s="47"/>
      <c r="E28" s="247"/>
    </row>
    <row r="29" spans="1:5">
      <c r="B29" s="254" t="s">
        <v>97</v>
      </c>
      <c r="C29" s="258">
        <f>'Maturity Curve'!D44</f>
        <v>4000</v>
      </c>
      <c r="D29" s="33" t="s">
        <v>38</v>
      </c>
      <c r="E29" s="247"/>
    </row>
    <row r="30" spans="1:5">
      <c r="A30" s="40"/>
      <c r="B30" s="68" t="s">
        <v>122</v>
      </c>
      <c r="C30" s="69"/>
      <c r="D30" s="70"/>
    </row>
    <row r="31" spans="1:5">
      <c r="A31" s="40"/>
      <c r="B31" s="71"/>
      <c r="C31" s="40"/>
    </row>
    <row r="32" spans="1:5" ht="15.75">
      <c r="A32" s="40"/>
      <c r="B32" s="72" t="s">
        <v>55</v>
      </c>
      <c r="C32" s="153">
        <f>(K11)</f>
        <v>0</v>
      </c>
      <c r="D32" s="154"/>
    </row>
    <row r="33" spans="1:13" ht="15.75">
      <c r="A33" s="40"/>
      <c r="B33" s="74"/>
      <c r="C33" s="152"/>
      <c r="D33" s="73"/>
    </row>
    <row r="34" spans="1:13" ht="15.75">
      <c r="A34" s="40"/>
      <c r="B34" s="75" t="s">
        <v>92</v>
      </c>
      <c r="C34" s="172"/>
      <c r="D34" s="76"/>
    </row>
    <row r="35" spans="1:13" ht="15.75">
      <c r="A35" s="40"/>
      <c r="B35" s="77" t="s">
        <v>22</v>
      </c>
      <c r="C35" s="173">
        <f>(G10)</f>
        <v>0</v>
      </c>
      <c r="D35" s="78"/>
    </row>
    <row r="36" spans="1:13" ht="15.75">
      <c r="A36" s="40"/>
      <c r="B36" s="75" t="s">
        <v>93</v>
      </c>
      <c r="C36" s="152" t="s">
        <v>7</v>
      </c>
      <c r="D36" s="79"/>
    </row>
    <row r="37" spans="1:13" ht="15.75">
      <c r="A37" s="40"/>
      <c r="B37" s="77" t="s">
        <v>22</v>
      </c>
      <c r="C37" s="153">
        <f>(G11)</f>
        <v>0</v>
      </c>
      <c r="D37" s="79"/>
    </row>
    <row r="38" spans="1:13" ht="15.75">
      <c r="A38" s="40"/>
      <c r="B38" s="75" t="s">
        <v>94</v>
      </c>
      <c r="C38" s="152"/>
      <c r="D38" s="79"/>
    </row>
    <row r="39" spans="1:13" ht="15.75">
      <c r="A39" s="40"/>
      <c r="B39" s="77" t="s">
        <v>22</v>
      </c>
      <c r="C39" s="153">
        <f>(G12)</f>
        <v>0</v>
      </c>
      <c r="D39" s="79"/>
    </row>
    <row r="40" spans="1:13" ht="15.75">
      <c r="A40" s="40"/>
      <c r="B40" s="75" t="s">
        <v>95</v>
      </c>
      <c r="C40" s="152"/>
      <c r="D40" s="39"/>
    </row>
    <row r="41" spans="1:13" ht="15.75">
      <c r="A41" s="40"/>
      <c r="B41" s="77" t="s">
        <v>22</v>
      </c>
      <c r="C41" s="153">
        <f>(+$C35+$C37+$C39)/3</f>
        <v>0</v>
      </c>
    </row>
    <row r="42" spans="1:13" ht="15.75">
      <c r="A42" s="40"/>
      <c r="B42" s="80"/>
      <c r="C42" s="20"/>
      <c r="D42" s="39"/>
    </row>
    <row r="43" spans="1:13" ht="15.75">
      <c r="A43" s="166"/>
      <c r="B43" s="167" t="s">
        <v>98</v>
      </c>
      <c r="C43" s="168"/>
      <c r="D43" s="169">
        <v>500</v>
      </c>
    </row>
    <row r="44" spans="1:13" ht="15.75">
      <c r="A44" s="40"/>
      <c r="B44" s="72" t="s">
        <v>56</v>
      </c>
      <c r="C44" s="20"/>
      <c r="D44" s="82" t="s">
        <v>57</v>
      </c>
      <c r="E44" s="20" t="s">
        <v>7</v>
      </c>
      <c r="F44" s="40"/>
      <c r="G44" s="40"/>
      <c r="H44" s="40"/>
      <c r="I44" s="40" t="s">
        <v>41</v>
      </c>
      <c r="J44" s="161"/>
      <c r="K44" s="162"/>
      <c r="L44" s="162"/>
      <c r="M44" s="163"/>
    </row>
    <row r="45" spans="1:13" ht="15.75">
      <c r="A45" s="40"/>
      <c r="B45" s="72" t="s">
        <v>58</v>
      </c>
      <c r="C45" s="153" t="e">
        <f>(Regression!$C5+(LOG(C32)*Regression!$C10))</f>
        <v>#NUM!</v>
      </c>
      <c r="D45" s="81" t="s">
        <v>86</v>
      </c>
      <c r="E45" s="153" t="e">
        <f>$C$45-D43</f>
        <v>#NUM!</v>
      </c>
      <c r="F45" s="84" t="s">
        <v>120</v>
      </c>
      <c r="G45" s="40"/>
      <c r="H45" s="40"/>
      <c r="I45" s="161"/>
      <c r="J45" s="162"/>
      <c r="K45" s="162"/>
      <c r="L45" s="162"/>
      <c r="M45" s="163"/>
    </row>
    <row r="46" spans="1:13" ht="15.75">
      <c r="A46" s="40"/>
      <c r="B46" s="83"/>
      <c r="C46" s="152"/>
      <c r="D46" s="74"/>
      <c r="E46" s="240"/>
      <c r="F46" s="174" t="e">
        <f>IF($C$41&gt;$E$47,"Above Upper Limit",IF($C$41&lt;$E$45,"Out of Range","OK"))</f>
        <v>#NUM!</v>
      </c>
      <c r="G46" s="175"/>
      <c r="H46" s="40"/>
      <c r="I46" s="161"/>
      <c r="J46" s="162"/>
      <c r="K46" s="162"/>
      <c r="L46" s="162"/>
      <c r="M46" s="163"/>
    </row>
    <row r="47" spans="1:13" ht="15.75">
      <c r="A47" s="40"/>
      <c r="B47" s="40"/>
      <c r="C47" s="20"/>
      <c r="D47" s="81" t="s">
        <v>59</v>
      </c>
      <c r="E47" s="153" t="e">
        <f>$C45+D43</f>
        <v>#NUM!</v>
      </c>
      <c r="F47" s="40"/>
      <c r="G47" s="40"/>
      <c r="H47" s="40"/>
      <c r="I47" s="161"/>
      <c r="J47" s="162"/>
      <c r="K47" s="162"/>
      <c r="L47" s="162"/>
      <c r="M47" s="163"/>
    </row>
    <row r="48" spans="1:13" ht="15.75">
      <c r="A48" s="40"/>
      <c r="B48" s="40"/>
      <c r="C48" s="40"/>
      <c r="D48" s="74"/>
      <c r="E48" s="40"/>
      <c r="F48" s="40"/>
      <c r="G48" s="40"/>
      <c r="H48" s="40"/>
      <c r="I48" s="161"/>
      <c r="J48" s="162"/>
      <c r="K48" s="162"/>
      <c r="L48" s="162"/>
      <c r="M48" s="163"/>
    </row>
    <row r="49" spans="1:13">
      <c r="A49" s="40"/>
      <c r="B49" s="40"/>
      <c r="C49" s="40"/>
      <c r="D49" s="40"/>
      <c r="E49" s="40"/>
      <c r="F49" s="40"/>
      <c r="G49" s="40"/>
      <c r="H49" s="40"/>
      <c r="I49" s="161"/>
      <c r="J49" s="162"/>
      <c r="K49" s="162"/>
      <c r="L49" s="162"/>
      <c r="M49" s="163"/>
    </row>
    <row r="50" spans="1:13" ht="15.75">
      <c r="A50" s="40"/>
      <c r="C50" s="39"/>
      <c r="F50" s="40"/>
      <c r="H50" s="40"/>
      <c r="I50" s="170" t="s">
        <v>121</v>
      </c>
      <c r="J50" s="171"/>
      <c r="K50" s="171"/>
      <c r="L50" s="171"/>
      <c r="M50" s="163"/>
    </row>
    <row r="51" spans="1:13" ht="15.75">
      <c r="A51" s="85"/>
      <c r="B51" s="40"/>
      <c r="C51" s="40"/>
      <c r="D51" s="40"/>
      <c r="E51" s="40"/>
      <c r="F51" s="40"/>
      <c r="G51" s="40"/>
      <c r="H51" s="40"/>
      <c r="I51" s="170" t="s">
        <v>99</v>
      </c>
      <c r="J51" s="171"/>
      <c r="K51" s="171"/>
      <c r="L51" s="171"/>
      <c r="M51" s="163"/>
    </row>
    <row r="52" spans="1:13">
      <c r="A52" s="85"/>
      <c r="B52" s="40"/>
      <c r="C52" s="40"/>
      <c r="D52" s="40"/>
      <c r="E52" s="86" t="s">
        <v>40</v>
      </c>
      <c r="F52" s="47">
        <f>'Maturity Curve'!D50</f>
        <v>0</v>
      </c>
      <c r="G52" s="47"/>
      <c r="H52" s="47">
        <f>'Maturity Curve'!G50</f>
        <v>0</v>
      </c>
    </row>
    <row r="53" spans="1:13">
      <c r="A53" s="40"/>
      <c r="B53" s="40"/>
      <c r="C53" s="40"/>
      <c r="D53" s="40"/>
      <c r="E53" s="40"/>
      <c r="F53" s="248"/>
      <c r="G53" s="248"/>
      <c r="H53" s="248"/>
    </row>
    <row r="54" spans="1:13">
      <c r="F54" s="40"/>
      <c r="G54" s="40"/>
      <c r="H54" s="40"/>
    </row>
    <row r="55" spans="1:13">
      <c r="A55" s="40"/>
      <c r="B55" s="40"/>
      <c r="C55" s="40"/>
      <c r="D55" s="40"/>
      <c r="E55" s="86" t="s">
        <v>60</v>
      </c>
      <c r="F55" s="178"/>
      <c r="G55" s="158"/>
      <c r="H55" s="158"/>
      <c r="M55" s="87" t="s">
        <v>85</v>
      </c>
    </row>
    <row r="56" spans="1:13">
      <c r="A56" s="40"/>
      <c r="B56" s="40"/>
      <c r="C56" s="40"/>
      <c r="D56" s="40"/>
      <c r="E56" s="40"/>
      <c r="F56" s="42"/>
      <c r="G56" s="42"/>
      <c r="H56" s="42"/>
      <c r="M56" s="156">
        <v>36526</v>
      </c>
    </row>
    <row r="57" spans="1:13">
      <c r="A57" s="40" t="s">
        <v>110</v>
      </c>
      <c r="B57" s="40"/>
      <c r="C57" s="40"/>
      <c r="D57" s="40"/>
      <c r="E57" s="40"/>
      <c r="F57" s="40"/>
      <c r="G57" s="40"/>
      <c r="H57" s="40"/>
      <c r="I57" s="40"/>
      <c r="J57" s="40"/>
      <c r="K57" s="40"/>
    </row>
    <row r="58" spans="1:13">
      <c r="A58" s="40"/>
      <c r="C58" s="40"/>
      <c r="D58" s="40"/>
      <c r="E58" s="40"/>
      <c r="F58" s="40"/>
      <c r="G58" s="40"/>
      <c r="H58" s="40"/>
      <c r="I58" s="40"/>
      <c r="J58" s="40"/>
      <c r="K58" s="40"/>
    </row>
  </sheetData>
  <sheetProtection algorithmName="SHA-512" hashValue="YXA8kzhDPGCdFyz3IOn4WNezRSoPiawSU0WvOy+qVSWSG4NEAVWNNeugsrcxd2B8pUWgIssSPy4KDeVpZfyl1w==" saltValue="NpuVViz01YgYArpmKTMe2w==" spinCount="100000" sheet="1"/>
  <mergeCells count="1">
    <mergeCell ref="A17:B17"/>
  </mergeCells>
  <phoneticPr fontId="0" type="noConversion"/>
  <pageMargins left="0.5" right="0.58699999999999997" top="0.5" bottom="0.5" header="0.5" footer="0.5"/>
  <pageSetup scale="59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transitionEvaluation="1"/>
  <dimension ref="A1:M58"/>
  <sheetViews>
    <sheetView defaultGridColor="0" view="pageBreakPreview" colorId="22" zoomScale="60" zoomScaleNormal="50" workbookViewId="0">
      <selection activeCell="C14" sqref="C14"/>
    </sheetView>
  </sheetViews>
  <sheetFormatPr defaultColWidth="9.77734375" defaultRowHeight="15"/>
  <cols>
    <col min="1" max="1" width="16.44140625" customWidth="1"/>
    <col min="2" max="2" width="13.77734375" customWidth="1"/>
    <col min="3" max="3" width="10.88671875" customWidth="1"/>
    <col min="5" max="5" width="13.6640625" customWidth="1"/>
    <col min="7" max="7" width="12" customWidth="1"/>
    <col min="8" max="8" width="11.77734375" customWidth="1"/>
    <col min="9" max="9" width="10.77734375" customWidth="1"/>
    <col min="10" max="10" width="11.77734375" customWidth="1"/>
  </cols>
  <sheetData>
    <row r="1" spans="1:13" ht="15.75">
      <c r="A1" s="41" t="s">
        <v>100</v>
      </c>
      <c r="B1" s="42"/>
      <c r="C1" s="42"/>
      <c r="D1" s="42"/>
      <c r="E1" s="43"/>
      <c r="F1" s="44"/>
      <c r="G1" s="44"/>
      <c r="H1" s="44"/>
      <c r="I1" s="45"/>
      <c r="J1" s="42"/>
      <c r="K1" s="42"/>
      <c r="L1" s="42"/>
      <c r="M1" s="42"/>
    </row>
    <row r="2" spans="1:13" ht="16.5" customHeight="1">
      <c r="A2" s="46" t="s">
        <v>123</v>
      </c>
      <c r="B2" s="243"/>
      <c r="C2" s="244"/>
      <c r="F2" s="46" t="s">
        <v>2</v>
      </c>
      <c r="G2" s="157"/>
      <c r="H2" s="48"/>
      <c r="I2" s="48"/>
    </row>
    <row r="3" spans="1:13" ht="15.75">
      <c r="A3" s="46" t="s">
        <v>1</v>
      </c>
      <c r="B3" s="47">
        <f>('Maturity Curve'!B3)</f>
        <v>0</v>
      </c>
      <c r="C3" s="48"/>
      <c r="D3" s="42"/>
      <c r="E3" s="40"/>
      <c r="F3" s="46" t="s">
        <v>46</v>
      </c>
      <c r="G3" s="158"/>
      <c r="H3" s="47"/>
      <c r="I3" s="47"/>
      <c r="J3" s="40"/>
      <c r="K3" s="46" t="s">
        <v>3</v>
      </c>
      <c r="L3" s="157"/>
      <c r="M3" s="48"/>
    </row>
    <row r="4" spans="1:13" ht="18">
      <c r="A4" s="46" t="s">
        <v>4</v>
      </c>
      <c r="B4" s="47">
        <f>('Maturity Curve'!B4)</f>
        <v>0</v>
      </c>
      <c r="C4" s="47"/>
      <c r="D4" s="40"/>
      <c r="E4" s="40"/>
      <c r="F4" s="4" t="s">
        <v>126</v>
      </c>
      <c r="G4" s="176"/>
      <c r="H4" s="158"/>
      <c r="I4" s="158"/>
      <c r="J4" s="40"/>
      <c r="K4" s="46" t="s">
        <v>101</v>
      </c>
      <c r="L4" s="158"/>
      <c r="M4" s="231"/>
    </row>
    <row r="5" spans="1:13" ht="16.5" thickBot="1">
      <c r="A5" s="49"/>
      <c r="B5" s="40"/>
      <c r="C5" s="40"/>
      <c r="D5" s="40"/>
      <c r="E5" s="40"/>
      <c r="F5" s="46"/>
      <c r="G5" s="40"/>
      <c r="H5" s="40"/>
      <c r="I5" s="40"/>
      <c r="J5" s="46"/>
      <c r="K5" s="40"/>
      <c r="L5" s="50"/>
    </row>
    <row r="6" spans="1:13" ht="15.75">
      <c r="A6" s="49"/>
      <c r="B6" s="51" t="s">
        <v>8</v>
      </c>
      <c r="C6" s="52" t="s">
        <v>9</v>
      </c>
      <c r="D6" s="52" t="s">
        <v>10</v>
      </c>
      <c r="E6" s="52" t="s">
        <v>91</v>
      </c>
      <c r="F6" s="52" t="s">
        <v>89</v>
      </c>
      <c r="G6" s="52" t="s">
        <v>87</v>
      </c>
      <c r="H6" s="52" t="s">
        <v>11</v>
      </c>
      <c r="I6" s="52" t="s">
        <v>12</v>
      </c>
      <c r="J6" s="52" t="s">
        <v>12</v>
      </c>
      <c r="K6" s="53" t="s">
        <v>13</v>
      </c>
    </row>
    <row r="7" spans="1:13" ht="15.75">
      <c r="A7" s="49"/>
      <c r="B7" s="54"/>
      <c r="C7" s="55" t="s">
        <v>14</v>
      </c>
      <c r="D7" s="55" t="s">
        <v>15</v>
      </c>
      <c r="E7" s="55"/>
      <c r="F7" s="55"/>
      <c r="G7" s="55" t="s">
        <v>16</v>
      </c>
      <c r="H7" s="55" t="s">
        <v>14</v>
      </c>
      <c r="I7" s="55" t="s">
        <v>17</v>
      </c>
      <c r="J7" s="55" t="s">
        <v>18</v>
      </c>
      <c r="K7" s="56" t="s">
        <v>12</v>
      </c>
    </row>
    <row r="8" spans="1:13" ht="16.5" thickBot="1">
      <c r="A8" s="49"/>
      <c r="B8" s="57"/>
      <c r="C8" s="58" t="s">
        <v>20</v>
      </c>
      <c r="D8" s="58" t="s">
        <v>21</v>
      </c>
      <c r="E8" s="58" t="s">
        <v>21</v>
      </c>
      <c r="F8" s="58" t="s">
        <v>21</v>
      </c>
      <c r="G8" s="58" t="s">
        <v>22</v>
      </c>
      <c r="H8" s="58" t="s">
        <v>47</v>
      </c>
      <c r="I8" s="58"/>
      <c r="J8" s="58"/>
      <c r="K8" s="59"/>
    </row>
    <row r="9" spans="1:13" ht="15.75">
      <c r="A9" s="49"/>
      <c r="B9" s="54"/>
      <c r="C9" s="60" t="s">
        <v>25</v>
      </c>
      <c r="D9" s="60"/>
      <c r="E9" s="60" t="s">
        <v>25</v>
      </c>
      <c r="F9" s="60" t="s">
        <v>25</v>
      </c>
      <c r="G9" s="61"/>
      <c r="H9" s="60" t="s">
        <v>25</v>
      </c>
      <c r="I9" s="60" t="s">
        <v>25</v>
      </c>
      <c r="J9" s="60" t="s">
        <v>25</v>
      </c>
      <c r="K9" s="62"/>
    </row>
    <row r="10" spans="1:13" ht="15.75">
      <c r="A10" s="49"/>
      <c r="B10" s="54">
        <v>1</v>
      </c>
      <c r="C10" s="21"/>
      <c r="D10" s="21"/>
      <c r="E10" s="22">
        <v>8</v>
      </c>
      <c r="F10" s="22">
        <v>4</v>
      </c>
      <c r="G10" s="23">
        <f>IF(F10="","",ROUND((C10/((PI()*(F10/2)^2))),-1))</f>
        <v>0</v>
      </c>
      <c r="H10" s="164"/>
      <c r="I10" s="21"/>
      <c r="J10" s="21"/>
      <c r="K10" s="24">
        <f>(I10+J10)/2</f>
        <v>0</v>
      </c>
    </row>
    <row r="11" spans="1:13" ht="15.75">
      <c r="A11" s="49"/>
      <c r="B11" s="54">
        <v>2</v>
      </c>
      <c r="C11" s="21"/>
      <c r="D11" s="21"/>
      <c r="E11" s="22">
        <v>8</v>
      </c>
      <c r="F11" s="22">
        <v>4</v>
      </c>
      <c r="G11" s="23">
        <f>IF(F11="","",ROUND((C11/((PI()*(F11/2)^2))),-1))</f>
        <v>0</v>
      </c>
      <c r="H11" s="164"/>
      <c r="I11" s="21"/>
      <c r="J11" s="21"/>
      <c r="K11" s="24">
        <f>(I11+J11)/2</f>
        <v>0</v>
      </c>
    </row>
    <row r="12" spans="1:13" ht="16.5" thickBot="1">
      <c r="A12" s="49"/>
      <c r="B12" s="57">
        <v>3</v>
      </c>
      <c r="C12" s="63"/>
      <c r="D12" s="63"/>
      <c r="E12" s="64">
        <v>8</v>
      </c>
      <c r="F12" s="64">
        <v>4</v>
      </c>
      <c r="G12" s="65">
        <f>IF(F12="","",ROUND((C12/((PI()*(F12/2)^2))),-1))</f>
        <v>0</v>
      </c>
      <c r="H12" s="165"/>
      <c r="I12" s="63"/>
      <c r="J12" s="63"/>
      <c r="K12" s="66">
        <f>(I12+J12)/2</f>
        <v>0</v>
      </c>
    </row>
    <row r="13" spans="1:13" ht="15.75">
      <c r="A13" s="49"/>
      <c r="B13" s="40"/>
      <c r="C13" s="40"/>
      <c r="D13" s="40"/>
      <c r="E13" s="40"/>
      <c r="F13" s="46"/>
      <c r="G13" s="40"/>
      <c r="H13" s="40"/>
      <c r="I13" s="40"/>
      <c r="J13" s="46"/>
      <c r="K13" s="40"/>
      <c r="L13" s="50"/>
    </row>
    <row r="14" spans="1:13" ht="18">
      <c r="B14" s="46" t="s">
        <v>27</v>
      </c>
      <c r="C14" s="176"/>
      <c r="D14" s="160"/>
    </row>
    <row r="15" spans="1:13" ht="18">
      <c r="A15" s="40"/>
      <c r="B15" s="46" t="s">
        <v>28</v>
      </c>
      <c r="C15" s="176"/>
      <c r="D15" s="160"/>
      <c r="E15" s="67" t="s">
        <v>25</v>
      </c>
    </row>
    <row r="16" spans="1:13" ht="18">
      <c r="A16" s="40"/>
      <c r="B16" s="46" t="s">
        <v>48</v>
      </c>
      <c r="C16" s="176"/>
      <c r="D16" s="160"/>
      <c r="E16" s="67" t="s">
        <v>25</v>
      </c>
    </row>
    <row r="17" spans="1:5" ht="22.5">
      <c r="A17" s="361" t="s">
        <v>125</v>
      </c>
      <c r="B17" s="361"/>
      <c r="C17" s="251" t="str">
        <f>IF(C16&gt;0, C16+0.02,"")</f>
        <v/>
      </c>
      <c r="D17" s="252"/>
      <c r="E17" s="255" t="s">
        <v>127</v>
      </c>
    </row>
    <row r="18" spans="1:5" ht="18">
      <c r="A18" s="40"/>
      <c r="B18" s="46" t="s">
        <v>29</v>
      </c>
      <c r="C18" s="182" t="str">
        <f>('Maturity Curve'!D32)</f>
        <v>C-3WR</v>
      </c>
      <c r="D18" s="47"/>
      <c r="E18" s="67" t="s">
        <v>25</v>
      </c>
    </row>
    <row r="19" spans="1:5" ht="18">
      <c r="A19" s="40"/>
      <c r="B19" s="46" t="s">
        <v>49</v>
      </c>
      <c r="C19" s="182">
        <f>('Maturity Curve'!D33)</f>
        <v>0</v>
      </c>
      <c r="D19" s="47"/>
      <c r="E19" s="245" t="s">
        <v>124</v>
      </c>
    </row>
    <row r="20" spans="1:5" ht="18">
      <c r="A20" s="40"/>
      <c r="B20" s="46" t="s">
        <v>108</v>
      </c>
      <c r="C20" s="182">
        <f>('Maturity Curve'!D34)</f>
        <v>0</v>
      </c>
      <c r="D20" s="47"/>
      <c r="E20" s="246"/>
    </row>
    <row r="21" spans="1:5" ht="18">
      <c r="A21" s="40"/>
      <c r="B21" s="46" t="s">
        <v>50</v>
      </c>
      <c r="C21" s="182">
        <f>('Maturity Curve'!D35)</f>
        <v>0</v>
      </c>
      <c r="D21" s="47"/>
      <c r="E21" s="246"/>
    </row>
    <row r="22" spans="1:5" ht="18">
      <c r="A22" s="40"/>
      <c r="B22" s="46" t="s">
        <v>51</v>
      </c>
      <c r="C22" s="182">
        <f>('Maturity Curve'!D36)</f>
        <v>0</v>
      </c>
      <c r="D22" s="47"/>
      <c r="E22" s="246"/>
    </row>
    <row r="23" spans="1:5" ht="18">
      <c r="A23" s="40"/>
      <c r="B23" s="46" t="s">
        <v>109</v>
      </c>
      <c r="C23" s="182">
        <f>('Maturity Curve'!D37)</f>
        <v>0</v>
      </c>
      <c r="D23" s="47"/>
      <c r="E23" s="246"/>
    </row>
    <row r="24" spans="1:5" ht="18">
      <c r="A24" s="40"/>
      <c r="B24" s="46" t="s">
        <v>52</v>
      </c>
      <c r="C24" s="182">
        <f>('Maturity Curve'!D38)</f>
        <v>0</v>
      </c>
      <c r="D24" s="47"/>
      <c r="E24" s="246"/>
    </row>
    <row r="25" spans="1:5" ht="18">
      <c r="A25" s="40"/>
      <c r="B25" s="46" t="s">
        <v>53</v>
      </c>
      <c r="C25" s="182">
        <f>('Maturity Curve'!D39)</f>
        <v>0</v>
      </c>
      <c r="D25" s="47"/>
      <c r="E25" s="246"/>
    </row>
    <row r="26" spans="1:5" ht="18">
      <c r="A26" s="40"/>
      <c r="B26" s="46" t="s">
        <v>35</v>
      </c>
      <c r="C26" s="182">
        <f>('Maturity Curve'!D40)</f>
        <v>0</v>
      </c>
      <c r="D26" s="47"/>
      <c r="E26" s="246"/>
    </row>
    <row r="27" spans="1:5" ht="18">
      <c r="A27" s="40"/>
      <c r="B27" s="46" t="s">
        <v>54</v>
      </c>
      <c r="C27" s="182">
        <f>('Maturity Curve'!D41)</f>
        <v>0</v>
      </c>
      <c r="D27" s="47"/>
      <c r="E27" s="247"/>
    </row>
    <row r="28" spans="1:5" ht="18">
      <c r="A28" s="40"/>
      <c r="B28" s="46" t="s">
        <v>35</v>
      </c>
      <c r="C28" s="182">
        <f>('Maturity Curve'!D42)</f>
        <v>0</v>
      </c>
      <c r="D28" s="47"/>
      <c r="E28" s="247"/>
    </row>
    <row r="29" spans="1:5">
      <c r="B29" s="254" t="s">
        <v>97</v>
      </c>
      <c r="C29" s="258">
        <f>'Maturity Curve'!D44</f>
        <v>4000</v>
      </c>
      <c r="D29" s="33" t="s">
        <v>38</v>
      </c>
      <c r="E29" s="247"/>
    </row>
    <row r="30" spans="1:5">
      <c r="A30" s="40"/>
      <c r="B30" s="68" t="s">
        <v>122</v>
      </c>
      <c r="C30" s="69"/>
      <c r="D30" s="70"/>
    </row>
    <row r="31" spans="1:5">
      <c r="A31" s="40"/>
      <c r="B31" s="71"/>
      <c r="C31" s="40"/>
    </row>
    <row r="32" spans="1:5" ht="15.75">
      <c r="A32" s="40"/>
      <c r="B32" s="72" t="s">
        <v>55</v>
      </c>
      <c r="C32" s="153">
        <f>(K11)</f>
        <v>0</v>
      </c>
      <c r="D32" s="154"/>
    </row>
    <row r="33" spans="1:13" ht="15.75">
      <c r="A33" s="40"/>
      <c r="B33" s="74"/>
      <c r="C33" s="152"/>
      <c r="D33" s="73"/>
    </row>
    <row r="34" spans="1:13" ht="15.75">
      <c r="A34" s="40"/>
      <c r="B34" s="75" t="s">
        <v>92</v>
      </c>
      <c r="C34" s="172"/>
      <c r="D34" s="76"/>
    </row>
    <row r="35" spans="1:13" ht="15.75">
      <c r="A35" s="40"/>
      <c r="B35" s="77" t="s">
        <v>22</v>
      </c>
      <c r="C35" s="173">
        <f>(G10)</f>
        <v>0</v>
      </c>
      <c r="D35" s="78"/>
    </row>
    <row r="36" spans="1:13" ht="15.75">
      <c r="A36" s="40"/>
      <c r="B36" s="75" t="s">
        <v>93</v>
      </c>
      <c r="C36" s="152" t="s">
        <v>7</v>
      </c>
      <c r="D36" s="79"/>
    </row>
    <row r="37" spans="1:13" ht="15.75">
      <c r="A37" s="40"/>
      <c r="B37" s="77" t="s">
        <v>22</v>
      </c>
      <c r="C37" s="153">
        <f>(G11)</f>
        <v>0</v>
      </c>
      <c r="D37" s="79"/>
    </row>
    <row r="38" spans="1:13" ht="15.75">
      <c r="A38" s="40"/>
      <c r="B38" s="75" t="s">
        <v>94</v>
      </c>
      <c r="C38" s="152"/>
      <c r="D38" s="79"/>
    </row>
    <row r="39" spans="1:13" ht="15.75">
      <c r="A39" s="40"/>
      <c r="B39" s="77" t="s">
        <v>22</v>
      </c>
      <c r="C39" s="153">
        <f>(G12)</f>
        <v>0</v>
      </c>
      <c r="D39" s="79"/>
    </row>
    <row r="40" spans="1:13" ht="15.75">
      <c r="A40" s="40"/>
      <c r="B40" s="75" t="s">
        <v>95</v>
      </c>
      <c r="C40" s="152"/>
      <c r="D40" s="39"/>
    </row>
    <row r="41" spans="1:13" ht="15.75">
      <c r="A41" s="40"/>
      <c r="B41" s="77" t="s">
        <v>22</v>
      </c>
      <c r="C41" s="153">
        <f>(+$C35+$C37+$C39)/3</f>
        <v>0</v>
      </c>
    </row>
    <row r="42" spans="1:13" ht="15.75">
      <c r="A42" s="40"/>
      <c r="B42" s="80"/>
      <c r="C42" s="20"/>
      <c r="D42" s="39"/>
    </row>
    <row r="43" spans="1:13" ht="15.75">
      <c r="A43" s="166"/>
      <c r="B43" s="167" t="s">
        <v>98</v>
      </c>
      <c r="C43" s="168"/>
      <c r="D43" s="169">
        <v>500</v>
      </c>
    </row>
    <row r="44" spans="1:13" ht="15.75">
      <c r="A44" s="40"/>
      <c r="B44" s="72" t="s">
        <v>56</v>
      </c>
      <c r="C44" s="20"/>
      <c r="D44" s="82" t="s">
        <v>57</v>
      </c>
      <c r="E44" s="20" t="s">
        <v>7</v>
      </c>
      <c r="F44" s="40"/>
      <c r="G44" s="40"/>
      <c r="H44" s="40"/>
      <c r="I44" s="40" t="s">
        <v>41</v>
      </c>
      <c r="J44" s="161"/>
      <c r="K44" s="162"/>
      <c r="L44" s="162"/>
      <c r="M44" s="163"/>
    </row>
    <row r="45" spans="1:13" ht="15.75">
      <c r="A45" s="40"/>
      <c r="B45" s="72" t="s">
        <v>58</v>
      </c>
      <c r="C45" s="153" t="e">
        <f>(Regression!$C5+(LOG(C32)*Regression!$C10))</f>
        <v>#NUM!</v>
      </c>
      <c r="D45" s="81" t="s">
        <v>86</v>
      </c>
      <c r="E45" s="153" t="e">
        <f>$C$45-D43</f>
        <v>#NUM!</v>
      </c>
      <c r="F45" s="84" t="s">
        <v>120</v>
      </c>
      <c r="G45" s="40"/>
      <c r="H45" s="40"/>
      <c r="I45" s="161"/>
      <c r="J45" s="162"/>
      <c r="K45" s="162"/>
      <c r="L45" s="162"/>
      <c r="M45" s="163"/>
    </row>
    <row r="46" spans="1:13" ht="15.75">
      <c r="A46" s="40"/>
      <c r="B46" s="83"/>
      <c r="C46" s="152"/>
      <c r="D46" s="74"/>
      <c r="E46" s="240"/>
      <c r="F46" s="174" t="e">
        <f>IF($C$41&gt;$E$47,"Above Upper Limit",IF($C$41&lt;$E$45,"Out of Range","OK"))</f>
        <v>#NUM!</v>
      </c>
      <c r="G46" s="175"/>
      <c r="H46" s="40"/>
      <c r="I46" s="161"/>
      <c r="J46" s="162"/>
      <c r="K46" s="162"/>
      <c r="L46" s="162"/>
      <c r="M46" s="163"/>
    </row>
    <row r="47" spans="1:13" ht="15.75">
      <c r="A47" s="40"/>
      <c r="B47" s="40"/>
      <c r="C47" s="20"/>
      <c r="D47" s="81" t="s">
        <v>59</v>
      </c>
      <c r="E47" s="153" t="e">
        <f>$C45+D43</f>
        <v>#NUM!</v>
      </c>
      <c r="F47" s="40"/>
      <c r="G47" s="40"/>
      <c r="H47" s="40"/>
      <c r="I47" s="161"/>
      <c r="J47" s="162"/>
      <c r="K47" s="162"/>
      <c r="L47" s="162"/>
      <c r="M47" s="163"/>
    </row>
    <row r="48" spans="1:13" ht="15.75">
      <c r="A48" s="40"/>
      <c r="B48" s="40"/>
      <c r="C48" s="40"/>
      <c r="D48" s="74"/>
      <c r="E48" s="40"/>
      <c r="F48" s="40"/>
      <c r="G48" s="40"/>
      <c r="H48" s="40"/>
      <c r="I48" s="161"/>
      <c r="J48" s="162"/>
      <c r="K48" s="162"/>
      <c r="L48" s="162"/>
      <c r="M48" s="163"/>
    </row>
    <row r="49" spans="1:13">
      <c r="A49" s="40"/>
      <c r="B49" s="40"/>
      <c r="C49" s="40"/>
      <c r="D49" s="40"/>
      <c r="E49" s="40"/>
      <c r="F49" s="40"/>
      <c r="G49" s="40"/>
      <c r="H49" s="40"/>
      <c r="I49" s="161"/>
      <c r="J49" s="162"/>
      <c r="K49" s="162"/>
      <c r="L49" s="162"/>
      <c r="M49" s="163"/>
    </row>
    <row r="50" spans="1:13" ht="15.75">
      <c r="A50" s="40"/>
      <c r="C50" s="39"/>
      <c r="F50" s="40"/>
      <c r="H50" s="40"/>
      <c r="I50" s="170" t="s">
        <v>121</v>
      </c>
      <c r="J50" s="171"/>
      <c r="K50" s="171"/>
      <c r="L50" s="171"/>
      <c r="M50" s="163"/>
    </row>
    <row r="51" spans="1:13" ht="15.75">
      <c r="A51" s="85"/>
      <c r="B51" s="40"/>
      <c r="C51" s="40"/>
      <c r="D51" s="40"/>
      <c r="E51" s="40"/>
      <c r="F51" s="40"/>
      <c r="G51" s="40"/>
      <c r="H51" s="40"/>
      <c r="I51" s="170" t="s">
        <v>99</v>
      </c>
      <c r="J51" s="171"/>
      <c r="K51" s="171"/>
      <c r="L51" s="171"/>
      <c r="M51" s="163"/>
    </row>
    <row r="52" spans="1:13">
      <c r="A52" s="85"/>
      <c r="B52" s="40"/>
      <c r="C52" s="40"/>
      <c r="D52" s="40"/>
      <c r="E52" s="86" t="s">
        <v>40</v>
      </c>
      <c r="F52" s="47">
        <f>'Maturity Curve'!D50</f>
        <v>0</v>
      </c>
      <c r="G52" s="47"/>
      <c r="H52" s="47">
        <f>'Maturity Curve'!G50</f>
        <v>0</v>
      </c>
    </row>
    <row r="53" spans="1:13">
      <c r="A53" s="40"/>
      <c r="B53" s="40"/>
      <c r="C53" s="40"/>
      <c r="D53" s="40"/>
      <c r="E53" s="40"/>
      <c r="F53" s="249"/>
      <c r="G53" s="249"/>
      <c r="H53" s="249"/>
    </row>
    <row r="55" spans="1:13">
      <c r="A55" s="40"/>
      <c r="B55" s="40"/>
      <c r="C55" s="40"/>
      <c r="D55" s="40"/>
      <c r="E55" s="86" t="s">
        <v>60</v>
      </c>
      <c r="F55" s="158"/>
      <c r="G55" s="47"/>
      <c r="H55" s="47"/>
      <c r="M55" s="87" t="s">
        <v>85</v>
      </c>
    </row>
    <row r="56" spans="1:13">
      <c r="A56" s="40"/>
      <c r="B56" s="40"/>
      <c r="C56" s="40"/>
      <c r="D56" s="40"/>
      <c r="E56" s="40"/>
      <c r="F56" s="42"/>
      <c r="G56" s="42"/>
      <c r="H56" s="42"/>
      <c r="M56" s="156">
        <v>36526</v>
      </c>
    </row>
    <row r="57" spans="1:13">
      <c r="A57" s="40" t="s">
        <v>110</v>
      </c>
      <c r="B57" s="40"/>
      <c r="C57" s="40"/>
      <c r="D57" s="40"/>
      <c r="E57" s="40"/>
      <c r="F57" s="40"/>
      <c r="G57" s="40"/>
      <c r="H57" s="40"/>
      <c r="I57" s="40"/>
      <c r="J57" s="40"/>
      <c r="K57" s="40"/>
    </row>
    <row r="58" spans="1:13">
      <c r="A58" s="40"/>
      <c r="C58" s="40"/>
      <c r="D58" s="40"/>
      <c r="E58" s="40"/>
      <c r="F58" s="40"/>
      <c r="G58" s="40"/>
      <c r="H58" s="40"/>
      <c r="I58" s="40"/>
      <c r="J58" s="40"/>
      <c r="K58" s="40"/>
    </row>
  </sheetData>
  <sheetProtection algorithmName="SHA-512" hashValue="Bhae6l+QYddPPI/c89wtwMWC3uQhBQizm1ywoYkeyhBCpple2JqJLflT7FI7ATUxWCNVNMUOoSRVnZSPxYfm/w==" saltValue="dsBl3LHhQ2TJqwUZvOvQlg==" spinCount="100000" sheet="1"/>
  <mergeCells count="1">
    <mergeCell ref="A17:B17"/>
  </mergeCells>
  <pageMargins left="0.5" right="0.58699999999999997" top="0.5" bottom="0.5" header="0.5" footer="0.5"/>
  <pageSetup scale="59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transitionEvaluation="1"/>
  <dimension ref="A1:M58"/>
  <sheetViews>
    <sheetView defaultGridColor="0" view="pageBreakPreview" colorId="22" zoomScale="60" zoomScaleNormal="50" workbookViewId="0">
      <selection activeCell="C14" sqref="C14"/>
    </sheetView>
  </sheetViews>
  <sheetFormatPr defaultColWidth="9.77734375" defaultRowHeight="15"/>
  <cols>
    <col min="1" max="1" width="16.6640625" customWidth="1"/>
    <col min="2" max="2" width="13.77734375" customWidth="1"/>
    <col min="3" max="3" width="10.88671875" customWidth="1"/>
    <col min="5" max="5" width="13.77734375" customWidth="1"/>
    <col min="7" max="7" width="12" customWidth="1"/>
    <col min="8" max="8" width="11.77734375" customWidth="1"/>
    <col min="9" max="9" width="10.77734375" customWidth="1"/>
    <col min="10" max="10" width="11.77734375" customWidth="1"/>
  </cols>
  <sheetData>
    <row r="1" spans="1:13" ht="15.75">
      <c r="A1" s="41" t="s">
        <v>100</v>
      </c>
      <c r="B1" s="42"/>
      <c r="C1" s="42"/>
      <c r="D1" s="42"/>
      <c r="E1" s="43"/>
      <c r="F1" s="44"/>
      <c r="G1" s="44"/>
      <c r="H1" s="44"/>
      <c r="I1" s="45"/>
      <c r="J1" s="42"/>
      <c r="K1" s="42"/>
      <c r="L1" s="42"/>
      <c r="M1" s="42"/>
    </row>
    <row r="2" spans="1:13" ht="16.5" customHeight="1">
      <c r="A2" s="46" t="s">
        <v>123</v>
      </c>
      <c r="B2" s="243"/>
      <c r="C2" s="244"/>
      <c r="F2" s="46" t="s">
        <v>2</v>
      </c>
      <c r="G2" s="48"/>
      <c r="H2" s="48"/>
      <c r="I2" s="48"/>
    </row>
    <row r="3" spans="1:13" ht="15.75">
      <c r="A3" s="46" t="s">
        <v>1</v>
      </c>
      <c r="B3" s="47">
        <f>('Maturity Curve'!B3)</f>
        <v>0</v>
      </c>
      <c r="C3" s="48"/>
      <c r="D3" s="42"/>
      <c r="E3" s="40"/>
      <c r="F3" s="46" t="s">
        <v>46</v>
      </c>
      <c r="G3" s="47"/>
      <c r="H3" s="47"/>
      <c r="I3" s="47"/>
      <c r="J3" s="40"/>
      <c r="K3" s="46" t="s">
        <v>3</v>
      </c>
      <c r="L3" s="48"/>
      <c r="M3" s="48"/>
    </row>
    <row r="4" spans="1:13" ht="18">
      <c r="A4" s="46" t="s">
        <v>4</v>
      </c>
      <c r="B4" s="47">
        <f>('Maturity Curve'!B4)</f>
        <v>0</v>
      </c>
      <c r="C4" s="47"/>
      <c r="D4" s="40"/>
      <c r="E4" s="40"/>
      <c r="F4" s="4" t="s">
        <v>126</v>
      </c>
      <c r="G4" s="176"/>
      <c r="H4" s="158"/>
      <c r="I4" s="158"/>
      <c r="J4" s="40"/>
      <c r="K4" s="46" t="s">
        <v>101</v>
      </c>
      <c r="L4" s="158"/>
      <c r="M4" s="231"/>
    </row>
    <row r="5" spans="1:13" ht="16.5" thickBot="1">
      <c r="A5" s="49"/>
      <c r="B5" s="40"/>
      <c r="C5" s="40"/>
      <c r="D5" s="40"/>
      <c r="E5" s="40"/>
      <c r="F5" s="46"/>
      <c r="G5" s="40"/>
      <c r="H5" s="40"/>
      <c r="I5" s="40"/>
      <c r="J5" s="46"/>
      <c r="K5" s="40"/>
      <c r="L5" s="50"/>
    </row>
    <row r="6" spans="1:13" ht="15.75">
      <c r="A6" s="49"/>
      <c r="B6" s="51" t="s">
        <v>8</v>
      </c>
      <c r="C6" s="52" t="s">
        <v>9</v>
      </c>
      <c r="D6" s="52" t="s">
        <v>10</v>
      </c>
      <c r="E6" s="52" t="s">
        <v>91</v>
      </c>
      <c r="F6" s="52" t="s">
        <v>89</v>
      </c>
      <c r="G6" s="52" t="s">
        <v>87</v>
      </c>
      <c r="H6" s="52" t="s">
        <v>11</v>
      </c>
      <c r="I6" s="52" t="s">
        <v>12</v>
      </c>
      <c r="J6" s="52" t="s">
        <v>12</v>
      </c>
      <c r="K6" s="53" t="s">
        <v>13</v>
      </c>
    </row>
    <row r="7" spans="1:13" ht="15.75">
      <c r="A7" s="49"/>
      <c r="B7" s="54"/>
      <c r="C7" s="55" t="s">
        <v>14</v>
      </c>
      <c r="D7" s="55" t="s">
        <v>15</v>
      </c>
      <c r="E7" s="55"/>
      <c r="F7" s="55"/>
      <c r="G7" s="55" t="s">
        <v>16</v>
      </c>
      <c r="H7" s="55" t="s">
        <v>14</v>
      </c>
      <c r="I7" s="55" t="s">
        <v>17</v>
      </c>
      <c r="J7" s="55" t="s">
        <v>18</v>
      </c>
      <c r="K7" s="56" t="s">
        <v>12</v>
      </c>
    </row>
    <row r="8" spans="1:13" ht="16.5" thickBot="1">
      <c r="A8" s="49"/>
      <c r="B8" s="57"/>
      <c r="C8" s="58" t="s">
        <v>20</v>
      </c>
      <c r="D8" s="58" t="s">
        <v>21</v>
      </c>
      <c r="E8" s="58" t="s">
        <v>21</v>
      </c>
      <c r="F8" s="58" t="s">
        <v>21</v>
      </c>
      <c r="G8" s="58" t="s">
        <v>22</v>
      </c>
      <c r="H8" s="58" t="s">
        <v>47</v>
      </c>
      <c r="I8" s="58"/>
      <c r="J8" s="58"/>
      <c r="K8" s="59"/>
    </row>
    <row r="9" spans="1:13" ht="15.75">
      <c r="A9" s="49"/>
      <c r="B9" s="54"/>
      <c r="C9" s="60" t="s">
        <v>25</v>
      </c>
      <c r="D9" s="60"/>
      <c r="E9" s="60" t="s">
        <v>25</v>
      </c>
      <c r="F9" s="60" t="s">
        <v>25</v>
      </c>
      <c r="G9" s="61"/>
      <c r="H9" s="60" t="s">
        <v>25</v>
      </c>
      <c r="I9" s="60" t="s">
        <v>25</v>
      </c>
      <c r="J9" s="60" t="s">
        <v>25</v>
      </c>
      <c r="K9" s="62"/>
    </row>
    <row r="10" spans="1:13" ht="15.75">
      <c r="A10" s="49"/>
      <c r="B10" s="54">
        <v>1</v>
      </c>
      <c r="C10" s="21"/>
      <c r="D10" s="21"/>
      <c r="E10" s="22">
        <v>8</v>
      </c>
      <c r="F10" s="22">
        <v>4</v>
      </c>
      <c r="G10" s="23">
        <f>IF(F10="","",ROUND((C10/((PI()*(F10/2)^2))),-1))</f>
        <v>0</v>
      </c>
      <c r="H10" s="164"/>
      <c r="I10" s="21"/>
      <c r="J10" s="21"/>
      <c r="K10" s="24">
        <f>(I10+J10)/2</f>
        <v>0</v>
      </c>
    </row>
    <row r="11" spans="1:13" ht="15.75">
      <c r="A11" s="49"/>
      <c r="B11" s="54">
        <v>2</v>
      </c>
      <c r="C11" s="21"/>
      <c r="D11" s="21"/>
      <c r="E11" s="22">
        <v>8</v>
      </c>
      <c r="F11" s="22">
        <v>4</v>
      </c>
      <c r="G11" s="23">
        <f>IF(F11="","",ROUND((C11/((PI()*(F11/2)^2))),-1))</f>
        <v>0</v>
      </c>
      <c r="H11" s="164"/>
      <c r="I11" s="21"/>
      <c r="J11" s="21"/>
      <c r="K11" s="24">
        <f>(I11+J11)/2</f>
        <v>0</v>
      </c>
    </row>
    <row r="12" spans="1:13" ht="16.5" thickBot="1">
      <c r="A12" s="49"/>
      <c r="B12" s="57">
        <v>3</v>
      </c>
      <c r="C12" s="63"/>
      <c r="D12" s="63"/>
      <c r="E12" s="64">
        <v>8</v>
      </c>
      <c r="F12" s="64">
        <v>4</v>
      </c>
      <c r="G12" s="65">
        <f>IF(F12="","",ROUND((C12/((PI()*(F12/2)^2))),-1))</f>
        <v>0</v>
      </c>
      <c r="H12" s="165"/>
      <c r="I12" s="63"/>
      <c r="J12" s="63"/>
      <c r="K12" s="66">
        <f>(I12+J12)/2</f>
        <v>0</v>
      </c>
    </row>
    <row r="13" spans="1:13" ht="15.75">
      <c r="A13" s="49"/>
      <c r="B13" s="40"/>
      <c r="C13" s="40"/>
      <c r="D13" s="40"/>
      <c r="E13" s="40"/>
      <c r="F13" s="46"/>
      <c r="G13" s="40"/>
      <c r="H13" s="40"/>
      <c r="I13" s="40"/>
      <c r="J13" s="46"/>
      <c r="K13" s="40"/>
      <c r="L13" s="50"/>
    </row>
    <row r="14" spans="1:13" ht="18">
      <c r="B14" s="46" t="s">
        <v>27</v>
      </c>
      <c r="C14" s="176"/>
      <c r="D14" s="160"/>
    </row>
    <row r="15" spans="1:13" ht="18">
      <c r="A15" s="40"/>
      <c r="B15" s="46" t="s">
        <v>28</v>
      </c>
      <c r="C15" s="176"/>
      <c r="D15" s="160"/>
      <c r="E15" s="67" t="s">
        <v>25</v>
      </c>
    </row>
    <row r="16" spans="1:13" ht="18">
      <c r="A16" s="40"/>
      <c r="B16" s="46" t="s">
        <v>48</v>
      </c>
      <c r="C16" s="176"/>
      <c r="D16" s="160"/>
      <c r="E16" s="67" t="s">
        <v>25</v>
      </c>
    </row>
    <row r="17" spans="1:5" ht="22.5">
      <c r="A17" s="361" t="s">
        <v>125</v>
      </c>
      <c r="B17" s="361"/>
      <c r="C17" s="251" t="str">
        <f>IF(C16&gt;0, C16+0.02,"")</f>
        <v/>
      </c>
      <c r="D17" s="252"/>
      <c r="E17" s="255" t="s">
        <v>127</v>
      </c>
    </row>
    <row r="18" spans="1:5" ht="18">
      <c r="A18" s="40"/>
      <c r="B18" s="46" t="s">
        <v>29</v>
      </c>
      <c r="C18" s="182" t="str">
        <f>('Maturity Curve'!D32)</f>
        <v>C-3WR</v>
      </c>
      <c r="D18" s="47"/>
      <c r="E18" s="67" t="s">
        <v>25</v>
      </c>
    </row>
    <row r="19" spans="1:5" ht="18">
      <c r="A19" s="40"/>
      <c r="B19" s="46" t="s">
        <v>49</v>
      </c>
      <c r="C19" s="182">
        <f>('Maturity Curve'!D33)</f>
        <v>0</v>
      </c>
      <c r="D19" s="47"/>
      <c r="E19" s="245" t="s">
        <v>124</v>
      </c>
    </row>
    <row r="20" spans="1:5" ht="18">
      <c r="A20" s="40"/>
      <c r="B20" s="46" t="s">
        <v>108</v>
      </c>
      <c r="C20" s="182">
        <f>('Maturity Curve'!D34)</f>
        <v>0</v>
      </c>
      <c r="D20" s="47"/>
      <c r="E20" s="246"/>
    </row>
    <row r="21" spans="1:5" ht="18">
      <c r="A21" s="40"/>
      <c r="B21" s="46" t="s">
        <v>50</v>
      </c>
      <c r="C21" s="182">
        <f>('Maturity Curve'!D35)</f>
        <v>0</v>
      </c>
      <c r="D21" s="47"/>
      <c r="E21" s="246"/>
    </row>
    <row r="22" spans="1:5" ht="18">
      <c r="A22" s="40"/>
      <c r="B22" s="46" t="s">
        <v>51</v>
      </c>
      <c r="C22" s="182">
        <f>('Maturity Curve'!D36)</f>
        <v>0</v>
      </c>
      <c r="D22" s="47"/>
      <c r="E22" s="246"/>
    </row>
    <row r="23" spans="1:5" ht="18">
      <c r="A23" s="40"/>
      <c r="B23" s="46" t="s">
        <v>109</v>
      </c>
      <c r="C23" s="182">
        <f>('Maturity Curve'!D37)</f>
        <v>0</v>
      </c>
      <c r="D23" s="47"/>
      <c r="E23" s="246"/>
    </row>
    <row r="24" spans="1:5" ht="18">
      <c r="A24" s="40"/>
      <c r="B24" s="46" t="s">
        <v>52</v>
      </c>
      <c r="C24" s="182">
        <f>('Maturity Curve'!D38)</f>
        <v>0</v>
      </c>
      <c r="D24" s="47"/>
      <c r="E24" s="246"/>
    </row>
    <row r="25" spans="1:5" ht="18">
      <c r="A25" s="40"/>
      <c r="B25" s="46" t="s">
        <v>53</v>
      </c>
      <c r="C25" s="182">
        <f>('Maturity Curve'!D39)</f>
        <v>0</v>
      </c>
      <c r="D25" s="47"/>
      <c r="E25" s="246"/>
    </row>
    <row r="26" spans="1:5" ht="18">
      <c r="A26" s="40"/>
      <c r="B26" s="46" t="s">
        <v>35</v>
      </c>
      <c r="C26" s="182">
        <f>('Maturity Curve'!D40)</f>
        <v>0</v>
      </c>
      <c r="D26" s="47"/>
      <c r="E26" s="246"/>
    </row>
    <row r="27" spans="1:5" ht="18">
      <c r="A27" s="40"/>
      <c r="B27" s="46" t="s">
        <v>54</v>
      </c>
      <c r="C27" s="182">
        <f>('Maturity Curve'!D41)</f>
        <v>0</v>
      </c>
      <c r="D27" s="47"/>
      <c r="E27" s="247"/>
    </row>
    <row r="28" spans="1:5" ht="18">
      <c r="A28" s="40"/>
      <c r="B28" s="46" t="s">
        <v>35</v>
      </c>
      <c r="C28" s="182">
        <f>('Maturity Curve'!D42)</f>
        <v>0</v>
      </c>
      <c r="D28" s="47"/>
      <c r="E28" s="247"/>
    </row>
    <row r="29" spans="1:5">
      <c r="B29" s="254" t="s">
        <v>97</v>
      </c>
      <c r="C29" s="258">
        <f>'Maturity Curve'!D44</f>
        <v>4000</v>
      </c>
      <c r="D29" s="33" t="s">
        <v>38</v>
      </c>
      <c r="E29" s="247"/>
    </row>
    <row r="30" spans="1:5">
      <c r="A30" s="40"/>
      <c r="B30" s="68" t="s">
        <v>122</v>
      </c>
      <c r="C30" s="69"/>
      <c r="D30" s="70"/>
    </row>
    <row r="31" spans="1:5">
      <c r="A31" s="40"/>
      <c r="B31" s="71"/>
      <c r="C31" s="40"/>
    </row>
    <row r="32" spans="1:5" ht="15.75">
      <c r="A32" s="40"/>
      <c r="B32" s="72" t="s">
        <v>55</v>
      </c>
      <c r="C32" s="153">
        <f>(K11)</f>
        <v>0</v>
      </c>
      <c r="D32" s="154"/>
    </row>
    <row r="33" spans="1:13" ht="15.75">
      <c r="A33" s="40"/>
      <c r="B33" s="74"/>
      <c r="C33" s="152"/>
      <c r="D33" s="73"/>
    </row>
    <row r="34" spans="1:13" ht="15.75">
      <c r="A34" s="40"/>
      <c r="B34" s="75" t="s">
        <v>92</v>
      </c>
      <c r="C34" s="172"/>
      <c r="D34" s="76"/>
    </row>
    <row r="35" spans="1:13" ht="15.75">
      <c r="A35" s="40"/>
      <c r="B35" s="77" t="s">
        <v>22</v>
      </c>
      <c r="C35" s="173">
        <f>(G10)</f>
        <v>0</v>
      </c>
      <c r="D35" s="78"/>
    </row>
    <row r="36" spans="1:13" ht="15.75">
      <c r="A36" s="40"/>
      <c r="B36" s="75" t="s">
        <v>93</v>
      </c>
      <c r="C36" s="152" t="s">
        <v>7</v>
      </c>
      <c r="D36" s="79"/>
    </row>
    <row r="37" spans="1:13" ht="15.75">
      <c r="A37" s="40"/>
      <c r="B37" s="77" t="s">
        <v>22</v>
      </c>
      <c r="C37" s="153">
        <f>(G11)</f>
        <v>0</v>
      </c>
      <c r="D37" s="79"/>
    </row>
    <row r="38" spans="1:13" ht="15.75">
      <c r="A38" s="40"/>
      <c r="B38" s="75" t="s">
        <v>94</v>
      </c>
      <c r="C38" s="152"/>
      <c r="D38" s="79"/>
    </row>
    <row r="39" spans="1:13" ht="15.75">
      <c r="A39" s="40"/>
      <c r="B39" s="77" t="s">
        <v>22</v>
      </c>
      <c r="C39" s="153">
        <f>(G12)</f>
        <v>0</v>
      </c>
      <c r="D39" s="79"/>
    </row>
    <row r="40" spans="1:13" ht="15.75">
      <c r="A40" s="40"/>
      <c r="B40" s="75" t="s">
        <v>95</v>
      </c>
      <c r="C40" s="152"/>
      <c r="D40" s="39"/>
    </row>
    <row r="41" spans="1:13" ht="15.75">
      <c r="A41" s="40"/>
      <c r="B41" s="77" t="s">
        <v>22</v>
      </c>
      <c r="C41" s="153">
        <f>(+$C35+$C37+$C39)/3</f>
        <v>0</v>
      </c>
    </row>
    <row r="42" spans="1:13" ht="15.75">
      <c r="A42" s="40"/>
      <c r="B42" s="80"/>
      <c r="C42" s="20"/>
      <c r="D42" s="39"/>
    </row>
    <row r="43" spans="1:13" ht="15.75">
      <c r="A43" s="166"/>
      <c r="B43" s="167" t="s">
        <v>98</v>
      </c>
      <c r="C43" s="168"/>
      <c r="D43" s="169">
        <v>500</v>
      </c>
    </row>
    <row r="44" spans="1:13" ht="15.75">
      <c r="A44" s="40"/>
      <c r="B44" s="72" t="s">
        <v>56</v>
      </c>
      <c r="C44" s="20"/>
      <c r="D44" s="82" t="s">
        <v>57</v>
      </c>
      <c r="E44" s="20" t="s">
        <v>7</v>
      </c>
      <c r="F44" s="40"/>
      <c r="G44" s="40"/>
      <c r="H44" s="40"/>
      <c r="I44" s="40" t="s">
        <v>41</v>
      </c>
      <c r="J44" s="161"/>
      <c r="K44" s="162"/>
      <c r="L44" s="162"/>
      <c r="M44" s="163"/>
    </row>
    <row r="45" spans="1:13" ht="15.75">
      <c r="A45" s="40"/>
      <c r="B45" s="72" t="s">
        <v>58</v>
      </c>
      <c r="C45" s="153" t="e">
        <f>(Regression!$C5+(LOG(C32)*Regression!$C10))</f>
        <v>#NUM!</v>
      </c>
      <c r="D45" s="81" t="s">
        <v>86</v>
      </c>
      <c r="E45" s="153" t="e">
        <f>$C$45-D43</f>
        <v>#NUM!</v>
      </c>
      <c r="F45" s="84" t="s">
        <v>120</v>
      </c>
      <c r="G45" s="40"/>
      <c r="H45" s="40"/>
      <c r="I45" s="161"/>
      <c r="J45" s="162"/>
      <c r="K45" s="162"/>
      <c r="L45" s="162"/>
      <c r="M45" s="163"/>
    </row>
    <row r="46" spans="1:13" ht="15.75">
      <c r="A46" s="40"/>
      <c r="B46" s="83"/>
      <c r="C46" s="152"/>
      <c r="D46" s="74"/>
      <c r="E46" s="152"/>
      <c r="F46" s="174" t="e">
        <f>IF($C$41&gt;$E$47,"Above Upper Limit",IF($C$41&lt;$E$45,"Out of Range","OK"))</f>
        <v>#NUM!</v>
      </c>
      <c r="G46" s="175"/>
      <c r="H46" s="40"/>
      <c r="I46" s="161"/>
      <c r="J46" s="162"/>
      <c r="K46" s="162"/>
      <c r="L46" s="162"/>
      <c r="M46" s="163"/>
    </row>
    <row r="47" spans="1:13" ht="15.75">
      <c r="A47" s="40"/>
      <c r="B47" s="40"/>
      <c r="C47" s="20"/>
      <c r="D47" s="81" t="s">
        <v>59</v>
      </c>
      <c r="E47" s="153" t="e">
        <f>$C45+D43</f>
        <v>#NUM!</v>
      </c>
      <c r="F47" s="40"/>
      <c r="G47" s="40"/>
      <c r="H47" s="40"/>
      <c r="I47" s="161"/>
      <c r="J47" s="162"/>
      <c r="K47" s="162"/>
      <c r="L47" s="162"/>
      <c r="M47" s="163"/>
    </row>
    <row r="48" spans="1:13" ht="15.75">
      <c r="A48" s="40"/>
      <c r="B48" s="40"/>
      <c r="C48" s="40"/>
      <c r="D48" s="74"/>
      <c r="E48" s="40"/>
      <c r="F48" s="40"/>
      <c r="G48" s="40"/>
      <c r="H48" s="40"/>
      <c r="I48" s="161"/>
      <c r="J48" s="162"/>
      <c r="K48" s="162"/>
      <c r="L48" s="162"/>
      <c r="M48" s="163"/>
    </row>
    <row r="49" spans="1:13">
      <c r="A49" s="40"/>
      <c r="B49" s="40"/>
      <c r="C49" s="40"/>
      <c r="D49" s="40"/>
      <c r="E49" s="40"/>
      <c r="F49" s="40"/>
      <c r="G49" s="40"/>
      <c r="H49" s="40"/>
      <c r="I49" s="161"/>
      <c r="J49" s="162"/>
      <c r="K49" s="162"/>
      <c r="L49" s="162"/>
      <c r="M49" s="163"/>
    </row>
    <row r="50" spans="1:13" ht="15.75">
      <c r="A50" s="40"/>
      <c r="C50" s="39"/>
      <c r="F50" s="40"/>
      <c r="H50" s="40"/>
      <c r="I50" s="170" t="s">
        <v>121</v>
      </c>
      <c r="J50" s="171"/>
      <c r="K50" s="171"/>
      <c r="L50" s="171"/>
      <c r="M50" s="163"/>
    </row>
    <row r="51" spans="1:13" ht="15.75">
      <c r="A51" s="85"/>
      <c r="B51" s="40"/>
      <c r="C51" s="40"/>
      <c r="D51" s="40"/>
      <c r="E51" s="40"/>
      <c r="F51" s="40"/>
      <c r="G51" s="40"/>
      <c r="H51" s="40"/>
      <c r="I51" s="170" t="s">
        <v>99</v>
      </c>
      <c r="J51" s="171"/>
      <c r="K51" s="171"/>
      <c r="L51" s="171"/>
      <c r="M51" s="163"/>
    </row>
    <row r="52" spans="1:13">
      <c r="A52" s="85"/>
      <c r="B52" s="40"/>
      <c r="C52" s="40"/>
      <c r="D52" s="40"/>
      <c r="E52" s="86" t="s">
        <v>40</v>
      </c>
      <c r="F52" s="47">
        <f>'Maturity Curve'!D50</f>
        <v>0</v>
      </c>
      <c r="G52" s="47"/>
      <c r="H52" s="47">
        <f>'Maturity Curve'!G50</f>
        <v>0</v>
      </c>
    </row>
    <row r="53" spans="1:13">
      <c r="A53" s="40"/>
      <c r="B53" s="40"/>
      <c r="C53" s="40"/>
      <c r="D53" s="40"/>
      <c r="E53" s="40"/>
      <c r="F53" s="42"/>
      <c r="G53" s="42"/>
      <c r="H53" s="42"/>
    </row>
    <row r="55" spans="1:13">
      <c r="A55" s="40"/>
      <c r="B55" s="40"/>
      <c r="C55" s="40"/>
      <c r="D55" s="40"/>
      <c r="E55" s="86" t="s">
        <v>60</v>
      </c>
      <c r="F55" s="47" t="str">
        <f>'Maturity Curve'!E52</f>
        <v xml:space="preserve"> </v>
      </c>
      <c r="G55" s="47"/>
      <c r="H55" s="47"/>
      <c r="M55" s="87" t="s">
        <v>85</v>
      </c>
    </row>
    <row r="56" spans="1:13">
      <c r="A56" s="40"/>
      <c r="B56" s="40"/>
      <c r="C56" s="40"/>
      <c r="D56" s="40"/>
      <c r="E56" s="40"/>
      <c r="F56" s="42"/>
      <c r="G56" s="42"/>
      <c r="H56" s="42"/>
      <c r="M56" s="156">
        <v>36526</v>
      </c>
    </row>
    <row r="57" spans="1:13">
      <c r="A57" s="40" t="s">
        <v>110</v>
      </c>
      <c r="B57" s="40"/>
      <c r="C57" s="40"/>
      <c r="D57" s="40"/>
      <c r="E57" s="40"/>
      <c r="F57" s="40"/>
      <c r="G57" s="40"/>
      <c r="H57" s="40"/>
      <c r="I57" s="40"/>
      <c r="J57" s="40"/>
      <c r="K57" s="40"/>
    </row>
    <row r="58" spans="1:13">
      <c r="A58" s="40"/>
      <c r="C58" s="40"/>
      <c r="D58" s="40"/>
      <c r="E58" s="40"/>
      <c r="F58" s="40"/>
      <c r="G58" s="40"/>
      <c r="H58" s="40"/>
      <c r="I58" s="40"/>
      <c r="J58" s="40"/>
      <c r="K58" s="40"/>
    </row>
  </sheetData>
  <sheetProtection algorithmName="SHA-512" hashValue="z/yxE2WgAQt+H/Eh0EK0URkbvgB3PSbKd7VgP5lY5c/lEf8FxYoMraUoflOl1UiYhKDrysIrOQIip6ZPU5d4sQ==" saltValue="ZwTiavU6DUWvkqfidgriPw==" spinCount="100000" sheet="1"/>
  <mergeCells count="1">
    <mergeCell ref="A17:B17"/>
  </mergeCells>
  <pageMargins left="0.5" right="0.58699999999999997" top="0.5" bottom="0.5" header="0.5" footer="0.5"/>
  <pageSetup scale="59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transitionEvaluation="1"/>
  <dimension ref="A1:M58"/>
  <sheetViews>
    <sheetView defaultGridColor="0" view="pageBreakPreview" colorId="22" zoomScale="60" zoomScaleNormal="50" workbookViewId="0">
      <selection activeCell="C14" sqref="C14"/>
    </sheetView>
  </sheetViews>
  <sheetFormatPr defaultColWidth="9.77734375" defaultRowHeight="15"/>
  <cols>
    <col min="1" max="1" width="16.6640625" customWidth="1"/>
    <col min="2" max="2" width="13.77734375" customWidth="1"/>
    <col min="3" max="3" width="10.88671875" customWidth="1"/>
    <col min="5" max="5" width="13.77734375" customWidth="1"/>
    <col min="7" max="7" width="12" customWidth="1"/>
    <col min="8" max="8" width="11.77734375" customWidth="1"/>
    <col min="9" max="9" width="10.77734375" customWidth="1"/>
    <col min="10" max="10" width="11.77734375" customWidth="1"/>
  </cols>
  <sheetData>
    <row r="1" spans="1:13" ht="15.75">
      <c r="A1" s="41" t="s">
        <v>100</v>
      </c>
      <c r="B1" s="42"/>
      <c r="C1" s="42"/>
      <c r="D1" s="42"/>
      <c r="E1" s="43"/>
      <c r="F1" s="44"/>
      <c r="G1" s="44"/>
      <c r="H1" s="44"/>
      <c r="I1" s="45"/>
      <c r="J1" s="42"/>
      <c r="K1" s="42"/>
      <c r="L1" s="42"/>
      <c r="M1" s="42"/>
    </row>
    <row r="2" spans="1:13" ht="16.5" customHeight="1">
      <c r="A2" s="46" t="s">
        <v>123</v>
      </c>
      <c r="B2" s="243"/>
      <c r="C2" s="244"/>
      <c r="F2" s="46" t="s">
        <v>2</v>
      </c>
      <c r="G2" s="48"/>
      <c r="H2" s="48"/>
      <c r="I2" s="48"/>
    </row>
    <row r="3" spans="1:13" ht="15.75">
      <c r="A3" s="46" t="s">
        <v>1</v>
      </c>
      <c r="B3" s="47">
        <f>('Maturity Curve'!B3)</f>
        <v>0</v>
      </c>
      <c r="C3" s="48"/>
      <c r="D3" s="42"/>
      <c r="E3" s="40"/>
      <c r="F3" s="46" t="s">
        <v>46</v>
      </c>
      <c r="G3" s="47"/>
      <c r="H3" s="47"/>
      <c r="I3" s="47"/>
      <c r="J3" s="40"/>
      <c r="K3" s="46" t="s">
        <v>3</v>
      </c>
      <c r="L3" s="48"/>
      <c r="M3" s="48"/>
    </row>
    <row r="4" spans="1:13" ht="18">
      <c r="A4" s="46" t="s">
        <v>4</v>
      </c>
      <c r="B4" s="47">
        <f>('Maturity Curve'!B4)</f>
        <v>0</v>
      </c>
      <c r="C4" s="47"/>
      <c r="D4" s="40"/>
      <c r="E4" s="40"/>
      <c r="F4" s="4" t="s">
        <v>126</v>
      </c>
      <c r="G4" s="176"/>
      <c r="H4" s="158"/>
      <c r="I4" s="158"/>
      <c r="J4" s="40"/>
      <c r="K4" s="46" t="s">
        <v>101</v>
      </c>
      <c r="L4" s="158"/>
      <c r="M4" s="231"/>
    </row>
    <row r="5" spans="1:13" ht="16.5" thickBot="1">
      <c r="A5" s="49"/>
      <c r="B5" s="40"/>
      <c r="C5" s="40"/>
      <c r="D5" s="40"/>
      <c r="E5" s="40"/>
      <c r="F5" s="46"/>
      <c r="G5" s="40"/>
      <c r="H5" s="40"/>
      <c r="I5" s="40"/>
      <c r="J5" s="46"/>
      <c r="K5" s="40"/>
      <c r="L5" s="50"/>
    </row>
    <row r="6" spans="1:13" ht="15.75">
      <c r="A6" s="49"/>
      <c r="B6" s="51" t="s">
        <v>8</v>
      </c>
      <c r="C6" s="52" t="s">
        <v>9</v>
      </c>
      <c r="D6" s="52" t="s">
        <v>10</v>
      </c>
      <c r="E6" s="52" t="s">
        <v>91</v>
      </c>
      <c r="F6" s="52" t="s">
        <v>89</v>
      </c>
      <c r="G6" s="52" t="s">
        <v>87</v>
      </c>
      <c r="H6" s="52" t="s">
        <v>11</v>
      </c>
      <c r="I6" s="52" t="s">
        <v>12</v>
      </c>
      <c r="J6" s="52" t="s">
        <v>12</v>
      </c>
      <c r="K6" s="53" t="s">
        <v>13</v>
      </c>
    </row>
    <row r="7" spans="1:13" ht="15.75">
      <c r="A7" s="49"/>
      <c r="B7" s="54"/>
      <c r="C7" s="55" t="s">
        <v>14</v>
      </c>
      <c r="D7" s="55" t="s">
        <v>15</v>
      </c>
      <c r="E7" s="55"/>
      <c r="F7" s="55"/>
      <c r="G7" s="55" t="s">
        <v>16</v>
      </c>
      <c r="H7" s="55" t="s">
        <v>14</v>
      </c>
      <c r="I7" s="55" t="s">
        <v>17</v>
      </c>
      <c r="J7" s="55" t="s">
        <v>18</v>
      </c>
      <c r="K7" s="56" t="s">
        <v>12</v>
      </c>
    </row>
    <row r="8" spans="1:13" ht="16.5" thickBot="1">
      <c r="A8" s="49"/>
      <c r="B8" s="57"/>
      <c r="C8" s="58" t="s">
        <v>20</v>
      </c>
      <c r="D8" s="58" t="s">
        <v>21</v>
      </c>
      <c r="E8" s="58" t="s">
        <v>21</v>
      </c>
      <c r="F8" s="58" t="s">
        <v>21</v>
      </c>
      <c r="G8" s="58" t="s">
        <v>22</v>
      </c>
      <c r="H8" s="58" t="s">
        <v>47</v>
      </c>
      <c r="I8" s="58"/>
      <c r="J8" s="58"/>
      <c r="K8" s="59"/>
    </row>
    <row r="9" spans="1:13" ht="15.75">
      <c r="A9" s="49"/>
      <c r="B9" s="54"/>
      <c r="C9" s="60" t="s">
        <v>25</v>
      </c>
      <c r="D9" s="60"/>
      <c r="E9" s="60" t="s">
        <v>25</v>
      </c>
      <c r="F9" s="60" t="s">
        <v>25</v>
      </c>
      <c r="G9" s="61"/>
      <c r="H9" s="60" t="s">
        <v>25</v>
      </c>
      <c r="I9" s="60" t="s">
        <v>25</v>
      </c>
      <c r="J9" s="60" t="s">
        <v>25</v>
      </c>
      <c r="K9" s="62"/>
    </row>
    <row r="10" spans="1:13" ht="15.75">
      <c r="A10" s="49"/>
      <c r="B10" s="54">
        <v>1</v>
      </c>
      <c r="C10" s="21"/>
      <c r="D10" s="21"/>
      <c r="E10" s="22">
        <v>8</v>
      </c>
      <c r="F10" s="22">
        <v>4</v>
      </c>
      <c r="G10" s="23">
        <f>IF(F10="","",ROUND((C10/((PI()*(F10/2)^2))),-1))</f>
        <v>0</v>
      </c>
      <c r="H10" s="164"/>
      <c r="I10" s="21"/>
      <c r="J10" s="21"/>
      <c r="K10" s="24">
        <f>(I10+J10)/2</f>
        <v>0</v>
      </c>
    </row>
    <row r="11" spans="1:13" ht="15.75">
      <c r="A11" s="49"/>
      <c r="B11" s="54">
        <v>2</v>
      </c>
      <c r="C11" s="21"/>
      <c r="D11" s="21"/>
      <c r="E11" s="22">
        <v>8</v>
      </c>
      <c r="F11" s="22">
        <v>4</v>
      </c>
      <c r="G11" s="23">
        <f>IF(F11="","",ROUND((C11/((PI()*(F11/2)^2))),-1))</f>
        <v>0</v>
      </c>
      <c r="H11" s="164"/>
      <c r="I11" s="21"/>
      <c r="J11" s="21"/>
      <c r="K11" s="24">
        <f>(I11+J11)/2</f>
        <v>0</v>
      </c>
    </row>
    <row r="12" spans="1:13" ht="16.5" thickBot="1">
      <c r="A12" s="49"/>
      <c r="B12" s="57">
        <v>3</v>
      </c>
      <c r="C12" s="63"/>
      <c r="D12" s="63"/>
      <c r="E12" s="64">
        <v>8</v>
      </c>
      <c r="F12" s="64">
        <v>4</v>
      </c>
      <c r="G12" s="65">
        <f>IF(F12="","",ROUND((C12/((PI()*(F12/2)^2))),-1))</f>
        <v>0</v>
      </c>
      <c r="H12" s="165"/>
      <c r="I12" s="63"/>
      <c r="J12" s="63"/>
      <c r="K12" s="66">
        <f>(I12+J12)/2</f>
        <v>0</v>
      </c>
    </row>
    <row r="13" spans="1:13" ht="15.75">
      <c r="A13" s="49"/>
      <c r="B13" s="40"/>
      <c r="C13" s="40"/>
      <c r="D13" s="40"/>
      <c r="E13" s="40"/>
      <c r="F13" s="46"/>
      <c r="G13" s="40"/>
      <c r="H13" s="40"/>
      <c r="I13" s="40"/>
      <c r="J13" s="46"/>
      <c r="K13" s="40"/>
      <c r="L13" s="50"/>
    </row>
    <row r="14" spans="1:13" ht="18">
      <c r="B14" s="46" t="s">
        <v>27</v>
      </c>
      <c r="C14" s="176"/>
      <c r="D14" s="160"/>
    </row>
    <row r="15" spans="1:13" ht="18">
      <c r="A15" s="40"/>
      <c r="B15" s="46" t="s">
        <v>28</v>
      </c>
      <c r="C15" s="176"/>
      <c r="D15" s="160"/>
      <c r="E15" s="67" t="s">
        <v>25</v>
      </c>
    </row>
    <row r="16" spans="1:13" ht="18">
      <c r="A16" s="40"/>
      <c r="B16" s="46" t="s">
        <v>48</v>
      </c>
      <c r="C16" s="176"/>
      <c r="D16" s="160"/>
      <c r="E16" s="67" t="s">
        <v>25</v>
      </c>
    </row>
    <row r="17" spans="1:5" ht="22.5">
      <c r="A17" s="361" t="s">
        <v>125</v>
      </c>
      <c r="B17" s="361"/>
      <c r="C17" s="251" t="str">
        <f>IF(C16&gt;0, C16+0.02,"")</f>
        <v/>
      </c>
      <c r="D17" s="252"/>
      <c r="E17" s="255" t="s">
        <v>127</v>
      </c>
    </row>
    <row r="18" spans="1:5" ht="18">
      <c r="A18" s="40"/>
      <c r="B18" s="46" t="s">
        <v>29</v>
      </c>
      <c r="C18" s="182" t="str">
        <f>('Maturity Curve'!D32)</f>
        <v>C-3WR</v>
      </c>
      <c r="D18" s="47"/>
      <c r="E18" s="67" t="s">
        <v>25</v>
      </c>
    </row>
    <row r="19" spans="1:5" ht="18">
      <c r="A19" s="40"/>
      <c r="B19" s="46" t="s">
        <v>49</v>
      </c>
      <c r="C19" s="182">
        <f>('Maturity Curve'!D33)</f>
        <v>0</v>
      </c>
      <c r="D19" s="47"/>
      <c r="E19" s="245" t="s">
        <v>124</v>
      </c>
    </row>
    <row r="20" spans="1:5" ht="18">
      <c r="A20" s="40"/>
      <c r="B20" s="46" t="s">
        <v>108</v>
      </c>
      <c r="C20" s="182">
        <f>('Maturity Curve'!D34)</f>
        <v>0</v>
      </c>
      <c r="D20" s="47"/>
      <c r="E20" s="246"/>
    </row>
    <row r="21" spans="1:5" ht="18">
      <c r="A21" s="40"/>
      <c r="B21" s="46" t="s">
        <v>50</v>
      </c>
      <c r="C21" s="182">
        <f>('Maturity Curve'!D35)</f>
        <v>0</v>
      </c>
      <c r="D21" s="47"/>
      <c r="E21" s="246"/>
    </row>
    <row r="22" spans="1:5" ht="18">
      <c r="A22" s="40"/>
      <c r="B22" s="46" t="s">
        <v>51</v>
      </c>
      <c r="C22" s="182">
        <f>('Maturity Curve'!D36)</f>
        <v>0</v>
      </c>
      <c r="D22" s="47"/>
      <c r="E22" s="246"/>
    </row>
    <row r="23" spans="1:5" ht="18">
      <c r="A23" s="40"/>
      <c r="B23" s="46" t="s">
        <v>109</v>
      </c>
      <c r="C23" s="182">
        <f>('Maturity Curve'!D37)</f>
        <v>0</v>
      </c>
      <c r="D23" s="47"/>
      <c r="E23" s="246"/>
    </row>
    <row r="24" spans="1:5" ht="18">
      <c r="A24" s="40"/>
      <c r="B24" s="46" t="s">
        <v>52</v>
      </c>
      <c r="C24" s="182">
        <f>('Maturity Curve'!D38)</f>
        <v>0</v>
      </c>
      <c r="D24" s="47"/>
      <c r="E24" s="246"/>
    </row>
    <row r="25" spans="1:5" ht="18">
      <c r="A25" s="40"/>
      <c r="B25" s="46" t="s">
        <v>53</v>
      </c>
      <c r="C25" s="182">
        <f>('Maturity Curve'!D39)</f>
        <v>0</v>
      </c>
      <c r="D25" s="47"/>
      <c r="E25" s="246"/>
    </row>
    <row r="26" spans="1:5" ht="18">
      <c r="A26" s="40"/>
      <c r="B26" s="46" t="s">
        <v>35</v>
      </c>
      <c r="C26" s="182">
        <f>('Maturity Curve'!D40)</f>
        <v>0</v>
      </c>
      <c r="D26" s="47"/>
      <c r="E26" s="246"/>
    </row>
    <row r="27" spans="1:5" ht="18">
      <c r="A27" s="40"/>
      <c r="B27" s="46" t="s">
        <v>54</v>
      </c>
      <c r="C27" s="182">
        <f>('Maturity Curve'!D41)</f>
        <v>0</v>
      </c>
      <c r="D27" s="47"/>
      <c r="E27" s="247"/>
    </row>
    <row r="28" spans="1:5" ht="18">
      <c r="A28" s="40"/>
      <c r="B28" s="46" t="s">
        <v>35</v>
      </c>
      <c r="C28" s="182">
        <f>('Maturity Curve'!D42)</f>
        <v>0</v>
      </c>
      <c r="D28" s="47"/>
      <c r="E28" s="247"/>
    </row>
    <row r="29" spans="1:5">
      <c r="B29" s="254" t="s">
        <v>97</v>
      </c>
      <c r="C29" s="258">
        <f>'Maturity Curve'!D44</f>
        <v>4000</v>
      </c>
      <c r="D29" s="33" t="s">
        <v>38</v>
      </c>
      <c r="E29" s="247"/>
    </row>
    <row r="30" spans="1:5">
      <c r="A30" s="40"/>
      <c r="B30" s="253" t="s">
        <v>122</v>
      </c>
      <c r="C30" s="69"/>
      <c r="D30" s="70"/>
    </row>
    <row r="31" spans="1:5">
      <c r="A31" s="40"/>
      <c r="B31" s="71"/>
      <c r="C31" s="40"/>
    </row>
    <row r="32" spans="1:5" ht="15.75">
      <c r="A32" s="40"/>
      <c r="B32" s="72" t="s">
        <v>55</v>
      </c>
      <c r="C32" s="153">
        <f>(K11)</f>
        <v>0</v>
      </c>
      <c r="D32" s="154"/>
    </row>
    <row r="33" spans="1:13" ht="15.75">
      <c r="A33" s="40"/>
      <c r="B33" s="74"/>
      <c r="C33" s="152"/>
      <c r="D33" s="73"/>
    </row>
    <row r="34" spans="1:13" ht="15.75">
      <c r="A34" s="40"/>
      <c r="B34" s="75" t="s">
        <v>92</v>
      </c>
      <c r="C34" s="172"/>
      <c r="D34" s="76"/>
    </row>
    <row r="35" spans="1:13" ht="15.75">
      <c r="A35" s="40"/>
      <c r="B35" s="77" t="s">
        <v>22</v>
      </c>
      <c r="C35" s="173">
        <f>(G10)</f>
        <v>0</v>
      </c>
      <c r="D35" s="78"/>
    </row>
    <row r="36" spans="1:13" ht="15.75">
      <c r="A36" s="40"/>
      <c r="B36" s="75" t="s">
        <v>93</v>
      </c>
      <c r="C36" s="152" t="s">
        <v>7</v>
      </c>
      <c r="D36" s="79"/>
    </row>
    <row r="37" spans="1:13" ht="15.75">
      <c r="A37" s="40"/>
      <c r="B37" s="77" t="s">
        <v>22</v>
      </c>
      <c r="C37" s="153">
        <f>(G11)</f>
        <v>0</v>
      </c>
      <c r="D37" s="79"/>
    </row>
    <row r="38" spans="1:13" ht="15.75">
      <c r="A38" s="40"/>
      <c r="B38" s="75" t="s">
        <v>94</v>
      </c>
      <c r="C38" s="152"/>
      <c r="D38" s="79"/>
    </row>
    <row r="39" spans="1:13" ht="15.75">
      <c r="A39" s="40"/>
      <c r="B39" s="77" t="s">
        <v>22</v>
      </c>
      <c r="C39" s="153">
        <f>(G12)</f>
        <v>0</v>
      </c>
      <c r="D39" s="79"/>
    </row>
    <row r="40" spans="1:13" ht="15.75">
      <c r="A40" s="40"/>
      <c r="B40" s="75" t="s">
        <v>95</v>
      </c>
      <c r="C40" s="152"/>
      <c r="D40" s="39"/>
    </row>
    <row r="41" spans="1:13" ht="15.75">
      <c r="A41" s="40"/>
      <c r="B41" s="77" t="s">
        <v>22</v>
      </c>
      <c r="C41" s="153">
        <f>(+$C35+$C37+$C39)/3</f>
        <v>0</v>
      </c>
    </row>
    <row r="42" spans="1:13" ht="15.75">
      <c r="A42" s="40"/>
      <c r="B42" s="80"/>
      <c r="C42" s="20"/>
      <c r="D42" s="39"/>
    </row>
    <row r="43" spans="1:13" ht="15.75">
      <c r="A43" s="166"/>
      <c r="B43" s="167" t="s">
        <v>98</v>
      </c>
      <c r="C43" s="168"/>
      <c r="D43" s="169">
        <v>500</v>
      </c>
    </row>
    <row r="44" spans="1:13" ht="15.75">
      <c r="A44" s="40"/>
      <c r="B44" s="72" t="s">
        <v>56</v>
      </c>
      <c r="C44" s="20"/>
      <c r="D44" s="82" t="s">
        <v>57</v>
      </c>
      <c r="E44" s="20" t="s">
        <v>7</v>
      </c>
      <c r="F44" s="40"/>
      <c r="G44" s="40"/>
      <c r="H44" s="40"/>
      <c r="I44" s="40" t="s">
        <v>41</v>
      </c>
      <c r="J44" s="161"/>
      <c r="K44" s="162"/>
      <c r="L44" s="162"/>
      <c r="M44" s="163"/>
    </row>
    <row r="45" spans="1:13" ht="15.75">
      <c r="A45" s="40"/>
      <c r="B45" s="72" t="s">
        <v>58</v>
      </c>
      <c r="C45" s="153" t="e">
        <f>(Regression!$C5+(LOG(C32)*Regression!$C10))</f>
        <v>#NUM!</v>
      </c>
      <c r="D45" s="81" t="s">
        <v>86</v>
      </c>
      <c r="E45" s="153" t="e">
        <f>$C$45-D43</f>
        <v>#NUM!</v>
      </c>
      <c r="F45" s="84" t="s">
        <v>120</v>
      </c>
      <c r="G45" s="40"/>
      <c r="H45" s="40"/>
      <c r="I45" s="161"/>
      <c r="J45" s="162"/>
      <c r="K45" s="162"/>
      <c r="L45" s="162"/>
      <c r="M45" s="163"/>
    </row>
    <row r="46" spans="1:13" ht="15.75">
      <c r="A46" s="40"/>
      <c r="B46" s="83"/>
      <c r="C46" s="152"/>
      <c r="D46" s="74"/>
      <c r="E46" s="240"/>
      <c r="F46" s="174" t="e">
        <f>IF($C$41&gt;$E$47,"Above Upper Limit",IF($C$41&lt;$E$45,"Out of Range","OK"))</f>
        <v>#NUM!</v>
      </c>
      <c r="G46" s="175"/>
      <c r="H46" s="40"/>
      <c r="I46" s="161"/>
      <c r="J46" s="162"/>
      <c r="K46" s="162"/>
      <c r="L46" s="162"/>
      <c r="M46" s="163"/>
    </row>
    <row r="47" spans="1:13" ht="15.75">
      <c r="A47" s="40"/>
      <c r="B47" s="40"/>
      <c r="C47" s="20"/>
      <c r="D47" s="81" t="s">
        <v>59</v>
      </c>
      <c r="E47" s="153" t="e">
        <f>$C45+D43</f>
        <v>#NUM!</v>
      </c>
      <c r="F47" s="40"/>
      <c r="G47" s="40"/>
      <c r="H47" s="40"/>
      <c r="I47" s="161"/>
      <c r="J47" s="162"/>
      <c r="K47" s="162"/>
      <c r="L47" s="162"/>
      <c r="M47" s="163"/>
    </row>
    <row r="48" spans="1:13" ht="15.75">
      <c r="A48" s="40"/>
      <c r="B48" s="40"/>
      <c r="C48" s="40"/>
      <c r="D48" s="74"/>
      <c r="E48" s="40"/>
      <c r="F48" s="40"/>
      <c r="G48" s="40"/>
      <c r="H48" s="40"/>
      <c r="I48" s="161"/>
      <c r="J48" s="162"/>
      <c r="K48" s="162"/>
      <c r="L48" s="162"/>
      <c r="M48" s="163"/>
    </row>
    <row r="49" spans="1:13">
      <c r="A49" s="40"/>
      <c r="B49" s="40"/>
      <c r="C49" s="40"/>
      <c r="D49" s="40"/>
      <c r="E49" s="40"/>
      <c r="F49" s="40"/>
      <c r="G49" s="40"/>
      <c r="H49" s="40"/>
      <c r="I49" s="161"/>
      <c r="J49" s="162"/>
      <c r="K49" s="162"/>
      <c r="L49" s="162"/>
      <c r="M49" s="163"/>
    </row>
    <row r="50" spans="1:13" ht="15.75">
      <c r="A50" s="40"/>
      <c r="C50" s="39"/>
      <c r="F50" s="40"/>
      <c r="H50" s="40"/>
      <c r="I50" s="170" t="s">
        <v>121</v>
      </c>
      <c r="J50" s="171"/>
      <c r="K50" s="171"/>
      <c r="L50" s="171"/>
      <c r="M50" s="163"/>
    </row>
    <row r="51" spans="1:13" ht="15.75">
      <c r="A51" s="85"/>
      <c r="B51" s="40"/>
      <c r="C51" s="40"/>
      <c r="D51" s="40"/>
      <c r="E51" s="40"/>
      <c r="F51" s="40"/>
      <c r="G51" s="40"/>
      <c r="H51" s="40"/>
      <c r="I51" s="170" t="s">
        <v>99</v>
      </c>
      <c r="J51" s="171"/>
      <c r="K51" s="171"/>
      <c r="L51" s="171"/>
      <c r="M51" s="163"/>
    </row>
    <row r="52" spans="1:13">
      <c r="A52" s="85"/>
      <c r="B52" s="40"/>
      <c r="C52" s="40"/>
      <c r="D52" s="40"/>
      <c r="E52" s="86" t="s">
        <v>40</v>
      </c>
      <c r="F52" s="47">
        <f>'Maturity Curve'!D50</f>
        <v>0</v>
      </c>
      <c r="G52" s="47"/>
      <c r="H52" s="47">
        <f>'Maturity Curve'!G50</f>
        <v>0</v>
      </c>
    </row>
    <row r="53" spans="1:13">
      <c r="A53" s="40"/>
      <c r="B53" s="40"/>
      <c r="C53" s="40"/>
      <c r="D53" s="40"/>
      <c r="E53" s="40"/>
      <c r="F53" s="42"/>
      <c r="G53" s="42"/>
      <c r="H53" s="42"/>
    </row>
    <row r="55" spans="1:13">
      <c r="A55" s="40"/>
      <c r="B55" s="40"/>
      <c r="C55" s="40"/>
      <c r="D55" s="40"/>
      <c r="E55" s="86" t="s">
        <v>60</v>
      </c>
      <c r="F55" s="47" t="str">
        <f>'Maturity Curve'!E52</f>
        <v xml:space="preserve"> </v>
      </c>
      <c r="G55" s="47"/>
      <c r="H55" s="47"/>
      <c r="M55" s="87" t="s">
        <v>85</v>
      </c>
    </row>
    <row r="56" spans="1:13">
      <c r="A56" s="40"/>
      <c r="B56" s="40"/>
      <c r="C56" s="40"/>
      <c r="D56" s="40"/>
      <c r="E56" s="40"/>
      <c r="F56" s="42"/>
      <c r="G56" s="42"/>
      <c r="H56" s="42"/>
      <c r="M56" s="156">
        <v>36526</v>
      </c>
    </row>
    <row r="57" spans="1:13">
      <c r="A57" s="40" t="s">
        <v>110</v>
      </c>
      <c r="B57" s="40"/>
      <c r="C57" s="40"/>
      <c r="D57" s="40"/>
      <c r="E57" s="40"/>
      <c r="F57" s="40"/>
      <c r="G57" s="40"/>
      <c r="H57" s="40"/>
      <c r="I57" s="40"/>
      <c r="J57" s="40"/>
      <c r="K57" s="40"/>
    </row>
    <row r="58" spans="1:13">
      <c r="A58" s="40"/>
      <c r="C58" s="40"/>
      <c r="D58" s="40"/>
      <c r="E58" s="40"/>
      <c r="F58" s="40"/>
      <c r="G58" s="40"/>
      <c r="H58" s="40"/>
      <c r="I58" s="40"/>
      <c r="J58" s="40"/>
      <c r="K58" s="40"/>
    </row>
  </sheetData>
  <sheetProtection algorithmName="SHA-512" hashValue="Pud3sq37wbJg0f+Z0VOeHFfbbncvtY98AzYisdzv1fMO70Lc11Zn7/kcqnAywlMxISXuusGtgIQKKRGiqavpyg==" saltValue="RSQsEdQtI+bp2cYc7Ya2KA==" spinCount="100000" sheet="1"/>
  <mergeCells count="1">
    <mergeCell ref="A17:B17"/>
  </mergeCells>
  <pageMargins left="0.5" right="0.58699999999999997" top="0.5" bottom="0.5" header="0.5" footer="0.5"/>
  <pageSetup scale="59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transitionEvaluation="1"/>
  <dimension ref="A1:M58"/>
  <sheetViews>
    <sheetView defaultGridColor="0" view="pageBreakPreview" colorId="22" zoomScale="60" zoomScaleNormal="50" workbookViewId="0">
      <selection activeCell="C14" sqref="C14"/>
    </sheetView>
  </sheetViews>
  <sheetFormatPr defaultColWidth="9.77734375" defaultRowHeight="15"/>
  <cols>
    <col min="1" max="1" width="16.44140625" customWidth="1"/>
    <col min="2" max="2" width="13.77734375" customWidth="1"/>
    <col min="3" max="3" width="10.88671875" customWidth="1"/>
    <col min="5" max="5" width="13.77734375" customWidth="1"/>
    <col min="7" max="7" width="12" customWidth="1"/>
    <col min="8" max="8" width="11.77734375" customWidth="1"/>
    <col min="9" max="9" width="10.77734375" customWidth="1"/>
    <col min="10" max="10" width="11.77734375" customWidth="1"/>
  </cols>
  <sheetData>
    <row r="1" spans="1:13" ht="15.75">
      <c r="A1" s="41" t="s">
        <v>100</v>
      </c>
      <c r="B1" s="42"/>
      <c r="C1" s="42"/>
      <c r="D1" s="42"/>
      <c r="E1" s="43"/>
      <c r="F1" s="44"/>
      <c r="G1" s="44"/>
      <c r="H1" s="44"/>
      <c r="I1" s="45"/>
      <c r="J1" s="42"/>
      <c r="K1" s="42"/>
      <c r="L1" s="42"/>
      <c r="M1" s="42"/>
    </row>
    <row r="2" spans="1:13" ht="16.5" customHeight="1">
      <c r="A2" s="46" t="s">
        <v>123</v>
      </c>
      <c r="B2" s="243"/>
      <c r="C2" s="244"/>
      <c r="F2" s="46" t="s">
        <v>2</v>
      </c>
      <c r="G2" s="157"/>
      <c r="H2" s="48"/>
      <c r="I2" s="48"/>
    </row>
    <row r="3" spans="1:13" ht="15.75">
      <c r="A3" s="46" t="s">
        <v>1</v>
      </c>
      <c r="B3" s="47">
        <f>('Maturity Curve'!B3)</f>
        <v>0</v>
      </c>
      <c r="C3" s="48"/>
      <c r="D3" s="42"/>
      <c r="E3" s="40"/>
      <c r="F3" s="46" t="s">
        <v>46</v>
      </c>
      <c r="G3" s="158"/>
      <c r="H3" s="47"/>
      <c r="I3" s="47"/>
      <c r="J3" s="40"/>
      <c r="K3" s="46" t="s">
        <v>3</v>
      </c>
      <c r="L3" s="157"/>
      <c r="M3" s="48"/>
    </row>
    <row r="4" spans="1:13" ht="18">
      <c r="A4" s="46" t="s">
        <v>4</v>
      </c>
      <c r="B4" s="47">
        <f>('Maturity Curve'!B4)</f>
        <v>0</v>
      </c>
      <c r="C4" s="47"/>
      <c r="D4" s="40"/>
      <c r="E4" s="40"/>
      <c r="F4" s="4" t="s">
        <v>126</v>
      </c>
      <c r="G4" s="176"/>
      <c r="H4" s="158"/>
      <c r="I4" s="158"/>
      <c r="J4" s="40"/>
      <c r="K4" s="46" t="s">
        <v>101</v>
      </c>
      <c r="L4" s="158"/>
      <c r="M4" s="231"/>
    </row>
    <row r="5" spans="1:13" ht="16.5" thickBot="1">
      <c r="A5" s="49"/>
      <c r="B5" s="40"/>
      <c r="C5" s="40"/>
      <c r="D5" s="40"/>
      <c r="E5" s="40"/>
      <c r="F5" s="46"/>
      <c r="G5" s="40"/>
      <c r="H5" s="40"/>
      <c r="I5" s="40"/>
      <c r="J5" s="46"/>
      <c r="K5" s="40"/>
      <c r="L5" s="50"/>
    </row>
    <row r="6" spans="1:13" ht="15.75">
      <c r="A6" s="49"/>
      <c r="B6" s="51" t="s">
        <v>8</v>
      </c>
      <c r="C6" s="52" t="s">
        <v>9</v>
      </c>
      <c r="D6" s="52" t="s">
        <v>10</v>
      </c>
      <c r="E6" s="52" t="s">
        <v>91</v>
      </c>
      <c r="F6" s="52" t="s">
        <v>89</v>
      </c>
      <c r="G6" s="52" t="s">
        <v>87</v>
      </c>
      <c r="H6" s="52" t="s">
        <v>11</v>
      </c>
      <c r="I6" s="52" t="s">
        <v>12</v>
      </c>
      <c r="J6" s="52" t="s">
        <v>12</v>
      </c>
      <c r="K6" s="53" t="s">
        <v>13</v>
      </c>
    </row>
    <row r="7" spans="1:13" ht="15.75">
      <c r="A7" s="49"/>
      <c r="B7" s="54"/>
      <c r="C7" s="55" t="s">
        <v>14</v>
      </c>
      <c r="D7" s="55" t="s">
        <v>15</v>
      </c>
      <c r="E7" s="55"/>
      <c r="F7" s="55"/>
      <c r="G7" s="55" t="s">
        <v>16</v>
      </c>
      <c r="H7" s="55" t="s">
        <v>14</v>
      </c>
      <c r="I7" s="55" t="s">
        <v>17</v>
      </c>
      <c r="J7" s="55" t="s">
        <v>18</v>
      </c>
      <c r="K7" s="56" t="s">
        <v>12</v>
      </c>
    </row>
    <row r="8" spans="1:13" ht="16.5" thickBot="1">
      <c r="A8" s="49"/>
      <c r="B8" s="57"/>
      <c r="C8" s="58" t="s">
        <v>20</v>
      </c>
      <c r="D8" s="58" t="s">
        <v>21</v>
      </c>
      <c r="E8" s="58" t="s">
        <v>21</v>
      </c>
      <c r="F8" s="58" t="s">
        <v>21</v>
      </c>
      <c r="G8" s="58" t="s">
        <v>22</v>
      </c>
      <c r="H8" s="58" t="s">
        <v>47</v>
      </c>
      <c r="I8" s="58"/>
      <c r="J8" s="58"/>
      <c r="K8" s="59"/>
    </row>
    <row r="9" spans="1:13" ht="15.75">
      <c r="A9" s="49"/>
      <c r="B9" s="54"/>
      <c r="C9" s="60" t="s">
        <v>25</v>
      </c>
      <c r="D9" s="60"/>
      <c r="E9" s="60" t="s">
        <v>25</v>
      </c>
      <c r="F9" s="60" t="s">
        <v>25</v>
      </c>
      <c r="G9" s="61"/>
      <c r="H9" s="60" t="s">
        <v>25</v>
      </c>
      <c r="I9" s="60" t="s">
        <v>25</v>
      </c>
      <c r="J9" s="60" t="s">
        <v>25</v>
      </c>
      <c r="K9" s="62"/>
    </row>
    <row r="10" spans="1:13" ht="15.75">
      <c r="A10" s="49"/>
      <c r="B10" s="54">
        <v>1</v>
      </c>
      <c r="C10" s="21"/>
      <c r="D10" s="21"/>
      <c r="E10" s="22">
        <v>8</v>
      </c>
      <c r="F10" s="22">
        <v>4</v>
      </c>
      <c r="G10" s="23">
        <f>IF(F10="","",ROUND((C10/((PI()*(F10/2)^2))),-1))</f>
        <v>0</v>
      </c>
      <c r="H10" s="164"/>
      <c r="I10" s="21"/>
      <c r="J10" s="21"/>
      <c r="K10" s="24">
        <f>(I10+J10)/2</f>
        <v>0</v>
      </c>
    </row>
    <row r="11" spans="1:13" ht="15.75">
      <c r="A11" s="49"/>
      <c r="B11" s="54">
        <v>2</v>
      </c>
      <c r="C11" s="21"/>
      <c r="D11" s="21"/>
      <c r="E11" s="22">
        <v>8</v>
      </c>
      <c r="F11" s="22">
        <v>4</v>
      </c>
      <c r="G11" s="23">
        <f>IF(F11="","",ROUND((C11/((PI()*(F11/2)^2))),-1))</f>
        <v>0</v>
      </c>
      <c r="H11" s="164"/>
      <c r="I11" s="21"/>
      <c r="J11" s="21"/>
      <c r="K11" s="24">
        <f>(I11+J11)/2</f>
        <v>0</v>
      </c>
    </row>
    <row r="12" spans="1:13" ht="16.5" thickBot="1">
      <c r="A12" s="49"/>
      <c r="B12" s="57">
        <v>3</v>
      </c>
      <c r="C12" s="63"/>
      <c r="D12" s="63"/>
      <c r="E12" s="64">
        <v>8</v>
      </c>
      <c r="F12" s="64">
        <v>4</v>
      </c>
      <c r="G12" s="65">
        <f>IF(F12="","",ROUND((C12/((PI()*(F12/2)^2))),-1))</f>
        <v>0</v>
      </c>
      <c r="H12" s="165"/>
      <c r="I12" s="63"/>
      <c r="J12" s="63"/>
      <c r="K12" s="66">
        <f>(I12+J12)/2</f>
        <v>0</v>
      </c>
    </row>
    <row r="13" spans="1:13" ht="15.75">
      <c r="A13" s="49"/>
      <c r="B13" s="40"/>
      <c r="C13" s="40"/>
      <c r="D13" s="40"/>
      <c r="E13" s="40"/>
      <c r="F13" s="46"/>
      <c r="G13" s="40"/>
      <c r="H13" s="40"/>
      <c r="I13" s="40"/>
      <c r="J13" s="46"/>
      <c r="K13" s="40"/>
      <c r="L13" s="50"/>
    </row>
    <row r="14" spans="1:13" ht="18">
      <c r="B14" s="46" t="s">
        <v>27</v>
      </c>
      <c r="C14" s="176"/>
      <c r="D14" s="160"/>
    </row>
    <row r="15" spans="1:13" ht="18">
      <c r="A15" s="40"/>
      <c r="B15" s="46" t="s">
        <v>28</v>
      </c>
      <c r="C15" s="176"/>
      <c r="D15" s="160"/>
      <c r="E15" s="67" t="s">
        <v>25</v>
      </c>
    </row>
    <row r="16" spans="1:13" ht="18">
      <c r="A16" s="40"/>
      <c r="B16" s="46" t="s">
        <v>48</v>
      </c>
      <c r="C16" s="176"/>
      <c r="D16" s="160"/>
      <c r="E16" s="67" t="s">
        <v>25</v>
      </c>
    </row>
    <row r="17" spans="1:5" ht="22.5">
      <c r="A17" s="361" t="s">
        <v>125</v>
      </c>
      <c r="B17" s="361"/>
      <c r="C17" s="251" t="str">
        <f>IF(C16&gt;0, C16+0.02,"")</f>
        <v/>
      </c>
      <c r="D17" s="252"/>
      <c r="E17" s="255" t="s">
        <v>127</v>
      </c>
    </row>
    <row r="18" spans="1:5" ht="18">
      <c r="A18" s="40"/>
      <c r="B18" s="46" t="s">
        <v>29</v>
      </c>
      <c r="C18" s="182" t="str">
        <f>('Maturity Curve'!D32)</f>
        <v>C-3WR</v>
      </c>
      <c r="D18" s="47"/>
      <c r="E18" s="67" t="s">
        <v>25</v>
      </c>
    </row>
    <row r="19" spans="1:5" ht="18">
      <c r="A19" s="40"/>
      <c r="B19" s="46" t="s">
        <v>49</v>
      </c>
      <c r="C19" s="182">
        <f>('Maturity Curve'!D33)</f>
        <v>0</v>
      </c>
      <c r="D19" s="47"/>
      <c r="E19" s="245" t="s">
        <v>124</v>
      </c>
    </row>
    <row r="20" spans="1:5" ht="18">
      <c r="A20" s="40"/>
      <c r="B20" s="46" t="s">
        <v>108</v>
      </c>
      <c r="C20" s="182">
        <f>('Maturity Curve'!D34)</f>
        <v>0</v>
      </c>
      <c r="D20" s="47"/>
      <c r="E20" s="246"/>
    </row>
    <row r="21" spans="1:5" ht="18">
      <c r="A21" s="40"/>
      <c r="B21" s="46" t="s">
        <v>50</v>
      </c>
      <c r="C21" s="182">
        <f>('Maturity Curve'!D35)</f>
        <v>0</v>
      </c>
      <c r="D21" s="47"/>
      <c r="E21" s="246"/>
    </row>
    <row r="22" spans="1:5" ht="18">
      <c r="A22" s="40"/>
      <c r="B22" s="46" t="s">
        <v>51</v>
      </c>
      <c r="C22" s="182">
        <f>('Maturity Curve'!D36)</f>
        <v>0</v>
      </c>
      <c r="D22" s="47"/>
      <c r="E22" s="246"/>
    </row>
    <row r="23" spans="1:5" ht="18">
      <c r="A23" s="40"/>
      <c r="B23" s="46" t="s">
        <v>109</v>
      </c>
      <c r="C23" s="182">
        <f>('Maturity Curve'!D37)</f>
        <v>0</v>
      </c>
      <c r="D23" s="47"/>
      <c r="E23" s="246"/>
    </row>
    <row r="24" spans="1:5" ht="18">
      <c r="A24" s="40"/>
      <c r="B24" s="46" t="s">
        <v>52</v>
      </c>
      <c r="C24" s="182">
        <f>('Maturity Curve'!D38)</f>
        <v>0</v>
      </c>
      <c r="D24" s="47"/>
      <c r="E24" s="246"/>
    </row>
    <row r="25" spans="1:5" ht="18">
      <c r="A25" s="40"/>
      <c r="B25" s="46" t="s">
        <v>53</v>
      </c>
      <c r="C25" s="182">
        <f>('Maturity Curve'!D39)</f>
        <v>0</v>
      </c>
      <c r="D25" s="47"/>
      <c r="E25" s="246"/>
    </row>
    <row r="26" spans="1:5" ht="18">
      <c r="A26" s="40"/>
      <c r="B26" s="46" t="s">
        <v>35</v>
      </c>
      <c r="C26" s="182">
        <f>('Maturity Curve'!D40)</f>
        <v>0</v>
      </c>
      <c r="D26" s="47"/>
      <c r="E26" s="246"/>
    </row>
    <row r="27" spans="1:5" ht="18">
      <c r="A27" s="40"/>
      <c r="B27" s="46" t="s">
        <v>54</v>
      </c>
      <c r="C27" s="182">
        <f>('Maturity Curve'!D41)</f>
        <v>0</v>
      </c>
      <c r="D27" s="47"/>
      <c r="E27" s="247"/>
    </row>
    <row r="28" spans="1:5" ht="18">
      <c r="A28" s="40"/>
      <c r="B28" s="46" t="s">
        <v>35</v>
      </c>
      <c r="C28" s="182">
        <f>('Maturity Curve'!D42)</f>
        <v>0</v>
      </c>
      <c r="D28" s="47"/>
      <c r="E28" s="247"/>
    </row>
    <row r="29" spans="1:5">
      <c r="B29" s="254" t="s">
        <v>97</v>
      </c>
      <c r="C29" s="257">
        <f>'Maturity Curve'!D44</f>
        <v>4000</v>
      </c>
      <c r="D29" s="33" t="s">
        <v>38</v>
      </c>
      <c r="E29" s="247"/>
    </row>
    <row r="30" spans="1:5">
      <c r="A30" s="40"/>
      <c r="B30" s="253" t="s">
        <v>122</v>
      </c>
      <c r="C30" s="69"/>
      <c r="D30" s="70"/>
    </row>
    <row r="31" spans="1:5">
      <c r="A31" s="40"/>
      <c r="B31" s="71"/>
      <c r="C31" s="40"/>
    </row>
    <row r="32" spans="1:5" ht="15.75">
      <c r="A32" s="40"/>
      <c r="B32" s="72" t="s">
        <v>55</v>
      </c>
      <c r="C32" s="153">
        <f>(K11)</f>
        <v>0</v>
      </c>
      <c r="D32" s="154"/>
    </row>
    <row r="33" spans="1:13" ht="15.75">
      <c r="A33" s="40"/>
      <c r="B33" s="74"/>
      <c r="C33" s="152"/>
      <c r="D33" s="73"/>
    </row>
    <row r="34" spans="1:13" ht="15.75">
      <c r="A34" s="40"/>
      <c r="B34" s="75" t="s">
        <v>92</v>
      </c>
      <c r="C34" s="172"/>
      <c r="D34" s="76"/>
    </row>
    <row r="35" spans="1:13" ht="15.75">
      <c r="A35" s="40"/>
      <c r="B35" s="77" t="s">
        <v>22</v>
      </c>
      <c r="C35" s="173">
        <f>(G10)</f>
        <v>0</v>
      </c>
      <c r="D35" s="78"/>
    </row>
    <row r="36" spans="1:13" ht="15.75">
      <c r="A36" s="40"/>
      <c r="B36" s="75" t="s">
        <v>93</v>
      </c>
      <c r="C36" s="152" t="s">
        <v>7</v>
      </c>
      <c r="D36" s="79"/>
    </row>
    <row r="37" spans="1:13" ht="15.75">
      <c r="A37" s="40"/>
      <c r="B37" s="77" t="s">
        <v>22</v>
      </c>
      <c r="C37" s="153">
        <f>(G11)</f>
        <v>0</v>
      </c>
      <c r="D37" s="79"/>
    </row>
    <row r="38" spans="1:13" ht="15.75">
      <c r="A38" s="40"/>
      <c r="B38" s="75" t="s">
        <v>94</v>
      </c>
      <c r="C38" s="152"/>
      <c r="D38" s="79"/>
    </row>
    <row r="39" spans="1:13" ht="15.75">
      <c r="A39" s="40"/>
      <c r="B39" s="77" t="s">
        <v>22</v>
      </c>
      <c r="C39" s="153">
        <f>(G12)</f>
        <v>0</v>
      </c>
      <c r="D39" s="79"/>
    </row>
    <row r="40" spans="1:13" ht="15.75">
      <c r="A40" s="40"/>
      <c r="B40" s="75" t="s">
        <v>95</v>
      </c>
      <c r="C40" s="152"/>
      <c r="D40" s="39"/>
    </row>
    <row r="41" spans="1:13" ht="15.75">
      <c r="A41" s="40"/>
      <c r="B41" s="77" t="s">
        <v>22</v>
      </c>
      <c r="C41" s="153">
        <f>(+$C35+$C37+$C39)/3</f>
        <v>0</v>
      </c>
    </row>
    <row r="42" spans="1:13" ht="15.75">
      <c r="A42" s="40"/>
      <c r="B42" s="80"/>
      <c r="C42" s="20"/>
      <c r="D42" s="39"/>
    </row>
    <row r="43" spans="1:13" ht="15.75">
      <c r="A43" s="166"/>
      <c r="B43" s="167" t="s">
        <v>98</v>
      </c>
      <c r="C43" s="168"/>
      <c r="D43" s="169">
        <v>500</v>
      </c>
    </row>
    <row r="44" spans="1:13" ht="15.75">
      <c r="A44" s="40"/>
      <c r="B44" s="72" t="s">
        <v>56</v>
      </c>
      <c r="C44" s="20"/>
      <c r="D44" s="82" t="s">
        <v>57</v>
      </c>
      <c r="E44" s="20" t="s">
        <v>7</v>
      </c>
      <c r="F44" s="40"/>
      <c r="G44" s="40"/>
      <c r="H44" s="40"/>
      <c r="I44" s="40" t="s">
        <v>41</v>
      </c>
      <c r="J44" s="161"/>
      <c r="K44" s="162"/>
      <c r="L44" s="162"/>
      <c r="M44" s="163"/>
    </row>
    <row r="45" spans="1:13" ht="15.75">
      <c r="A45" s="40"/>
      <c r="B45" s="72" t="s">
        <v>58</v>
      </c>
      <c r="C45" s="153" t="e">
        <f>(Regression!$C5+(LOG(C32)*Regression!$C10))</f>
        <v>#NUM!</v>
      </c>
      <c r="D45" s="81" t="s">
        <v>86</v>
      </c>
      <c r="E45" s="153" t="e">
        <f>$C$45-D43</f>
        <v>#NUM!</v>
      </c>
      <c r="F45" s="84" t="s">
        <v>120</v>
      </c>
      <c r="G45" s="40"/>
      <c r="H45" s="40"/>
      <c r="I45" s="161"/>
      <c r="J45" s="162"/>
      <c r="K45" s="162"/>
      <c r="L45" s="162"/>
      <c r="M45" s="163"/>
    </row>
    <row r="46" spans="1:13" ht="15.75">
      <c r="A46" s="40"/>
      <c r="B46" s="83"/>
      <c r="C46" s="152"/>
      <c r="D46" s="74"/>
      <c r="E46" s="240"/>
      <c r="F46" s="174" t="e">
        <f>IF($C$41&gt;$E$47,"Above Upper Limit",IF($C$41&lt;$E$45,"Out of Range","OK"))</f>
        <v>#NUM!</v>
      </c>
      <c r="G46" s="175"/>
      <c r="H46" s="40"/>
      <c r="I46" s="161"/>
      <c r="J46" s="162"/>
      <c r="K46" s="162"/>
      <c r="L46" s="162"/>
      <c r="M46" s="163"/>
    </row>
    <row r="47" spans="1:13" ht="15.75">
      <c r="A47" s="40"/>
      <c r="B47" s="40"/>
      <c r="C47" s="20"/>
      <c r="D47" s="81" t="s">
        <v>59</v>
      </c>
      <c r="E47" s="153" t="e">
        <f>$C45+D43</f>
        <v>#NUM!</v>
      </c>
      <c r="F47" s="40"/>
      <c r="G47" s="40"/>
      <c r="H47" s="40"/>
      <c r="I47" s="161"/>
      <c r="J47" s="162"/>
      <c r="K47" s="162"/>
      <c r="L47" s="162"/>
      <c r="M47" s="163"/>
    </row>
    <row r="48" spans="1:13" ht="15.75">
      <c r="A48" s="40"/>
      <c r="B48" s="40"/>
      <c r="C48" s="40"/>
      <c r="D48" s="74"/>
      <c r="E48" s="40"/>
      <c r="F48" s="40"/>
      <c r="G48" s="40"/>
      <c r="H48" s="40"/>
      <c r="I48" s="161"/>
      <c r="J48" s="162"/>
      <c r="K48" s="162"/>
      <c r="L48" s="162"/>
      <c r="M48" s="163"/>
    </row>
    <row r="49" spans="1:13">
      <c r="A49" s="40"/>
      <c r="B49" s="40"/>
      <c r="C49" s="40"/>
      <c r="D49" s="40"/>
      <c r="E49" s="40"/>
      <c r="F49" s="40"/>
      <c r="G49" s="40"/>
      <c r="H49" s="40"/>
      <c r="I49" s="161"/>
      <c r="J49" s="162"/>
      <c r="K49" s="162"/>
      <c r="L49" s="162"/>
      <c r="M49" s="163"/>
    </row>
    <row r="50" spans="1:13" ht="15.75">
      <c r="A50" s="40"/>
      <c r="C50" s="39"/>
      <c r="F50" s="40"/>
      <c r="H50" s="40"/>
      <c r="I50" s="170" t="s">
        <v>121</v>
      </c>
      <c r="J50" s="171"/>
      <c r="K50" s="171"/>
      <c r="L50" s="171"/>
      <c r="M50" s="163"/>
    </row>
    <row r="51" spans="1:13" ht="15.75">
      <c r="A51" s="85"/>
      <c r="B51" s="40"/>
      <c r="C51" s="40"/>
      <c r="D51" s="40"/>
      <c r="E51" s="40"/>
      <c r="F51" s="40"/>
      <c r="G51" s="40"/>
      <c r="H51" s="40"/>
      <c r="I51" s="170" t="s">
        <v>99</v>
      </c>
      <c r="J51" s="171"/>
      <c r="K51" s="171"/>
      <c r="L51" s="171"/>
      <c r="M51" s="163"/>
    </row>
    <row r="52" spans="1:13">
      <c r="A52" s="85"/>
      <c r="B52" s="40"/>
      <c r="C52" s="40"/>
      <c r="D52" s="40"/>
      <c r="E52" s="86" t="s">
        <v>40</v>
      </c>
      <c r="F52" s="47">
        <f>'Maturity Curve'!D50</f>
        <v>0</v>
      </c>
      <c r="G52" s="47"/>
      <c r="H52" s="47">
        <f>'Maturity Curve'!G50</f>
        <v>0</v>
      </c>
    </row>
    <row r="53" spans="1:13">
      <c r="A53" s="40"/>
      <c r="B53" s="40"/>
      <c r="C53" s="40"/>
      <c r="D53" s="40"/>
      <c r="E53" s="40"/>
      <c r="F53" s="249"/>
      <c r="G53" s="249"/>
      <c r="H53" s="249"/>
    </row>
    <row r="55" spans="1:13">
      <c r="A55" s="40"/>
      <c r="B55" s="40"/>
      <c r="C55" s="40"/>
      <c r="D55" s="40"/>
      <c r="E55" s="86" t="s">
        <v>60</v>
      </c>
      <c r="F55" s="158"/>
      <c r="G55" s="47"/>
      <c r="H55" s="47"/>
      <c r="M55" s="87" t="s">
        <v>85</v>
      </c>
    </row>
    <row r="56" spans="1:13">
      <c r="A56" s="40"/>
      <c r="B56" s="40"/>
      <c r="C56" s="40"/>
      <c r="D56" s="40"/>
      <c r="E56" s="40"/>
      <c r="F56" s="42"/>
      <c r="G56" s="42"/>
      <c r="H56" s="42"/>
      <c r="M56" s="156">
        <v>36526</v>
      </c>
    </row>
    <row r="57" spans="1:13">
      <c r="A57" s="40" t="s">
        <v>110</v>
      </c>
      <c r="B57" s="40"/>
      <c r="C57" s="40"/>
      <c r="D57" s="40"/>
      <c r="E57" s="40"/>
      <c r="F57" s="40"/>
      <c r="G57" s="40"/>
      <c r="H57" s="40"/>
      <c r="I57" s="40"/>
      <c r="J57" s="40"/>
      <c r="K57" s="40"/>
    </row>
    <row r="58" spans="1:13">
      <c r="A58" s="40"/>
      <c r="C58" s="40"/>
      <c r="D58" s="40"/>
      <c r="E58" s="40"/>
      <c r="F58" s="40"/>
      <c r="G58" s="40"/>
      <c r="H58" s="40"/>
      <c r="I58" s="40"/>
      <c r="J58" s="40"/>
      <c r="K58" s="40"/>
    </row>
  </sheetData>
  <sheetProtection algorithmName="SHA-512" hashValue="rdSKsRTqqpo5Shh0PJWX6ayPyj70x4zsJ+qHAxmDeV6AAY4YYGYv35nQ133gnmI7DGe6IpMldArJMHTJ591LkQ==" saltValue="lOU7T4dv/oToTzI5YHwpjQ==" spinCount="100000" sheet="1"/>
  <mergeCells count="1">
    <mergeCell ref="A17:B17"/>
  </mergeCells>
  <pageMargins left="0.5" right="0.58699999999999997" top="0.5" bottom="0.5" header="0.5" footer="0.5"/>
  <pageSetup scale="59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7CC9A-539F-47FA-98B4-BD54DF317A85}">
  <dimension ref="A1:D338"/>
  <sheetViews>
    <sheetView workbookViewId="0">
      <selection sqref="A1:XFD1048576"/>
    </sheetView>
  </sheetViews>
  <sheetFormatPr defaultRowHeight="15"/>
  <cols>
    <col min="1" max="1" width="29.88671875" bestFit="1" customWidth="1"/>
    <col min="3" max="3" width="22" bestFit="1" customWidth="1"/>
  </cols>
  <sheetData>
    <row r="1" spans="1:4">
      <c r="A1" s="362" t="s">
        <v>1141</v>
      </c>
      <c r="B1" s="362"/>
      <c r="C1" s="362"/>
      <c r="D1" s="362"/>
    </row>
    <row r="2" spans="1:4">
      <c r="A2" s="362"/>
      <c r="B2" s="362"/>
      <c r="C2" s="362"/>
      <c r="D2" s="362"/>
    </row>
    <row r="4" spans="1:4">
      <c r="A4" t="s">
        <v>1520</v>
      </c>
      <c r="B4" t="s">
        <v>1142</v>
      </c>
      <c r="C4" t="s">
        <v>1143</v>
      </c>
    </row>
    <row r="5" spans="1:4">
      <c r="A5" t="str">
        <f t="shared" ref="A5:A68" si="0">CONCATENATE(B5,"-",C5)</f>
        <v>A03004-LANGE</v>
      </c>
      <c r="B5" t="s">
        <v>1144</v>
      </c>
      <c r="C5" t="s">
        <v>1145</v>
      </c>
    </row>
    <row r="6" spans="1:4">
      <c r="A6" t="str">
        <f t="shared" si="0"/>
        <v>A03014-HAMMEL-BOONIES</v>
      </c>
      <c r="B6" t="s">
        <v>1521</v>
      </c>
      <c r="C6" t="s">
        <v>1522</v>
      </c>
    </row>
    <row r="7" spans="1:4">
      <c r="A7" t="str">
        <f t="shared" si="0"/>
        <v>A03038-RIEHM</v>
      </c>
      <c r="B7" t="s">
        <v>1146</v>
      </c>
      <c r="C7" t="s">
        <v>1147</v>
      </c>
    </row>
    <row r="8" spans="1:4">
      <c r="A8" t="str">
        <f t="shared" si="0"/>
        <v>A03040-DEE</v>
      </c>
      <c r="B8" t="s">
        <v>1148</v>
      </c>
      <c r="C8" t="s">
        <v>1149</v>
      </c>
    </row>
    <row r="9" spans="1:4">
      <c r="A9" t="str">
        <f t="shared" si="0"/>
        <v>A03046-MOHS</v>
      </c>
      <c r="B9" t="s">
        <v>1150</v>
      </c>
      <c r="C9" t="s">
        <v>1151</v>
      </c>
    </row>
    <row r="10" spans="1:4">
      <c r="A10" t="str">
        <f t="shared" si="0"/>
        <v>A03048-POSTVILLE</v>
      </c>
      <c r="B10" t="s">
        <v>1152</v>
      </c>
      <c r="C10" t="s">
        <v>1153</v>
      </c>
    </row>
    <row r="11" spans="1:4">
      <c r="A11" t="str">
        <f t="shared" si="0"/>
        <v>A03050-GREEN</v>
      </c>
      <c r="B11" t="s">
        <v>1154</v>
      </c>
      <c r="C11" t="s">
        <v>1155</v>
      </c>
    </row>
    <row r="12" spans="1:4">
      <c r="A12" t="str">
        <f t="shared" si="0"/>
        <v>A03066-ELSBERN</v>
      </c>
      <c r="B12" t="s">
        <v>1156</v>
      </c>
      <c r="C12" t="s">
        <v>1157</v>
      </c>
    </row>
    <row r="13" spans="1:4">
      <c r="A13" t="str">
        <f t="shared" si="0"/>
        <v>A03502-HARPERS FERRY</v>
      </c>
      <c r="B13" t="s">
        <v>654</v>
      </c>
      <c r="C13" t="s">
        <v>655</v>
      </c>
      <c r="D13" t="s">
        <v>1523</v>
      </c>
    </row>
    <row r="14" spans="1:4">
      <c r="A14" t="str">
        <f t="shared" si="0"/>
        <v>A04016-WALNUT CITY</v>
      </c>
      <c r="B14" t="s">
        <v>1158</v>
      </c>
      <c r="C14" t="s">
        <v>1159</v>
      </c>
    </row>
    <row r="15" spans="1:4">
      <c r="A15" t="str">
        <f t="shared" si="0"/>
        <v>A05506-EXIRA</v>
      </c>
      <c r="B15" t="s">
        <v>658</v>
      </c>
      <c r="C15" t="s">
        <v>659</v>
      </c>
    </row>
    <row r="16" spans="1:4">
      <c r="A16" t="str">
        <f t="shared" si="0"/>
        <v>A06006-GARRISON B</v>
      </c>
      <c r="B16" t="s">
        <v>1160</v>
      </c>
      <c r="C16" t="s">
        <v>1161</v>
      </c>
    </row>
    <row r="17" spans="1:4">
      <c r="A17" t="str">
        <f t="shared" si="0"/>
        <v>A06012-JABENS</v>
      </c>
      <c r="B17" t="s">
        <v>1162</v>
      </c>
      <c r="C17" t="s">
        <v>1163</v>
      </c>
    </row>
    <row r="18" spans="1:4">
      <c r="A18" t="str">
        <f t="shared" si="0"/>
        <v>A07004-WATERLOO SOUTH</v>
      </c>
      <c r="B18" t="s">
        <v>1164</v>
      </c>
      <c r="C18" t="s">
        <v>1165</v>
      </c>
    </row>
    <row r="19" spans="1:4">
      <c r="A19" t="str">
        <f t="shared" si="0"/>
        <v>A07008-MORGAN</v>
      </c>
      <c r="B19" t="s">
        <v>1166</v>
      </c>
      <c r="C19" t="s">
        <v>1167</v>
      </c>
    </row>
    <row r="20" spans="1:4">
      <c r="A20" t="str">
        <f t="shared" si="0"/>
        <v>A07018-RAYMOND-PESKE</v>
      </c>
      <c r="B20" t="s">
        <v>1168</v>
      </c>
      <c r="C20" t="s">
        <v>1169</v>
      </c>
    </row>
    <row r="21" spans="1:4">
      <c r="A21" t="str">
        <f t="shared" si="0"/>
        <v>A07020-STEINBRON</v>
      </c>
      <c r="B21" t="s">
        <v>1170</v>
      </c>
      <c r="C21" t="s">
        <v>1171</v>
      </c>
    </row>
    <row r="22" spans="1:4">
      <c r="A22" t="str">
        <f t="shared" si="0"/>
        <v>A07022-MESSERLY</v>
      </c>
      <c r="B22" t="s">
        <v>1612</v>
      </c>
      <c r="C22" t="s">
        <v>1613</v>
      </c>
    </row>
    <row r="23" spans="1:4">
      <c r="A23" t="str">
        <f t="shared" si="0"/>
        <v>A07508-GILBERTVILLE</v>
      </c>
      <c r="B23" t="s">
        <v>664</v>
      </c>
      <c r="C23" t="s">
        <v>665</v>
      </c>
    </row>
    <row r="24" spans="1:4">
      <c r="A24" t="str">
        <f t="shared" si="0"/>
        <v>A07518-JANESVILLE</v>
      </c>
      <c r="B24" t="s">
        <v>668</v>
      </c>
      <c r="C24" t="s">
        <v>669</v>
      </c>
    </row>
    <row r="25" spans="1:4">
      <c r="A25" t="str">
        <f t="shared" si="0"/>
        <v>A09006-TRIPOLI-PLATTE</v>
      </c>
      <c r="B25" t="s">
        <v>1172</v>
      </c>
      <c r="C25" t="s">
        <v>1173</v>
      </c>
      <c r="D25" t="s">
        <v>1523</v>
      </c>
    </row>
    <row r="26" spans="1:4">
      <c r="A26" t="str">
        <f t="shared" si="0"/>
        <v>A09008-DENVER #2</v>
      </c>
      <c r="B26" t="s">
        <v>1614</v>
      </c>
      <c r="C26" t="s">
        <v>1615</v>
      </c>
    </row>
    <row r="27" spans="1:4">
      <c r="A27" t="str">
        <f t="shared" si="0"/>
        <v>A10002-WESTON-LAMONT</v>
      </c>
      <c r="B27" t="s">
        <v>1174</v>
      </c>
      <c r="C27" t="s">
        <v>1175</v>
      </c>
      <c r="D27" t="s">
        <v>1523</v>
      </c>
    </row>
    <row r="28" spans="1:4">
      <c r="A28" t="str">
        <f t="shared" si="0"/>
        <v>A10004-BLOOM-JESUP</v>
      </c>
      <c r="B28" t="s">
        <v>1176</v>
      </c>
      <c r="C28" t="s">
        <v>1177</v>
      </c>
    </row>
    <row r="29" spans="1:4">
      <c r="A29" t="str">
        <f t="shared" si="0"/>
        <v>A10008-OELWEIN</v>
      </c>
      <c r="B29" t="s">
        <v>1178</v>
      </c>
      <c r="C29" t="s">
        <v>1179</v>
      </c>
    </row>
    <row r="30" spans="1:4">
      <c r="A30" t="str">
        <f t="shared" si="0"/>
        <v>A10010-HAZELTON</v>
      </c>
      <c r="B30" t="s">
        <v>1180</v>
      </c>
      <c r="C30" t="s">
        <v>1181</v>
      </c>
      <c r="D30" t="s">
        <v>1523</v>
      </c>
    </row>
    <row r="31" spans="1:4">
      <c r="A31" t="str">
        <f t="shared" si="0"/>
        <v>A10016-OELWEIN #2</v>
      </c>
      <c r="B31" t="s">
        <v>1182</v>
      </c>
      <c r="C31" t="s">
        <v>1183</v>
      </c>
    </row>
    <row r="32" spans="1:4">
      <c r="A32" t="str">
        <f t="shared" si="0"/>
        <v>A10022-BROOKS</v>
      </c>
      <c r="B32" t="s">
        <v>1184</v>
      </c>
      <c r="C32" t="s">
        <v>677</v>
      </c>
    </row>
    <row r="33" spans="1:4">
      <c r="A33" t="str">
        <f t="shared" si="0"/>
        <v>A10030-SOUTH AURORA</v>
      </c>
      <c r="B33" t="s">
        <v>1185</v>
      </c>
      <c r="C33" t="s">
        <v>1186</v>
      </c>
      <c r="D33" t="s">
        <v>1523</v>
      </c>
    </row>
    <row r="34" spans="1:4">
      <c r="A34" t="str">
        <f t="shared" si="0"/>
        <v>A12502-CLARKSVILLE</v>
      </c>
      <c r="B34" t="s">
        <v>682</v>
      </c>
      <c r="C34" t="s">
        <v>683</v>
      </c>
    </row>
    <row r="35" spans="1:4">
      <c r="A35" t="str">
        <f t="shared" si="0"/>
        <v>A12522-HOBSON</v>
      </c>
      <c r="B35" t="s">
        <v>688</v>
      </c>
      <c r="C35" t="s">
        <v>689</v>
      </c>
    </row>
    <row r="36" spans="1:4">
      <c r="A36" t="str">
        <f t="shared" si="0"/>
        <v>A14504-REINHART</v>
      </c>
      <c r="B36" t="s">
        <v>694</v>
      </c>
      <c r="C36" t="s">
        <v>695</v>
      </c>
    </row>
    <row r="37" spans="1:4">
      <c r="A37" t="str">
        <f t="shared" si="0"/>
        <v>A14510-LANESBORO</v>
      </c>
      <c r="B37" t="s">
        <v>696</v>
      </c>
      <c r="C37" t="s">
        <v>697</v>
      </c>
    </row>
    <row r="38" spans="1:4">
      <c r="A38" t="str">
        <f t="shared" si="0"/>
        <v>A14514-MACKE</v>
      </c>
      <c r="B38" t="s">
        <v>698</v>
      </c>
      <c r="C38" t="s">
        <v>699</v>
      </c>
    </row>
    <row r="39" spans="1:4">
      <c r="A39" t="str">
        <f t="shared" si="0"/>
        <v>A14518-MILLER</v>
      </c>
      <c r="B39" t="s">
        <v>700</v>
      </c>
      <c r="C39" t="s">
        <v>675</v>
      </c>
    </row>
    <row r="40" spans="1:4">
      <c r="A40" t="str">
        <f t="shared" si="0"/>
        <v>A16004-LOWDEN-SCHNECKLOTH</v>
      </c>
      <c r="B40" t="s">
        <v>1187</v>
      </c>
      <c r="C40" t="s">
        <v>1188</v>
      </c>
    </row>
    <row r="41" spans="1:4">
      <c r="A41" t="str">
        <f t="shared" si="0"/>
        <v>A16006-STONEMILL</v>
      </c>
      <c r="B41" t="s">
        <v>1189</v>
      </c>
      <c r="C41" t="s">
        <v>1190</v>
      </c>
      <c r="D41" t="s">
        <v>1523</v>
      </c>
    </row>
    <row r="42" spans="1:4">
      <c r="A42" t="str">
        <f t="shared" si="0"/>
        <v>A16012-ONION GROVE</v>
      </c>
      <c r="B42" t="s">
        <v>1191</v>
      </c>
      <c r="C42" t="s">
        <v>704</v>
      </c>
    </row>
    <row r="43" spans="1:4">
      <c r="A43" t="str">
        <f t="shared" si="0"/>
        <v>A16022-TRICON</v>
      </c>
      <c r="B43" t="s">
        <v>1192</v>
      </c>
      <c r="C43" t="s">
        <v>1193</v>
      </c>
    </row>
    <row r="44" spans="1:4">
      <c r="A44" t="str">
        <f t="shared" si="0"/>
        <v>A17008-PORTLAND WEST</v>
      </c>
      <c r="B44" t="s">
        <v>1194</v>
      </c>
      <c r="C44" t="s">
        <v>1195</v>
      </c>
      <c r="D44" t="s">
        <v>1523</v>
      </c>
    </row>
    <row r="45" spans="1:4">
      <c r="A45" t="str">
        <f t="shared" si="0"/>
        <v>A17012-UBBEN</v>
      </c>
      <c r="B45" t="s">
        <v>1196</v>
      </c>
      <c r="C45" t="s">
        <v>1197</v>
      </c>
    </row>
    <row r="46" spans="1:4">
      <c r="A46" t="str">
        <f t="shared" si="0"/>
        <v>A17020-MASON CITY</v>
      </c>
      <c r="B46" t="s">
        <v>1198</v>
      </c>
      <c r="C46" t="s">
        <v>1199</v>
      </c>
    </row>
    <row r="47" spans="1:4">
      <c r="A47" t="str">
        <f t="shared" si="0"/>
        <v>A17514-HOLCIM SAND</v>
      </c>
      <c r="B47" t="s">
        <v>707</v>
      </c>
      <c r="C47" t="s">
        <v>708</v>
      </c>
    </row>
    <row r="48" spans="1:4">
      <c r="A48" t="str">
        <f t="shared" si="0"/>
        <v>A18506-CHEROKEE SOUTH</v>
      </c>
      <c r="B48" t="s">
        <v>711</v>
      </c>
      <c r="C48" t="s">
        <v>712</v>
      </c>
    </row>
    <row r="49" spans="1:4">
      <c r="A49" t="str">
        <f t="shared" si="0"/>
        <v>A18514-LARRABEE-MONTGOMERY</v>
      </c>
      <c r="B49" t="s">
        <v>713</v>
      </c>
      <c r="C49" t="s">
        <v>714</v>
      </c>
    </row>
    <row r="50" spans="1:4">
      <c r="A50" t="str">
        <f t="shared" si="0"/>
        <v>A18526-CHEROKEE NORTH</v>
      </c>
      <c r="B50" t="s">
        <v>715</v>
      </c>
      <c r="C50" t="s">
        <v>716</v>
      </c>
    </row>
    <row r="51" spans="1:4">
      <c r="A51" t="str">
        <f t="shared" si="0"/>
        <v>A18528-WASHTA</v>
      </c>
      <c r="B51" t="s">
        <v>717</v>
      </c>
      <c r="C51" t="s">
        <v>718</v>
      </c>
    </row>
    <row r="52" spans="1:4">
      <c r="A52" t="str">
        <f t="shared" si="0"/>
        <v>A18534-NELSON</v>
      </c>
      <c r="B52" t="s">
        <v>719</v>
      </c>
      <c r="C52" t="s">
        <v>720</v>
      </c>
    </row>
    <row r="53" spans="1:4">
      <c r="A53" t="str">
        <f t="shared" si="0"/>
        <v>A19522-BUCKY'S</v>
      </c>
      <c r="B53" t="s">
        <v>729</v>
      </c>
      <c r="C53" t="s">
        <v>730</v>
      </c>
      <c r="D53" t="s">
        <v>1523</v>
      </c>
    </row>
    <row r="54" spans="1:4">
      <c r="A54" t="str">
        <f t="shared" si="0"/>
        <v>A21506-EVERLY</v>
      </c>
      <c r="B54" t="s">
        <v>731</v>
      </c>
      <c r="C54" t="s">
        <v>732</v>
      </c>
    </row>
    <row r="55" spans="1:4">
      <c r="A55" t="str">
        <f t="shared" si="0"/>
        <v>A21516-SPENCER #1</v>
      </c>
      <c r="B55" t="s">
        <v>733</v>
      </c>
      <c r="C55" t="s">
        <v>734</v>
      </c>
    </row>
    <row r="56" spans="1:4">
      <c r="A56" t="str">
        <f t="shared" si="0"/>
        <v>A21528-GOEKEN</v>
      </c>
      <c r="B56" t="s">
        <v>1616</v>
      </c>
      <c r="C56" t="s">
        <v>1617</v>
      </c>
    </row>
    <row r="57" spans="1:4">
      <c r="A57" t="str">
        <f t="shared" si="0"/>
        <v>A22004-BENTE-ELKADER-WATSON</v>
      </c>
      <c r="B57" t="s">
        <v>1200</v>
      </c>
      <c r="C57" t="s">
        <v>1201</v>
      </c>
    </row>
    <row r="58" spans="1:4">
      <c r="A58" t="str">
        <f t="shared" si="0"/>
        <v>A22010-OSTERDOCK</v>
      </c>
      <c r="B58" t="s">
        <v>1202</v>
      </c>
      <c r="C58" t="s">
        <v>1203</v>
      </c>
    </row>
    <row r="59" spans="1:4">
      <c r="A59" t="str">
        <f t="shared" si="0"/>
        <v>A22012-SCHMIDT</v>
      </c>
      <c r="B59" t="s">
        <v>1204</v>
      </c>
      <c r="C59" t="s">
        <v>1205</v>
      </c>
    </row>
    <row r="60" spans="1:4">
      <c r="A60" t="str">
        <f t="shared" si="0"/>
        <v>A22014-BLUME</v>
      </c>
      <c r="B60" t="s">
        <v>1206</v>
      </c>
      <c r="C60" t="s">
        <v>1207</v>
      </c>
    </row>
    <row r="61" spans="1:4">
      <c r="A61" t="str">
        <f t="shared" si="0"/>
        <v>A22016-GISLESON</v>
      </c>
      <c r="B61" t="s">
        <v>1208</v>
      </c>
      <c r="C61" t="s">
        <v>1209</v>
      </c>
    </row>
    <row r="62" spans="1:4">
      <c r="A62" t="str">
        <f t="shared" si="0"/>
        <v>A22020-MUELLER</v>
      </c>
      <c r="B62" t="s">
        <v>1210</v>
      </c>
      <c r="C62" t="s">
        <v>1211</v>
      </c>
    </row>
    <row r="63" spans="1:4">
      <c r="A63" t="str">
        <f t="shared" si="0"/>
        <v>A22030-EBERHARDT</v>
      </c>
      <c r="B63" t="s">
        <v>1212</v>
      </c>
      <c r="C63" t="s">
        <v>1213</v>
      </c>
    </row>
    <row r="64" spans="1:4">
      <c r="A64" t="str">
        <f t="shared" si="0"/>
        <v>A22034-KRUSE</v>
      </c>
      <c r="B64" t="s">
        <v>1214</v>
      </c>
      <c r="C64" t="s">
        <v>1215</v>
      </c>
      <c r="D64" t="s">
        <v>1523</v>
      </c>
    </row>
    <row r="65" spans="1:4">
      <c r="A65" t="str">
        <f t="shared" si="0"/>
        <v>A22038-FASSBINDER</v>
      </c>
      <c r="B65" t="s">
        <v>1216</v>
      </c>
      <c r="C65" t="s">
        <v>1217</v>
      </c>
    </row>
    <row r="66" spans="1:4">
      <c r="A66" t="str">
        <f t="shared" si="0"/>
        <v>A22040-HARTMAN</v>
      </c>
      <c r="B66" t="s">
        <v>1218</v>
      </c>
      <c r="C66" t="s">
        <v>1219</v>
      </c>
    </row>
    <row r="67" spans="1:4">
      <c r="A67" t="str">
        <f t="shared" si="0"/>
        <v>A22046-JOY SPRINGS-BURRACK</v>
      </c>
      <c r="B67" t="s">
        <v>1618</v>
      </c>
      <c r="C67" t="s">
        <v>1619</v>
      </c>
    </row>
    <row r="68" spans="1:4">
      <c r="A68" t="str">
        <f t="shared" si="0"/>
        <v>A22060-JOHNSON</v>
      </c>
      <c r="B68" t="s">
        <v>1220</v>
      </c>
      <c r="C68" t="s">
        <v>1221</v>
      </c>
    </row>
    <row r="69" spans="1:4">
      <c r="A69" t="str">
        <f t="shared" ref="A69:A132" si="1">CONCATENATE(B69,"-",C69)</f>
        <v>A22062-SNY MAGILL</v>
      </c>
      <c r="B69" t="s">
        <v>1222</v>
      </c>
      <c r="C69" t="s">
        <v>1223</v>
      </c>
    </row>
    <row r="70" spans="1:4">
      <c r="A70" t="str">
        <f t="shared" si="1"/>
        <v>A22068-MILLVILLE</v>
      </c>
      <c r="B70" t="s">
        <v>1224</v>
      </c>
      <c r="C70" t="s">
        <v>1225</v>
      </c>
    </row>
    <row r="71" spans="1:4">
      <c r="A71" t="str">
        <f t="shared" si="1"/>
        <v>A22070-BERNHARD/GIARD</v>
      </c>
      <c r="B71" t="s">
        <v>1226</v>
      </c>
      <c r="C71" t="s">
        <v>1227</v>
      </c>
    </row>
    <row r="72" spans="1:4">
      <c r="A72" t="str">
        <f t="shared" si="1"/>
        <v>A22074-STRAWBERRY POINT</v>
      </c>
      <c r="B72" t="s">
        <v>1228</v>
      </c>
      <c r="C72" t="s">
        <v>1229</v>
      </c>
    </row>
    <row r="73" spans="1:4">
      <c r="A73" t="str">
        <f t="shared" si="1"/>
        <v>A22084-MOYNA</v>
      </c>
      <c r="B73" t="s">
        <v>1230</v>
      </c>
      <c r="C73" t="s">
        <v>742</v>
      </c>
    </row>
    <row r="74" spans="1:4">
      <c r="A74" t="str">
        <f t="shared" si="1"/>
        <v>A22090-FRENCHTOWN</v>
      </c>
      <c r="B74" t="s">
        <v>1231</v>
      </c>
      <c r="C74" t="s">
        <v>1232</v>
      </c>
      <c r="D74" t="s">
        <v>1523</v>
      </c>
    </row>
    <row r="75" spans="1:4">
      <c r="A75" t="str">
        <f t="shared" si="1"/>
        <v>A23002-ELWOOD-YEAGER</v>
      </c>
      <c r="B75" t="s">
        <v>1233</v>
      </c>
      <c r="C75" t="s">
        <v>1234</v>
      </c>
    </row>
    <row r="76" spans="1:4">
      <c r="A76" t="str">
        <f t="shared" si="1"/>
        <v>A23004-BEHR</v>
      </c>
      <c r="B76" t="s">
        <v>1235</v>
      </c>
      <c r="C76" t="s">
        <v>1236</v>
      </c>
    </row>
    <row r="77" spans="1:4">
      <c r="A77" t="str">
        <f t="shared" si="1"/>
        <v>A23006-SHAFFTON</v>
      </c>
      <c r="B77" t="s">
        <v>1237</v>
      </c>
      <c r="C77" t="s">
        <v>745</v>
      </c>
    </row>
    <row r="78" spans="1:4">
      <c r="A78" t="str">
        <f t="shared" si="1"/>
        <v>A24512-DUNLAP</v>
      </c>
      <c r="B78" t="s">
        <v>750</v>
      </c>
      <c r="C78" t="s">
        <v>751</v>
      </c>
    </row>
    <row r="79" spans="1:4">
      <c r="A79" t="str">
        <f t="shared" si="1"/>
        <v>A25510-PERRY</v>
      </c>
      <c r="B79" t="s">
        <v>752</v>
      </c>
      <c r="C79" t="s">
        <v>753</v>
      </c>
    </row>
    <row r="80" spans="1:4">
      <c r="A80" t="str">
        <f t="shared" si="1"/>
        <v>A25514-BOONEVILLE</v>
      </c>
      <c r="B80" t="s">
        <v>754</v>
      </c>
      <c r="C80" t="s">
        <v>755</v>
      </c>
    </row>
    <row r="81" spans="1:4">
      <c r="A81" t="str">
        <f t="shared" si="1"/>
        <v>A25516-VAN METER SOUTH</v>
      </c>
      <c r="B81" t="s">
        <v>756</v>
      </c>
      <c r="C81" t="s">
        <v>757</v>
      </c>
    </row>
    <row r="82" spans="1:4">
      <c r="A82" t="str">
        <f t="shared" si="1"/>
        <v>A25518-RACCOON RIVER SAND</v>
      </c>
      <c r="B82" t="s">
        <v>758</v>
      </c>
      <c r="C82" t="s">
        <v>759</v>
      </c>
    </row>
    <row r="83" spans="1:4">
      <c r="A83" t="str">
        <f t="shared" si="1"/>
        <v>A25520-LEAGACY MATERIALS</v>
      </c>
      <c r="B83" t="s">
        <v>760</v>
      </c>
      <c r="C83" t="s">
        <v>1238</v>
      </c>
    </row>
    <row r="84" spans="1:4">
      <c r="A84" t="str">
        <f t="shared" si="1"/>
        <v>A25522-BOONEVILLE WEST</v>
      </c>
      <c r="B84" t="s">
        <v>762</v>
      </c>
      <c r="C84" t="s">
        <v>763</v>
      </c>
    </row>
    <row r="85" spans="1:4">
      <c r="A85" t="str">
        <f t="shared" si="1"/>
        <v>A26004-LEWIS</v>
      </c>
      <c r="B85" t="s">
        <v>1239</v>
      </c>
      <c r="C85" t="s">
        <v>1240</v>
      </c>
    </row>
    <row r="86" spans="1:4">
      <c r="A86" t="str">
        <f t="shared" si="1"/>
        <v>A26006-BROWN</v>
      </c>
      <c r="B86" t="s">
        <v>1241</v>
      </c>
      <c r="C86" t="s">
        <v>1242</v>
      </c>
    </row>
    <row r="87" spans="1:4">
      <c r="A87" t="str">
        <f t="shared" si="1"/>
        <v>A28008-EDGEWOOD WEST</v>
      </c>
      <c r="B87" t="s">
        <v>1243</v>
      </c>
      <c r="C87" t="s">
        <v>1244</v>
      </c>
    </row>
    <row r="88" spans="1:4">
      <c r="A88" t="str">
        <f t="shared" si="1"/>
        <v>A28010-TIBBOTT</v>
      </c>
      <c r="B88" t="s">
        <v>1245</v>
      </c>
      <c r="C88" t="s">
        <v>1246</v>
      </c>
    </row>
    <row r="89" spans="1:4">
      <c r="A89" t="str">
        <f t="shared" si="1"/>
        <v>A28012-BAHL</v>
      </c>
      <c r="B89" t="s">
        <v>1247</v>
      </c>
      <c r="C89" t="s">
        <v>1620</v>
      </c>
    </row>
    <row r="90" spans="1:4">
      <c r="A90" t="str">
        <f t="shared" si="1"/>
        <v>A28014-LOGAN</v>
      </c>
      <c r="B90" t="s">
        <v>1248</v>
      </c>
      <c r="C90" t="s">
        <v>766</v>
      </c>
    </row>
    <row r="91" spans="1:4">
      <c r="A91" t="str">
        <f t="shared" si="1"/>
        <v>A28016-WHITE</v>
      </c>
      <c r="B91" t="s">
        <v>1249</v>
      </c>
      <c r="C91" t="s">
        <v>1250</v>
      </c>
    </row>
    <row r="92" spans="1:4">
      <c r="A92" t="str">
        <f t="shared" si="1"/>
        <v>A28038-EDGEWOOD EAST</v>
      </c>
      <c r="B92" t="s">
        <v>1251</v>
      </c>
      <c r="C92" t="s">
        <v>1252</v>
      </c>
    </row>
    <row r="93" spans="1:4">
      <c r="A93" t="str">
        <f t="shared" si="1"/>
        <v>A28040-KRAPFL</v>
      </c>
      <c r="B93" t="s">
        <v>1253</v>
      </c>
      <c r="C93" t="s">
        <v>1254</v>
      </c>
      <c r="D93" t="s">
        <v>1523</v>
      </c>
    </row>
    <row r="94" spans="1:4">
      <c r="A94" t="str">
        <f t="shared" si="1"/>
        <v>A28044-DUNDEE</v>
      </c>
      <c r="B94" t="s">
        <v>1255</v>
      </c>
      <c r="C94" t="s">
        <v>1256</v>
      </c>
    </row>
    <row r="95" spans="1:4">
      <c r="A95" t="str">
        <f t="shared" si="1"/>
        <v>A28052-MANCHESTER</v>
      </c>
      <c r="B95" t="s">
        <v>1257</v>
      </c>
      <c r="C95" t="s">
        <v>768</v>
      </c>
    </row>
    <row r="96" spans="1:4">
      <c r="A96" t="str">
        <f t="shared" si="1"/>
        <v>A29002-MEDIAPOLIS</v>
      </c>
      <c r="B96" t="s">
        <v>1258</v>
      </c>
      <c r="C96" t="s">
        <v>1524</v>
      </c>
    </row>
    <row r="97" spans="1:4">
      <c r="A97" t="str">
        <f t="shared" si="1"/>
        <v>A29008-NELSON</v>
      </c>
      <c r="B97" t="s">
        <v>1259</v>
      </c>
      <c r="C97" t="s">
        <v>720</v>
      </c>
    </row>
    <row r="98" spans="1:4">
      <c r="A98" t="str">
        <f t="shared" si="1"/>
        <v>A29502-SPRING GROVE</v>
      </c>
      <c r="B98" t="s">
        <v>773</v>
      </c>
      <c r="C98" t="s">
        <v>774</v>
      </c>
    </row>
    <row r="99" spans="1:4">
      <c r="A99" t="str">
        <f t="shared" si="1"/>
        <v>A30508-FOSTORIA/LOST</v>
      </c>
      <c r="B99" t="s">
        <v>775</v>
      </c>
      <c r="C99" t="s">
        <v>776</v>
      </c>
    </row>
    <row r="100" spans="1:4">
      <c r="A100" t="str">
        <f t="shared" si="1"/>
        <v>A30510-WEDEKING</v>
      </c>
      <c r="B100" t="s">
        <v>777</v>
      </c>
      <c r="C100" t="s">
        <v>778</v>
      </c>
    </row>
    <row r="101" spans="1:4">
      <c r="A101" t="str">
        <f t="shared" si="1"/>
        <v>A30514-MILFORD/LEITH</v>
      </c>
      <c r="B101" t="s">
        <v>1621</v>
      </c>
      <c r="C101" t="s">
        <v>1622</v>
      </c>
    </row>
    <row r="102" spans="1:4">
      <c r="A102" t="str">
        <f t="shared" si="1"/>
        <v>A30520-MILFORD/DERNER</v>
      </c>
      <c r="B102" t="s">
        <v>779</v>
      </c>
      <c r="C102" t="s">
        <v>780</v>
      </c>
    </row>
    <row r="103" spans="1:4">
      <c r="A103" t="str">
        <f t="shared" si="1"/>
        <v>A31002-ROSE SPUR</v>
      </c>
      <c r="B103" t="s">
        <v>1260</v>
      </c>
      <c r="C103" t="s">
        <v>1261</v>
      </c>
    </row>
    <row r="104" spans="1:4">
      <c r="A104" t="str">
        <f t="shared" si="1"/>
        <v>A31006-DYERSVILLE EAST</v>
      </c>
      <c r="B104" t="s">
        <v>1262</v>
      </c>
      <c r="C104" t="s">
        <v>1263</v>
      </c>
    </row>
    <row r="105" spans="1:4">
      <c r="A105" t="str">
        <f t="shared" si="1"/>
        <v>A31008-KLEIN-RICHARDSVILLE</v>
      </c>
      <c r="B105" t="s">
        <v>1264</v>
      </c>
      <c r="C105" t="s">
        <v>1265</v>
      </c>
    </row>
    <row r="106" spans="1:4">
      <c r="A106" t="str">
        <f t="shared" si="1"/>
        <v>A31010-BROWN</v>
      </c>
      <c r="B106" t="s">
        <v>1266</v>
      </c>
      <c r="C106" t="s">
        <v>1242</v>
      </c>
    </row>
    <row r="107" spans="1:4">
      <c r="A107" t="str">
        <f t="shared" si="1"/>
        <v>A31014-KURT</v>
      </c>
      <c r="B107" t="s">
        <v>1267</v>
      </c>
      <c r="C107" t="s">
        <v>1268</v>
      </c>
      <c r="D107" t="s">
        <v>1523</v>
      </c>
    </row>
    <row r="108" spans="1:4">
      <c r="A108" t="str">
        <f t="shared" si="1"/>
        <v>A31018-MELOY</v>
      </c>
      <c r="B108" t="s">
        <v>1269</v>
      </c>
      <c r="C108" t="s">
        <v>1270</v>
      </c>
    </row>
    <row r="109" spans="1:4">
      <c r="A109" t="str">
        <f t="shared" si="1"/>
        <v>A31020-SCHLITCHE</v>
      </c>
      <c r="B109" t="s">
        <v>1271</v>
      </c>
      <c r="C109" t="s">
        <v>1272</v>
      </c>
    </row>
    <row r="110" spans="1:4">
      <c r="A110" t="str">
        <f t="shared" si="1"/>
        <v>A31026-ARNSDORF</v>
      </c>
      <c r="B110" t="s">
        <v>1273</v>
      </c>
      <c r="C110" t="s">
        <v>1274</v>
      </c>
    </row>
    <row r="111" spans="1:4">
      <c r="A111" t="str">
        <f t="shared" si="1"/>
        <v>A31028-THOLE</v>
      </c>
      <c r="B111" t="s">
        <v>1275</v>
      </c>
      <c r="C111" t="s">
        <v>1276</v>
      </c>
    </row>
    <row r="112" spans="1:4">
      <c r="A112" t="str">
        <f t="shared" si="1"/>
        <v>A31032-REITER</v>
      </c>
      <c r="B112" t="s">
        <v>1277</v>
      </c>
      <c r="C112" t="s">
        <v>1623</v>
      </c>
    </row>
    <row r="113" spans="1:4">
      <c r="A113" t="str">
        <f t="shared" si="1"/>
        <v>A31046-DECKER</v>
      </c>
      <c r="B113" t="s">
        <v>1278</v>
      </c>
      <c r="C113" t="s">
        <v>1279</v>
      </c>
    </row>
    <row r="114" spans="1:4">
      <c r="A114" t="str">
        <f t="shared" si="1"/>
        <v>A31048-MCDERMOTT</v>
      </c>
      <c r="B114" t="s">
        <v>1280</v>
      </c>
      <c r="C114" t="s">
        <v>1281</v>
      </c>
    </row>
    <row r="115" spans="1:4">
      <c r="A115" t="str">
        <f t="shared" si="1"/>
        <v>A31050-PLOESSEL-DYERSVILLE</v>
      </c>
      <c r="B115" t="s">
        <v>1282</v>
      </c>
      <c r="C115" t="s">
        <v>1283</v>
      </c>
    </row>
    <row r="116" spans="1:4">
      <c r="A116" t="str">
        <f t="shared" si="1"/>
        <v>A31052-EPWORTH-KIDDER</v>
      </c>
      <c r="B116" t="s">
        <v>1284</v>
      </c>
      <c r="C116" t="s">
        <v>1285</v>
      </c>
    </row>
    <row r="117" spans="1:4">
      <c r="A117" t="str">
        <f t="shared" si="1"/>
        <v>A31056-RUBIE</v>
      </c>
      <c r="B117" t="s">
        <v>1286</v>
      </c>
      <c r="C117" t="s">
        <v>1287</v>
      </c>
      <c r="D117" t="s">
        <v>1523</v>
      </c>
    </row>
    <row r="118" spans="1:4">
      <c r="A118" t="str">
        <f t="shared" si="1"/>
        <v>A31060-CASCADE EAST</v>
      </c>
      <c r="B118" t="s">
        <v>1288</v>
      </c>
      <c r="C118" t="s">
        <v>1289</v>
      </c>
      <c r="D118" t="s">
        <v>1523</v>
      </c>
    </row>
    <row r="119" spans="1:4">
      <c r="A119" t="str">
        <f t="shared" si="1"/>
        <v>A31066-FILLMORE</v>
      </c>
      <c r="B119" t="s">
        <v>1290</v>
      </c>
      <c r="C119" t="s">
        <v>784</v>
      </c>
    </row>
    <row r="120" spans="1:4">
      <c r="A120" t="str">
        <f t="shared" si="1"/>
        <v>A31068-DYERSVILLE-MAIERS</v>
      </c>
      <c r="B120" t="s">
        <v>1291</v>
      </c>
      <c r="C120" t="s">
        <v>1292</v>
      </c>
    </row>
    <row r="121" spans="1:4">
      <c r="A121" t="str">
        <f t="shared" si="1"/>
        <v>A32502-ESTHERVILLE</v>
      </c>
      <c r="B121" t="s">
        <v>789</v>
      </c>
      <c r="C121" t="s">
        <v>790</v>
      </c>
    </row>
    <row r="122" spans="1:4">
      <c r="A122" t="str">
        <f t="shared" si="1"/>
        <v>A32530-ESTHERVILLE/WHITE</v>
      </c>
      <c r="B122" t="s">
        <v>791</v>
      </c>
      <c r="C122" t="s">
        <v>792</v>
      </c>
    </row>
    <row r="123" spans="1:4">
      <c r="A123" t="str">
        <f t="shared" si="1"/>
        <v>A32538-JENSEN</v>
      </c>
      <c r="B123" t="s">
        <v>793</v>
      </c>
      <c r="C123" t="s">
        <v>691</v>
      </c>
    </row>
    <row r="124" spans="1:4">
      <c r="A124" t="str">
        <f t="shared" si="1"/>
        <v>A32548-LILLAND</v>
      </c>
      <c r="B124" t="s">
        <v>795</v>
      </c>
      <c r="C124" t="s">
        <v>796</v>
      </c>
    </row>
    <row r="125" spans="1:4">
      <c r="A125" t="str">
        <f t="shared" si="1"/>
        <v>A33002-ELDORADO-JACOBSEN</v>
      </c>
      <c r="B125" t="s">
        <v>1293</v>
      </c>
      <c r="C125" t="s">
        <v>1294</v>
      </c>
      <c r="D125" t="s">
        <v>1523</v>
      </c>
    </row>
    <row r="126" spans="1:4">
      <c r="A126" t="str">
        <f t="shared" si="1"/>
        <v>A33024-WAUCOMA</v>
      </c>
      <c r="B126" t="s">
        <v>1295</v>
      </c>
      <c r="C126" t="s">
        <v>1296</v>
      </c>
      <c r="D126" t="s">
        <v>1523</v>
      </c>
    </row>
    <row r="127" spans="1:4">
      <c r="A127" t="str">
        <f t="shared" si="1"/>
        <v>A33038-PAPE</v>
      </c>
      <c r="B127" t="s">
        <v>1297</v>
      </c>
      <c r="C127" t="s">
        <v>806</v>
      </c>
      <c r="D127" t="s">
        <v>1523</v>
      </c>
    </row>
    <row r="128" spans="1:4">
      <c r="A128" t="str">
        <f t="shared" si="1"/>
        <v>A34002-CARVILLE-BUNN</v>
      </c>
      <c r="B128" t="s">
        <v>1298</v>
      </c>
      <c r="C128" t="s">
        <v>1299</v>
      </c>
    </row>
    <row r="129" spans="1:4">
      <c r="A129" t="str">
        <f t="shared" si="1"/>
        <v>A34004-MAXON</v>
      </c>
      <c r="B129" t="s">
        <v>1300</v>
      </c>
      <c r="C129" t="s">
        <v>1301</v>
      </c>
    </row>
    <row r="130" spans="1:4">
      <c r="A130" t="str">
        <f t="shared" si="1"/>
        <v>A34008-WARNHOLTZ</v>
      </c>
      <c r="B130" t="s">
        <v>1302</v>
      </c>
      <c r="C130" t="s">
        <v>1303</v>
      </c>
    </row>
    <row r="131" spans="1:4">
      <c r="A131" t="str">
        <f t="shared" si="1"/>
        <v>A34010-LACOSTE</v>
      </c>
      <c r="B131" t="s">
        <v>1304</v>
      </c>
      <c r="C131" t="s">
        <v>1525</v>
      </c>
      <c r="D131" t="s">
        <v>1523</v>
      </c>
    </row>
    <row r="132" spans="1:4">
      <c r="A132" t="str">
        <f t="shared" si="1"/>
        <v>A34018-JONES</v>
      </c>
      <c r="B132" t="s">
        <v>1305</v>
      </c>
      <c r="C132" t="s">
        <v>1306</v>
      </c>
      <c r="D132" t="s">
        <v>1523</v>
      </c>
    </row>
    <row r="133" spans="1:4">
      <c r="A133" t="str">
        <f t="shared" ref="A133:A196" si="2">CONCATENATE(B133,"-",C133)</f>
        <v>A34502-ROCKFORD</v>
      </c>
      <c r="B133" t="s">
        <v>811</v>
      </c>
      <c r="C133" t="s">
        <v>812</v>
      </c>
    </row>
    <row r="134" spans="1:4">
      <c r="A134" t="str">
        <f t="shared" si="2"/>
        <v>A34516-CEDAR ACRE RESORT</v>
      </c>
      <c r="B134" t="s">
        <v>813</v>
      </c>
      <c r="C134" t="s">
        <v>814</v>
      </c>
    </row>
    <row r="135" spans="1:4">
      <c r="A135" t="str">
        <f t="shared" si="2"/>
        <v>A34520-FOOTHILL</v>
      </c>
      <c r="B135" t="s">
        <v>815</v>
      </c>
      <c r="C135" t="s">
        <v>816</v>
      </c>
    </row>
    <row r="136" spans="1:4">
      <c r="A136" t="str">
        <f t="shared" si="2"/>
        <v>A35502-GENEVA</v>
      </c>
      <c r="B136" t="s">
        <v>819</v>
      </c>
      <c r="C136" t="s">
        <v>820</v>
      </c>
    </row>
    <row r="137" spans="1:4">
      <c r="A137" t="str">
        <f t="shared" si="2"/>
        <v>A35522-MCDOWELL SAND</v>
      </c>
      <c r="B137" t="s">
        <v>821</v>
      </c>
      <c r="C137" t="s">
        <v>822</v>
      </c>
    </row>
    <row r="138" spans="1:4">
      <c r="A138" t="str">
        <f t="shared" si="2"/>
        <v>A37504-JEFFERSON</v>
      </c>
      <c r="B138" t="s">
        <v>823</v>
      </c>
      <c r="C138" t="s">
        <v>824</v>
      </c>
    </row>
    <row r="139" spans="1:4">
      <c r="A139" t="str">
        <f t="shared" si="2"/>
        <v>A37520-JEFFERSON</v>
      </c>
      <c r="B139" t="s">
        <v>825</v>
      </c>
      <c r="C139" t="s">
        <v>824</v>
      </c>
    </row>
    <row r="140" spans="1:4">
      <c r="A140" t="str">
        <f t="shared" si="2"/>
        <v>A40006-GRANDGEORGE</v>
      </c>
      <c r="B140" t="s">
        <v>1307</v>
      </c>
      <c r="C140" t="s">
        <v>1308</v>
      </c>
      <c r="D140" t="s">
        <v>1523</v>
      </c>
    </row>
    <row r="141" spans="1:4">
      <c r="A141" t="str">
        <f t="shared" si="2"/>
        <v>A41002-GARNER NORTH</v>
      </c>
      <c r="B141" t="s">
        <v>1309</v>
      </c>
      <c r="C141" t="s">
        <v>1310</v>
      </c>
      <c r="D141" t="s">
        <v>1523</v>
      </c>
    </row>
    <row r="142" spans="1:4">
      <c r="A142" t="str">
        <f t="shared" si="2"/>
        <v>A42002-ALDEN</v>
      </c>
      <c r="B142" t="s">
        <v>1311</v>
      </c>
      <c r="C142" t="s">
        <v>1312</v>
      </c>
      <c r="D142" t="s">
        <v>1523</v>
      </c>
    </row>
    <row r="143" spans="1:4">
      <c r="A143" t="str">
        <f t="shared" si="2"/>
        <v>A42532-H &amp; M FARMS</v>
      </c>
      <c r="B143" t="s">
        <v>836</v>
      </c>
      <c r="C143" t="s">
        <v>837</v>
      </c>
    </row>
    <row r="144" spans="1:4">
      <c r="A144" t="str">
        <f t="shared" si="2"/>
        <v>A43512-WOODBINE-MCCANN</v>
      </c>
      <c r="B144" t="s">
        <v>838</v>
      </c>
      <c r="C144" t="s">
        <v>839</v>
      </c>
    </row>
    <row r="145" spans="1:4">
      <c r="A145" t="str">
        <f t="shared" si="2"/>
        <v>A44006-LEEPER</v>
      </c>
      <c r="B145" t="s">
        <v>1313</v>
      </c>
      <c r="C145" t="s">
        <v>1314</v>
      </c>
    </row>
    <row r="146" spans="1:4">
      <c r="A146" t="str">
        <f t="shared" si="2"/>
        <v>A45006-NELSON</v>
      </c>
      <c r="B146" t="s">
        <v>1315</v>
      </c>
      <c r="C146" t="s">
        <v>720</v>
      </c>
    </row>
    <row r="147" spans="1:4">
      <c r="A147" t="str">
        <f t="shared" si="2"/>
        <v>A45008-DOTZLER</v>
      </c>
      <c r="B147" t="s">
        <v>1316</v>
      </c>
      <c r="C147" t="s">
        <v>1317</v>
      </c>
    </row>
    <row r="148" spans="1:4">
      <c r="A148" t="str">
        <f t="shared" si="2"/>
        <v>A45010-DALEY</v>
      </c>
      <c r="B148" t="s">
        <v>1318</v>
      </c>
      <c r="C148" t="s">
        <v>1319</v>
      </c>
    </row>
    <row r="149" spans="1:4">
      <c r="A149" t="str">
        <f t="shared" si="2"/>
        <v>A45028-ELMA</v>
      </c>
      <c r="B149" t="s">
        <v>1320</v>
      </c>
      <c r="C149" t="s">
        <v>853</v>
      </c>
    </row>
    <row r="150" spans="1:4">
      <c r="A150" t="str">
        <f t="shared" si="2"/>
        <v>A45504-ECKERMAN</v>
      </c>
      <c r="B150" t="s">
        <v>846</v>
      </c>
      <c r="C150" t="s">
        <v>847</v>
      </c>
    </row>
    <row r="151" spans="1:4">
      <c r="A151" t="str">
        <f t="shared" si="2"/>
        <v>A45508-SOVEREIGN</v>
      </c>
      <c r="B151" t="s">
        <v>848</v>
      </c>
      <c r="C151" t="s">
        <v>849</v>
      </c>
    </row>
    <row r="152" spans="1:4">
      <c r="A152" t="str">
        <f t="shared" si="2"/>
        <v>A46004-GRIFFITH</v>
      </c>
      <c r="B152" t="s">
        <v>1321</v>
      </c>
      <c r="C152" t="s">
        <v>1322</v>
      </c>
      <c r="D152" t="s">
        <v>1523</v>
      </c>
    </row>
    <row r="153" spans="1:4">
      <c r="A153" t="str">
        <f t="shared" si="2"/>
        <v>A46006-HODGES</v>
      </c>
      <c r="B153" t="s">
        <v>1323</v>
      </c>
      <c r="C153" t="s">
        <v>1324</v>
      </c>
    </row>
    <row r="154" spans="1:4">
      <c r="A154" t="str">
        <f t="shared" si="2"/>
        <v>A46014-PEDERSEN</v>
      </c>
      <c r="B154" t="s">
        <v>1325</v>
      </c>
      <c r="C154" t="s">
        <v>859</v>
      </c>
    </row>
    <row r="155" spans="1:4">
      <c r="A155" t="str">
        <f t="shared" si="2"/>
        <v>A46018-MOORE EAST</v>
      </c>
      <c r="B155" t="s">
        <v>1326</v>
      </c>
      <c r="C155" t="s">
        <v>1327</v>
      </c>
      <c r="D155" t="s">
        <v>1523</v>
      </c>
    </row>
    <row r="156" spans="1:4">
      <c r="A156" t="str">
        <f t="shared" si="2"/>
        <v>A46518-PEDERSEN</v>
      </c>
      <c r="B156" t="s">
        <v>858</v>
      </c>
      <c r="C156" t="s">
        <v>859</v>
      </c>
    </row>
    <row r="157" spans="1:4">
      <c r="A157" t="str">
        <f t="shared" si="2"/>
        <v>A47504-CROCKER</v>
      </c>
      <c r="B157" t="s">
        <v>1624</v>
      </c>
      <c r="C157" t="s">
        <v>1625</v>
      </c>
    </row>
    <row r="158" spans="1:4">
      <c r="A158" t="str">
        <f t="shared" si="2"/>
        <v>A49002-BELLEVUE</v>
      </c>
      <c r="B158" t="s">
        <v>1328</v>
      </c>
      <c r="C158" t="s">
        <v>863</v>
      </c>
    </row>
    <row r="159" spans="1:4">
      <c r="A159" t="str">
        <f t="shared" si="2"/>
        <v>A49008-IRON HILL</v>
      </c>
      <c r="B159" t="s">
        <v>1329</v>
      </c>
      <c r="C159" t="s">
        <v>870</v>
      </c>
    </row>
    <row r="160" spans="1:4">
      <c r="A160" t="str">
        <f t="shared" si="2"/>
        <v>A49010-ANDREW</v>
      </c>
      <c r="B160" t="s">
        <v>1330</v>
      </c>
      <c r="C160" t="s">
        <v>1331</v>
      </c>
      <c r="D160" t="s">
        <v>1523</v>
      </c>
    </row>
    <row r="161" spans="1:4">
      <c r="A161" t="str">
        <f t="shared" si="2"/>
        <v>A49012-FROST</v>
      </c>
      <c r="B161" t="s">
        <v>1332</v>
      </c>
      <c r="C161" t="s">
        <v>1333</v>
      </c>
      <c r="D161" t="s">
        <v>1523</v>
      </c>
    </row>
    <row r="162" spans="1:4">
      <c r="A162" t="str">
        <f t="shared" si="2"/>
        <v>A49020-PRESTON</v>
      </c>
      <c r="B162" t="s">
        <v>1334</v>
      </c>
      <c r="C162" t="s">
        <v>1335</v>
      </c>
    </row>
    <row r="163" spans="1:4">
      <c r="A163" t="str">
        <f t="shared" si="2"/>
        <v>A49021-PRESTON R/M</v>
      </c>
      <c r="B163" t="s">
        <v>1336</v>
      </c>
      <c r="C163" t="s">
        <v>1337</v>
      </c>
    </row>
    <row r="164" spans="1:4">
      <c r="A164" t="str">
        <f t="shared" si="2"/>
        <v>A49024-MAQUOKETA EAST</v>
      </c>
      <c r="B164" t="s">
        <v>1338</v>
      </c>
      <c r="C164" t="s">
        <v>1339</v>
      </c>
    </row>
    <row r="165" spans="1:4">
      <c r="A165" t="str">
        <f t="shared" si="2"/>
        <v>A49060-ST DONATUS</v>
      </c>
      <c r="B165" t="s">
        <v>1340</v>
      </c>
      <c r="C165" t="s">
        <v>1341</v>
      </c>
    </row>
    <row r="166" spans="1:4">
      <c r="A166" t="str">
        <f t="shared" si="2"/>
        <v>A49064-VEACH</v>
      </c>
      <c r="B166" t="s">
        <v>1342</v>
      </c>
      <c r="C166" t="s">
        <v>1343</v>
      </c>
    </row>
    <row r="167" spans="1:4">
      <c r="A167" t="str">
        <f t="shared" si="2"/>
        <v>A49068-BELLEVUE FARM</v>
      </c>
      <c r="B167" t="s">
        <v>1344</v>
      </c>
      <c r="C167" t="s">
        <v>867</v>
      </c>
    </row>
    <row r="168" spans="1:4">
      <c r="A168" t="str">
        <f t="shared" si="2"/>
        <v>A49506-BELLEVUE</v>
      </c>
      <c r="B168" t="s">
        <v>862</v>
      </c>
      <c r="C168" t="s">
        <v>863</v>
      </c>
      <c r="D168" t="s">
        <v>1523</v>
      </c>
    </row>
    <row r="169" spans="1:4">
      <c r="A169" t="str">
        <f t="shared" si="2"/>
        <v>A49516-TURNER</v>
      </c>
      <c r="B169" t="s">
        <v>864</v>
      </c>
      <c r="C169" t="s">
        <v>865</v>
      </c>
      <c r="D169" t="s">
        <v>1523</v>
      </c>
    </row>
    <row r="170" spans="1:4">
      <c r="A170" t="str">
        <f t="shared" si="2"/>
        <v>A49526-BELLEVUE FARM</v>
      </c>
      <c r="B170" t="s">
        <v>866</v>
      </c>
      <c r="C170" t="s">
        <v>867</v>
      </c>
      <c r="D170" t="s">
        <v>1523</v>
      </c>
    </row>
    <row r="171" spans="1:4">
      <c r="A171" t="str">
        <f t="shared" si="2"/>
        <v>A49530-PETERSON</v>
      </c>
      <c r="B171" t="s">
        <v>868</v>
      </c>
      <c r="C171" t="s">
        <v>869</v>
      </c>
      <c r="D171" t="s">
        <v>1523</v>
      </c>
    </row>
    <row r="172" spans="1:4">
      <c r="A172" t="str">
        <f t="shared" si="2"/>
        <v>A50002-SULLY MINE</v>
      </c>
      <c r="B172" t="s">
        <v>1345</v>
      </c>
      <c r="C172" t="s">
        <v>1346</v>
      </c>
    </row>
    <row r="173" spans="1:4">
      <c r="A173" t="str">
        <f t="shared" si="2"/>
        <v>A51006-FAIRFIELD</v>
      </c>
      <c r="B173" t="s">
        <v>1347</v>
      </c>
      <c r="C173" t="s">
        <v>1526</v>
      </c>
    </row>
    <row r="174" spans="1:4">
      <c r="A174" t="str">
        <f t="shared" si="2"/>
        <v>A52004-CONKLIN</v>
      </c>
      <c r="B174" t="s">
        <v>1348</v>
      </c>
      <c r="C174" t="s">
        <v>1349</v>
      </c>
      <c r="D174" t="s">
        <v>1523</v>
      </c>
    </row>
    <row r="175" spans="1:4">
      <c r="A175" t="str">
        <f t="shared" si="2"/>
        <v>A52006-KLEIN</v>
      </c>
      <c r="B175" t="s">
        <v>1350</v>
      </c>
      <c r="C175" t="s">
        <v>1351</v>
      </c>
      <c r="D175" t="s">
        <v>1523</v>
      </c>
    </row>
    <row r="176" spans="1:4">
      <c r="A176" t="str">
        <f t="shared" si="2"/>
        <v>A52008-ERNST</v>
      </c>
      <c r="B176" t="s">
        <v>1352</v>
      </c>
      <c r="C176" t="s">
        <v>1353</v>
      </c>
    </row>
    <row r="177" spans="1:4">
      <c r="A177" t="str">
        <f t="shared" si="2"/>
        <v>A53002-FARMERS-BEHRENDS</v>
      </c>
      <c r="B177" t="s">
        <v>1354</v>
      </c>
      <c r="C177" t="s">
        <v>1355</v>
      </c>
    </row>
    <row r="178" spans="1:4">
      <c r="A178" t="str">
        <f t="shared" si="2"/>
        <v>A53010-BALLOU-OLIN</v>
      </c>
      <c r="B178" t="s">
        <v>1356</v>
      </c>
      <c r="C178" t="s">
        <v>1357</v>
      </c>
      <c r="D178" t="s">
        <v>1523</v>
      </c>
    </row>
    <row r="179" spans="1:4">
      <c r="A179" t="str">
        <f t="shared" si="2"/>
        <v>A53016-STONE CITY</v>
      </c>
      <c r="B179" t="s">
        <v>1358</v>
      </c>
      <c r="C179" t="s">
        <v>1359</v>
      </c>
    </row>
    <row r="180" spans="1:4">
      <c r="A180" t="str">
        <f t="shared" si="2"/>
        <v>A53018-FINN</v>
      </c>
      <c r="B180" t="s">
        <v>1360</v>
      </c>
      <c r="C180" t="s">
        <v>1361</v>
      </c>
    </row>
    <row r="181" spans="1:4">
      <c r="A181" t="str">
        <f t="shared" si="2"/>
        <v>A53024-SULLIVAN</v>
      </c>
      <c r="B181" t="s">
        <v>1362</v>
      </c>
      <c r="C181" t="s">
        <v>1363</v>
      </c>
    </row>
    <row r="182" spans="1:4">
      <c r="A182" t="str">
        <f t="shared" si="2"/>
        <v>A53026-ANAMOSA</v>
      </c>
      <c r="B182" t="s">
        <v>1364</v>
      </c>
      <c r="C182" t="s">
        <v>882</v>
      </c>
    </row>
    <row r="183" spans="1:4">
      <c r="A183" t="str">
        <f t="shared" si="2"/>
        <v>A54002-KESWICK</v>
      </c>
      <c r="B183" t="s">
        <v>1365</v>
      </c>
      <c r="C183" t="s">
        <v>1366</v>
      </c>
    </row>
    <row r="184" spans="1:4">
      <c r="A184" t="str">
        <f t="shared" si="2"/>
        <v>A54004-OLLIE</v>
      </c>
      <c r="B184" t="s">
        <v>1367</v>
      </c>
      <c r="C184" t="s">
        <v>1368</v>
      </c>
    </row>
    <row r="185" spans="1:4">
      <c r="A185" t="str">
        <f t="shared" si="2"/>
        <v>A54010-LYLE MINE</v>
      </c>
      <c r="B185" t="s">
        <v>1369</v>
      </c>
      <c r="C185" t="s">
        <v>1370</v>
      </c>
    </row>
    <row r="186" spans="1:4">
      <c r="A186" t="str">
        <f t="shared" si="2"/>
        <v>A56016-HERITAGE</v>
      </c>
      <c r="B186" t="s">
        <v>1371</v>
      </c>
      <c r="C186" t="s">
        <v>1372</v>
      </c>
    </row>
    <row r="187" spans="1:4">
      <c r="A187" t="str">
        <f t="shared" si="2"/>
        <v>A57002-BETENBENDER-COGGON</v>
      </c>
      <c r="B187" t="s">
        <v>1373</v>
      </c>
      <c r="C187" t="s">
        <v>1374</v>
      </c>
    </row>
    <row r="188" spans="1:4">
      <c r="A188" t="str">
        <f t="shared" si="2"/>
        <v>A57006-ROBINS</v>
      </c>
      <c r="B188" t="s">
        <v>1375</v>
      </c>
      <c r="C188" t="s">
        <v>1376</v>
      </c>
    </row>
    <row r="189" spans="1:4">
      <c r="A189" t="str">
        <f t="shared" si="2"/>
        <v>A57008-BOWSER-SPRINGVILLE</v>
      </c>
      <c r="B189" t="s">
        <v>1377</v>
      </c>
      <c r="C189" t="s">
        <v>1378</v>
      </c>
    </row>
    <row r="190" spans="1:4">
      <c r="A190" t="str">
        <f t="shared" si="2"/>
        <v>A57018-CEDAR RAPIDS</v>
      </c>
      <c r="B190" t="s">
        <v>1379</v>
      </c>
      <c r="C190" t="s">
        <v>893</v>
      </c>
    </row>
    <row r="191" spans="1:4">
      <c r="A191" t="str">
        <f t="shared" si="2"/>
        <v>A57022-LEE CRAWFORD</v>
      </c>
      <c r="B191" t="s">
        <v>1380</v>
      </c>
      <c r="C191" t="s">
        <v>1381</v>
      </c>
    </row>
    <row r="192" spans="1:4">
      <c r="A192" t="str">
        <f t="shared" si="2"/>
        <v>A57028-CEDAR RAPIDS SOUTH</v>
      </c>
      <c r="B192" t="s">
        <v>1382</v>
      </c>
      <c r="C192" t="s">
        <v>1383</v>
      </c>
    </row>
    <row r="193" spans="1:4">
      <c r="A193" t="str">
        <f t="shared" si="2"/>
        <v>A57528-BLAIRSFERRY SAND</v>
      </c>
      <c r="B193" t="s">
        <v>896</v>
      </c>
      <c r="C193" t="s">
        <v>897</v>
      </c>
    </row>
    <row r="194" spans="1:4">
      <c r="A194" t="str">
        <f t="shared" si="2"/>
        <v>A58002-COLUMBUS JCT.</v>
      </c>
      <c r="B194" t="s">
        <v>1384</v>
      </c>
      <c r="C194" t="s">
        <v>1385</v>
      </c>
    </row>
    <row r="195" spans="1:4">
      <c r="A195" t="str">
        <f t="shared" si="2"/>
        <v>A60502-ROCK RAPIDS #1</v>
      </c>
      <c r="B195" t="s">
        <v>906</v>
      </c>
      <c r="C195" t="s">
        <v>907</v>
      </c>
    </row>
    <row r="196" spans="1:4">
      <c r="A196" t="str">
        <f t="shared" si="2"/>
        <v>A63002-DURHAM MINE</v>
      </c>
      <c r="B196" t="s">
        <v>1386</v>
      </c>
      <c r="C196" t="s">
        <v>1387</v>
      </c>
    </row>
    <row r="197" spans="1:4">
      <c r="A197" t="str">
        <f t="shared" ref="A197:A260" si="3">CONCATENATE(B197,"-",C197)</f>
        <v>A63010-KNOXVILLE QUARRY</v>
      </c>
      <c r="B197" t="s">
        <v>1388</v>
      </c>
      <c r="C197" t="s">
        <v>1527</v>
      </c>
    </row>
    <row r="198" spans="1:4">
      <c r="A198" t="str">
        <f t="shared" si="3"/>
        <v>A63512-NEW HARVEY</v>
      </c>
      <c r="B198" t="s">
        <v>910</v>
      </c>
      <c r="C198" t="s">
        <v>911</v>
      </c>
    </row>
    <row r="199" spans="1:4">
      <c r="A199" t="str">
        <f t="shared" si="3"/>
        <v>A64002-FERGUSON</v>
      </c>
      <c r="B199" t="s">
        <v>1389</v>
      </c>
      <c r="C199" t="s">
        <v>1390</v>
      </c>
    </row>
    <row r="200" spans="1:4">
      <c r="A200" t="str">
        <f t="shared" si="3"/>
        <v>A64004-LE GRAND</v>
      </c>
      <c r="B200" t="s">
        <v>1391</v>
      </c>
      <c r="C200" t="s">
        <v>1392</v>
      </c>
    </row>
    <row r="201" spans="1:4">
      <c r="A201" t="str">
        <f t="shared" si="3"/>
        <v>A66002-DUENOW</v>
      </c>
      <c r="B201" t="s">
        <v>1393</v>
      </c>
      <c r="C201" t="s">
        <v>1394</v>
      </c>
      <c r="D201" t="s">
        <v>1523</v>
      </c>
    </row>
    <row r="202" spans="1:4">
      <c r="A202" t="str">
        <f t="shared" si="3"/>
        <v>A66016-LESCH</v>
      </c>
      <c r="B202" t="s">
        <v>1395</v>
      </c>
      <c r="C202" t="s">
        <v>923</v>
      </c>
    </row>
    <row r="203" spans="1:4">
      <c r="A203" t="str">
        <f t="shared" si="3"/>
        <v>A66516-BOERJAN</v>
      </c>
      <c r="B203" t="s">
        <v>920</v>
      </c>
      <c r="C203" t="s">
        <v>921</v>
      </c>
    </row>
    <row r="204" spans="1:4">
      <c r="A204" t="str">
        <f t="shared" si="3"/>
        <v>A67502-RODNEY</v>
      </c>
      <c r="B204" t="s">
        <v>924</v>
      </c>
      <c r="C204" t="s">
        <v>925</v>
      </c>
    </row>
    <row r="205" spans="1:4">
      <c r="A205" t="str">
        <f t="shared" si="3"/>
        <v>A70002-MOSCOW</v>
      </c>
      <c r="B205" t="s">
        <v>1396</v>
      </c>
      <c r="C205" t="s">
        <v>1397</v>
      </c>
      <c r="D205" t="s">
        <v>1523</v>
      </c>
    </row>
    <row r="206" spans="1:4">
      <c r="A206" t="str">
        <f t="shared" si="3"/>
        <v>A70506-ACME</v>
      </c>
      <c r="B206" t="s">
        <v>926</v>
      </c>
      <c r="C206" t="s">
        <v>927</v>
      </c>
    </row>
    <row r="207" spans="1:4">
      <c r="A207" t="str">
        <f t="shared" si="3"/>
        <v>A72504-OCHEYEDAN</v>
      </c>
      <c r="B207" t="s">
        <v>932</v>
      </c>
      <c r="C207" t="s">
        <v>933</v>
      </c>
    </row>
    <row r="208" spans="1:4">
      <c r="A208" t="str">
        <f t="shared" si="3"/>
        <v>A72506-ASHTON</v>
      </c>
      <c r="B208" t="s">
        <v>934</v>
      </c>
      <c r="C208" t="s">
        <v>935</v>
      </c>
    </row>
    <row r="209" spans="1:4">
      <c r="A209" t="str">
        <f t="shared" si="3"/>
        <v>A72530-BOYD</v>
      </c>
      <c r="B209" t="s">
        <v>938</v>
      </c>
      <c r="C209" t="s">
        <v>939</v>
      </c>
    </row>
    <row r="210" spans="1:4">
      <c r="A210" t="str">
        <f t="shared" si="3"/>
        <v>A72534-ASHTON-SEIVERT</v>
      </c>
      <c r="B210" t="s">
        <v>941</v>
      </c>
      <c r="C210" t="s">
        <v>942</v>
      </c>
    </row>
    <row r="211" spans="1:4">
      <c r="A211" t="str">
        <f t="shared" si="3"/>
        <v>A73538-MONEY PIT #1</v>
      </c>
      <c r="B211" t="s">
        <v>1398</v>
      </c>
      <c r="C211" t="s">
        <v>944</v>
      </c>
    </row>
    <row r="212" spans="1:4">
      <c r="A212" t="str">
        <f t="shared" si="3"/>
        <v>A73508-SHENANDOAH-CONNELL II</v>
      </c>
      <c r="B212" t="s">
        <v>945</v>
      </c>
      <c r="C212" t="s">
        <v>946</v>
      </c>
    </row>
    <row r="213" spans="1:4">
      <c r="A213" t="str">
        <f t="shared" si="3"/>
        <v>A74502-EMMETSBURG S&amp;G</v>
      </c>
      <c r="B213" t="s">
        <v>947</v>
      </c>
      <c r="C213" t="s">
        <v>948</v>
      </c>
    </row>
    <row r="214" spans="1:4">
      <c r="A214" t="str">
        <f t="shared" si="3"/>
        <v>A75502-AKRON</v>
      </c>
      <c r="B214" t="s">
        <v>949</v>
      </c>
      <c r="C214" t="s">
        <v>950</v>
      </c>
    </row>
    <row r="215" spans="1:4">
      <c r="A215" t="str">
        <f t="shared" si="3"/>
        <v>A75518-HINTON</v>
      </c>
      <c r="B215" t="s">
        <v>1626</v>
      </c>
      <c r="C215" t="s">
        <v>1627</v>
      </c>
    </row>
    <row r="216" spans="1:4">
      <c r="A216" t="str">
        <f t="shared" si="3"/>
        <v>A76004-MOORE</v>
      </c>
      <c r="B216" t="s">
        <v>1399</v>
      </c>
      <c r="C216" t="s">
        <v>1400</v>
      </c>
      <c r="D216" t="s">
        <v>1523</v>
      </c>
    </row>
    <row r="217" spans="1:4">
      <c r="A217" t="str">
        <f t="shared" si="3"/>
        <v>A77504-DENNY-JOHNSTON</v>
      </c>
      <c r="B217" t="s">
        <v>958</v>
      </c>
      <c r="C217" t="s">
        <v>959</v>
      </c>
    </row>
    <row r="218" spans="1:4">
      <c r="A218" t="str">
        <f t="shared" si="3"/>
        <v>A77522-EDM #2-VANDALIA</v>
      </c>
      <c r="B218" t="s">
        <v>960</v>
      </c>
      <c r="C218" t="s">
        <v>961</v>
      </c>
    </row>
    <row r="219" spans="1:4">
      <c r="A219" t="str">
        <f t="shared" si="3"/>
        <v>A77530-NORTH DES MOINES WHITE</v>
      </c>
      <c r="B219" t="s">
        <v>962</v>
      </c>
      <c r="C219" t="s">
        <v>963</v>
      </c>
    </row>
    <row r="220" spans="1:4">
      <c r="A220" t="str">
        <f t="shared" si="3"/>
        <v>A77534-SAYLORVILLE SAND</v>
      </c>
      <c r="B220" t="s">
        <v>964</v>
      </c>
      <c r="C220" t="s">
        <v>965</v>
      </c>
    </row>
    <row r="221" spans="1:4">
      <c r="A221" t="str">
        <f t="shared" si="3"/>
        <v>A77538-NORTH DES MOINES HOVELAND</v>
      </c>
      <c r="B221" t="s">
        <v>966</v>
      </c>
      <c r="C221" t="s">
        <v>967</v>
      </c>
    </row>
    <row r="222" spans="1:4">
      <c r="A222" t="str">
        <f t="shared" si="3"/>
        <v>A78504-OAKLAND</v>
      </c>
      <c r="B222" t="s">
        <v>968</v>
      </c>
      <c r="C222" t="s">
        <v>969</v>
      </c>
    </row>
    <row r="223" spans="1:4">
      <c r="A223" t="str">
        <f t="shared" si="3"/>
        <v>A79002-MALCOM MINE</v>
      </c>
      <c r="B223" t="s">
        <v>1401</v>
      </c>
      <c r="C223" t="s">
        <v>1402</v>
      </c>
    </row>
    <row r="224" spans="1:4">
      <c r="A224" t="str">
        <f t="shared" si="3"/>
        <v>A81502-SACTON-LAKEVIEW</v>
      </c>
      <c r="B224" t="s">
        <v>970</v>
      </c>
      <c r="C224" t="s">
        <v>971</v>
      </c>
    </row>
    <row r="225" spans="1:4">
      <c r="A225" t="str">
        <f t="shared" si="3"/>
        <v>A81504-AUBURN</v>
      </c>
      <c r="B225" t="s">
        <v>972</v>
      </c>
      <c r="C225" t="s">
        <v>973</v>
      </c>
    </row>
    <row r="226" spans="1:4">
      <c r="A226" t="str">
        <f t="shared" si="3"/>
        <v>A81514-CARNARVON S&amp;G</v>
      </c>
      <c r="B226" t="s">
        <v>976</v>
      </c>
      <c r="C226" t="s">
        <v>977</v>
      </c>
    </row>
    <row r="227" spans="1:4">
      <c r="A227" t="str">
        <f t="shared" si="3"/>
        <v>A81528-WALL LAKE</v>
      </c>
      <c r="B227" t="s">
        <v>980</v>
      </c>
      <c r="C227" t="s">
        <v>981</v>
      </c>
    </row>
    <row r="228" spans="1:4">
      <c r="A228" t="str">
        <f t="shared" si="3"/>
        <v>A81542-WALL LAKE BOYER</v>
      </c>
      <c r="B228" t="s">
        <v>988</v>
      </c>
      <c r="C228" t="s">
        <v>989</v>
      </c>
    </row>
    <row r="229" spans="1:4">
      <c r="A229" t="str">
        <f t="shared" si="3"/>
        <v>A81544-ULMER-MEISTER</v>
      </c>
      <c r="B229" t="s">
        <v>990</v>
      </c>
      <c r="C229" t="s">
        <v>991</v>
      </c>
    </row>
    <row r="230" spans="1:4">
      <c r="A230" t="str">
        <f t="shared" si="3"/>
        <v>A81546-MEISTER</v>
      </c>
      <c r="B230" t="s">
        <v>992</v>
      </c>
      <c r="C230" t="s">
        <v>993</v>
      </c>
    </row>
    <row r="231" spans="1:4">
      <c r="A231" t="str">
        <f t="shared" si="3"/>
        <v>A82002-MCCAUSLAND(MC39)</v>
      </c>
      <c r="B231" t="s">
        <v>1403</v>
      </c>
      <c r="C231" t="s">
        <v>1404</v>
      </c>
    </row>
    <row r="232" spans="1:4">
      <c r="A232" t="str">
        <f t="shared" si="3"/>
        <v>A82004-NEW LIBERTY(MC41)</v>
      </c>
      <c r="B232" t="s">
        <v>1405</v>
      </c>
      <c r="C232" t="s">
        <v>1406</v>
      </c>
      <c r="D232" t="s">
        <v>1523</v>
      </c>
    </row>
    <row r="233" spans="1:4">
      <c r="A233" t="str">
        <f t="shared" si="3"/>
        <v>A82006-LECLAIRE(MC38)</v>
      </c>
      <c r="B233" t="s">
        <v>1407</v>
      </c>
      <c r="C233" t="s">
        <v>1408</v>
      </c>
    </row>
    <row r="234" spans="1:4">
      <c r="A234" t="str">
        <f t="shared" si="3"/>
        <v>A82008-LINWOOD MINE</v>
      </c>
      <c r="B234" t="s">
        <v>1409</v>
      </c>
      <c r="C234" t="s">
        <v>1410</v>
      </c>
      <c r="D234" t="s">
        <v>1523</v>
      </c>
    </row>
    <row r="235" spans="1:4">
      <c r="A235" t="str">
        <f t="shared" si="3"/>
        <v>A83506-HARLAN-REINIG</v>
      </c>
      <c r="B235" t="s">
        <v>995</v>
      </c>
      <c r="C235" t="s">
        <v>996</v>
      </c>
    </row>
    <row r="236" spans="1:4">
      <c r="A236" t="str">
        <f t="shared" si="3"/>
        <v>A84502-VANZEE</v>
      </c>
      <c r="B236" t="s">
        <v>997</v>
      </c>
      <c r="C236" t="s">
        <v>998</v>
      </c>
    </row>
    <row r="237" spans="1:4">
      <c r="A237" t="str">
        <f t="shared" si="3"/>
        <v>A84506-HUDSON-OSTERCAMP</v>
      </c>
      <c r="B237" t="s">
        <v>999</v>
      </c>
      <c r="C237" t="s">
        <v>1000</v>
      </c>
    </row>
    <row r="238" spans="1:4">
      <c r="A238" t="str">
        <f t="shared" si="3"/>
        <v>A84510-HAWARDEN-NORTH</v>
      </c>
      <c r="B238" t="s">
        <v>1001</v>
      </c>
      <c r="C238" t="s">
        <v>1002</v>
      </c>
    </row>
    <row r="239" spans="1:4">
      <c r="A239" t="str">
        <f t="shared" si="3"/>
        <v>A84528-HIGMAN-CHATSWORTH</v>
      </c>
      <c r="B239" t="s">
        <v>1003</v>
      </c>
      <c r="C239" t="s">
        <v>1004</v>
      </c>
    </row>
    <row r="240" spans="1:4">
      <c r="A240" t="str">
        <f t="shared" si="3"/>
        <v>A84532-LASSON</v>
      </c>
      <c r="B240" t="s">
        <v>1005</v>
      </c>
      <c r="C240" t="s">
        <v>1006</v>
      </c>
    </row>
    <row r="241" spans="1:4">
      <c r="A241" t="str">
        <f t="shared" si="3"/>
        <v>A84536-VANBEEK</v>
      </c>
      <c r="B241" t="s">
        <v>1007</v>
      </c>
      <c r="C241" t="s">
        <v>1008</v>
      </c>
    </row>
    <row r="242" spans="1:4">
      <c r="A242" t="str">
        <f t="shared" si="3"/>
        <v>A84538-VAN'T HUL</v>
      </c>
      <c r="B242" t="s">
        <v>1009</v>
      </c>
      <c r="C242" t="s">
        <v>1010</v>
      </c>
    </row>
    <row r="243" spans="1:4">
      <c r="A243" t="str">
        <f t="shared" si="3"/>
        <v>A85006-AMES MINE</v>
      </c>
      <c r="B243" t="s">
        <v>1411</v>
      </c>
      <c r="C243" t="s">
        <v>1412</v>
      </c>
      <c r="D243" t="s">
        <v>1523</v>
      </c>
    </row>
    <row r="244" spans="1:4">
      <c r="A244" t="str">
        <f t="shared" si="3"/>
        <v>A85510-AMES SOUTH</v>
      </c>
      <c r="B244" t="s">
        <v>1011</v>
      </c>
      <c r="C244" t="s">
        <v>1012</v>
      </c>
    </row>
    <row r="245" spans="1:4">
      <c r="A245" t="str">
        <f t="shared" si="3"/>
        <v>A86002-MONTOUR</v>
      </c>
      <c r="B245" t="s">
        <v>1413</v>
      </c>
      <c r="C245" t="s">
        <v>1414</v>
      </c>
    </row>
    <row r="246" spans="1:4">
      <c r="A246" t="str">
        <f t="shared" si="3"/>
        <v>A86502-FLINT</v>
      </c>
      <c r="B246" t="s">
        <v>1013</v>
      </c>
      <c r="C246" t="s">
        <v>1014</v>
      </c>
    </row>
    <row r="247" spans="1:4">
      <c r="A247" t="str">
        <f t="shared" si="3"/>
        <v>A89002-DOUDS MINE</v>
      </c>
      <c r="B247" t="s">
        <v>1415</v>
      </c>
      <c r="C247" t="s">
        <v>1416</v>
      </c>
    </row>
    <row r="248" spans="1:4">
      <c r="A248" t="str">
        <f t="shared" si="3"/>
        <v>A89006-FARMINGTON-COMANCHE</v>
      </c>
      <c r="B248" t="s">
        <v>1417</v>
      </c>
      <c r="C248" t="s">
        <v>1418</v>
      </c>
    </row>
    <row r="249" spans="1:4">
      <c r="A249" t="str">
        <f t="shared" si="3"/>
        <v>A89008-SELMA-GARDNER</v>
      </c>
      <c r="B249" t="s">
        <v>1419</v>
      </c>
      <c r="C249" t="s">
        <v>1420</v>
      </c>
    </row>
    <row r="250" spans="1:4">
      <c r="A250" t="str">
        <f t="shared" si="3"/>
        <v>A90508-STEVENSON</v>
      </c>
      <c r="B250" t="s">
        <v>1016</v>
      </c>
      <c r="C250" t="s">
        <v>1017</v>
      </c>
    </row>
    <row r="251" spans="1:4">
      <c r="A251" t="str">
        <f t="shared" si="3"/>
        <v>A90510-CHILLICOTHE</v>
      </c>
      <c r="B251" t="s">
        <v>1018</v>
      </c>
      <c r="C251" t="s">
        <v>1019</v>
      </c>
    </row>
    <row r="252" spans="1:4">
      <c r="A252" t="str">
        <f t="shared" si="3"/>
        <v>A92002-WEST CHESTER</v>
      </c>
      <c r="B252" t="s">
        <v>1421</v>
      </c>
      <c r="C252" t="s">
        <v>1422</v>
      </c>
    </row>
    <row r="253" spans="1:4">
      <c r="A253" t="str">
        <f t="shared" si="3"/>
        <v>A94002-FT DODGE MINE</v>
      </c>
      <c r="B253" t="s">
        <v>1423</v>
      </c>
      <c r="C253" t="s">
        <v>1424</v>
      </c>
      <c r="D253" t="s">
        <v>1523</v>
      </c>
    </row>
    <row r="254" spans="1:4">
      <c r="A254" t="str">
        <f t="shared" si="3"/>
        <v>A96002-KENDALLVILLE</v>
      </c>
      <c r="B254" t="s">
        <v>1425</v>
      </c>
      <c r="C254" t="s">
        <v>1426</v>
      </c>
      <c r="D254" t="s">
        <v>1523</v>
      </c>
    </row>
    <row r="255" spans="1:4">
      <c r="A255" t="str">
        <f t="shared" si="3"/>
        <v>A96004-HOVEY</v>
      </c>
      <c r="B255" t="s">
        <v>1427</v>
      </c>
      <c r="C255" t="s">
        <v>1428</v>
      </c>
      <c r="D255" t="s">
        <v>1523</v>
      </c>
    </row>
    <row r="256" spans="1:4">
      <c r="A256" t="str">
        <f t="shared" si="3"/>
        <v>A96011-GJETLEY</v>
      </c>
      <c r="B256" t="s">
        <v>1429</v>
      </c>
      <c r="C256" t="s">
        <v>1037</v>
      </c>
      <c r="D256" t="s">
        <v>1523</v>
      </c>
    </row>
    <row r="257" spans="1:4">
      <c r="A257" t="str">
        <f t="shared" si="3"/>
        <v>A96017-SKYLINE B</v>
      </c>
      <c r="B257" t="s">
        <v>1430</v>
      </c>
      <c r="C257" t="s">
        <v>1431</v>
      </c>
      <c r="D257" t="s">
        <v>1523</v>
      </c>
    </row>
    <row r="258" spans="1:4">
      <c r="A258" t="str">
        <f t="shared" si="3"/>
        <v>A96052-ESTREM</v>
      </c>
      <c r="B258" t="s">
        <v>1432</v>
      </c>
      <c r="C258" t="s">
        <v>1433</v>
      </c>
    </row>
    <row r="259" spans="1:4">
      <c r="A259" t="str">
        <f t="shared" si="3"/>
        <v>A96064-STIKA</v>
      </c>
      <c r="B259" t="s">
        <v>1434</v>
      </c>
      <c r="C259" t="s">
        <v>1435</v>
      </c>
    </row>
    <row r="260" spans="1:4">
      <c r="A260" t="str">
        <f t="shared" si="3"/>
        <v>A96090-MCKENNA SOUTH</v>
      </c>
      <c r="B260" t="s">
        <v>1436</v>
      </c>
      <c r="C260" t="s">
        <v>1437</v>
      </c>
      <c r="D260" t="s">
        <v>1523</v>
      </c>
    </row>
    <row r="261" spans="1:4">
      <c r="A261" t="str">
        <f t="shared" ref="A261:A324" si="4">CONCATENATE(B261,"-",C261)</f>
        <v>A97502-CORRECTIONVILLE-BUCK</v>
      </c>
      <c r="B261" t="s">
        <v>1042</v>
      </c>
      <c r="C261" t="s">
        <v>1043</v>
      </c>
    </row>
    <row r="262" spans="1:4">
      <c r="A262" t="str">
        <f t="shared" si="4"/>
        <v>A97516-ANTHON</v>
      </c>
      <c r="B262" t="s">
        <v>1044</v>
      </c>
      <c r="C262" t="s">
        <v>1045</v>
      </c>
    </row>
    <row r="263" spans="1:4">
      <c r="A263" t="str">
        <f t="shared" si="4"/>
        <v>A97518-SMITHLAND</v>
      </c>
      <c r="B263" t="s">
        <v>1046</v>
      </c>
      <c r="C263" t="s">
        <v>1047</v>
      </c>
    </row>
    <row r="264" spans="1:4">
      <c r="A264" t="str">
        <f t="shared" si="4"/>
        <v>A97538-ANTHON-WRIGHT</v>
      </c>
      <c r="B264" t="s">
        <v>1052</v>
      </c>
      <c r="C264" t="s">
        <v>1053</v>
      </c>
    </row>
    <row r="265" spans="1:4">
      <c r="A265" t="str">
        <f t="shared" si="4"/>
        <v>A98010-FERTILE</v>
      </c>
      <c r="B265" t="s">
        <v>1438</v>
      </c>
      <c r="C265" t="s">
        <v>1057</v>
      </c>
    </row>
    <row r="266" spans="1:4">
      <c r="A266" t="str">
        <f t="shared" si="4"/>
        <v>A98014-STEVENS</v>
      </c>
      <c r="B266" t="s">
        <v>1439</v>
      </c>
      <c r="C266" t="s">
        <v>1440</v>
      </c>
    </row>
    <row r="267" spans="1:4">
      <c r="A267" t="str">
        <f t="shared" si="4"/>
        <v>A98016-EMIL OLSON-BOLTON</v>
      </c>
      <c r="B267" t="s">
        <v>1441</v>
      </c>
      <c r="C267" t="s">
        <v>1442</v>
      </c>
    </row>
    <row r="268" spans="1:4">
      <c r="A268" t="str">
        <f t="shared" si="4"/>
        <v>A98020-TRENHAILE</v>
      </c>
      <c r="B268" t="s">
        <v>1443</v>
      </c>
      <c r="C268" t="s">
        <v>1444</v>
      </c>
    </row>
    <row r="269" spans="1:4">
      <c r="A269" t="str">
        <f t="shared" si="4"/>
        <v>A98502-RANDALL TRANSIT MIX</v>
      </c>
      <c r="B269" t="s">
        <v>1054</v>
      </c>
      <c r="C269" t="s">
        <v>1055</v>
      </c>
    </row>
    <row r="270" spans="1:4">
      <c r="A270" t="str">
        <f t="shared" si="4"/>
        <v>A98504-FERTILE</v>
      </c>
      <c r="B270" t="s">
        <v>1056</v>
      </c>
      <c r="C270" t="s">
        <v>1057</v>
      </c>
      <c r="D270" t="s">
        <v>1523</v>
      </c>
    </row>
    <row r="271" spans="1:4">
      <c r="A271" t="str">
        <f t="shared" si="4"/>
        <v>A99002-VOSS</v>
      </c>
      <c r="B271" t="s">
        <v>1445</v>
      </c>
      <c r="C271" t="s">
        <v>1446</v>
      </c>
    </row>
    <row r="272" spans="1:4">
      <c r="A272" t="str">
        <f t="shared" si="4"/>
        <v>A99502-WRIGHT</v>
      </c>
      <c r="B272" t="s">
        <v>1058</v>
      </c>
      <c r="C272" t="s">
        <v>1059</v>
      </c>
    </row>
    <row r="273" spans="1:4">
      <c r="A273" t="str">
        <f t="shared" si="4"/>
        <v>AIL006-MIDWAY(MC45)</v>
      </c>
      <c r="B273" t="s">
        <v>1447</v>
      </c>
      <c r="C273" t="s">
        <v>1448</v>
      </c>
      <c r="D273" t="s">
        <v>1523</v>
      </c>
    </row>
    <row r="274" spans="1:4">
      <c r="A274" t="str">
        <f t="shared" si="4"/>
        <v>AIL010-ALLIED(MC30)</v>
      </c>
      <c r="B274" t="s">
        <v>1449</v>
      </c>
      <c r="C274" t="s">
        <v>1450</v>
      </c>
    </row>
    <row r="275" spans="1:4">
      <c r="A275" t="str">
        <f t="shared" si="4"/>
        <v>AIL014-DALLAS CITY</v>
      </c>
      <c r="B275" t="s">
        <v>1451</v>
      </c>
      <c r="C275" t="s">
        <v>1452</v>
      </c>
    </row>
    <row r="276" spans="1:4">
      <c r="A276" t="str">
        <f t="shared" si="4"/>
        <v>AIL016-CLEVELAND(MC31)</v>
      </c>
      <c r="B276" t="s">
        <v>1453</v>
      </c>
      <c r="C276" t="s">
        <v>1454</v>
      </c>
    </row>
    <row r="277" spans="1:4">
      <c r="A277" t="str">
        <f t="shared" si="4"/>
        <v>AIL020-HAMILTON</v>
      </c>
      <c r="B277" t="s">
        <v>1455</v>
      </c>
      <c r="C277" t="s">
        <v>826</v>
      </c>
    </row>
    <row r="278" spans="1:4">
      <c r="A278" t="str">
        <f t="shared" si="4"/>
        <v>AIL028-TURNBAUGH</v>
      </c>
      <c r="B278" t="s">
        <v>1456</v>
      </c>
      <c r="C278" t="s">
        <v>1457</v>
      </c>
    </row>
    <row r="279" spans="1:4">
      <c r="A279" t="str">
        <f t="shared" si="4"/>
        <v>AIL046-BLUFF CITY MATERIALS</v>
      </c>
      <c r="B279" t="s">
        <v>1458</v>
      </c>
      <c r="C279" t="s">
        <v>1459</v>
      </c>
    </row>
    <row r="280" spans="1:4">
      <c r="A280" t="str">
        <f t="shared" si="4"/>
        <v>AIL522-CORDOVA INLAND</v>
      </c>
      <c r="B280" t="s">
        <v>1064</v>
      </c>
      <c r="C280" t="s">
        <v>1460</v>
      </c>
      <c r="D280" t="s">
        <v>1523</v>
      </c>
    </row>
    <row r="281" spans="1:4">
      <c r="A281" t="str">
        <f t="shared" si="4"/>
        <v>AMN004-POOL HILL</v>
      </c>
      <c r="B281" t="s">
        <v>1461</v>
      </c>
      <c r="C281" t="s">
        <v>1528</v>
      </c>
    </row>
    <row r="282" spans="1:4">
      <c r="A282" t="str">
        <f t="shared" si="4"/>
        <v>AMN006-OTTERNESS</v>
      </c>
      <c r="B282" t="s">
        <v>1462</v>
      </c>
      <c r="C282" t="s">
        <v>1463</v>
      </c>
    </row>
    <row r="283" spans="1:4">
      <c r="A283" t="str">
        <f t="shared" si="4"/>
        <v>AMN008-NEW ULM QTZ</v>
      </c>
      <c r="B283" t="s">
        <v>1464</v>
      </c>
      <c r="C283" t="s">
        <v>1628</v>
      </c>
    </row>
    <row r="284" spans="1:4">
      <c r="A284" t="str">
        <f t="shared" si="4"/>
        <v>AMN010-ST CLOUD-GRANITE</v>
      </c>
      <c r="B284" t="s">
        <v>1465</v>
      </c>
      <c r="C284" t="s">
        <v>1466</v>
      </c>
    </row>
    <row r="285" spans="1:4">
      <c r="A285" t="str">
        <f t="shared" si="4"/>
        <v>AMN024-YELLOW MEDICINE</v>
      </c>
      <c r="B285" t="s">
        <v>1467</v>
      </c>
      <c r="C285" t="s">
        <v>1468</v>
      </c>
    </row>
    <row r="286" spans="1:4">
      <c r="A286" t="str">
        <f t="shared" si="4"/>
        <v>AMN026-BIG STONE</v>
      </c>
      <c r="B286" t="s">
        <v>1469</v>
      </c>
      <c r="C286" t="s">
        <v>1470</v>
      </c>
    </row>
    <row r="287" spans="1:4">
      <c r="A287" t="str">
        <f t="shared" si="4"/>
        <v>AMN030-GENGLER</v>
      </c>
      <c r="B287" t="s">
        <v>1471</v>
      </c>
      <c r="C287" t="s">
        <v>1472</v>
      </c>
      <c r="D287" t="s">
        <v>1523</v>
      </c>
    </row>
    <row r="288" spans="1:4">
      <c r="A288" t="str">
        <f t="shared" si="4"/>
        <v>AMN032-COTTONWOOD</v>
      </c>
      <c r="B288" t="s">
        <v>1473</v>
      </c>
      <c r="C288" t="s">
        <v>1474</v>
      </c>
    </row>
    <row r="289" spans="1:3">
      <c r="A289" t="str">
        <f t="shared" si="4"/>
        <v>AMN034-ENGRAV</v>
      </c>
      <c r="B289" t="s">
        <v>1475</v>
      </c>
      <c r="C289" t="s">
        <v>1476</v>
      </c>
    </row>
    <row r="290" spans="1:3">
      <c r="A290" t="str">
        <f t="shared" si="4"/>
        <v>AMN042-SCOTT</v>
      </c>
      <c r="B290" t="s">
        <v>1477</v>
      </c>
      <c r="C290" t="s">
        <v>1529</v>
      </c>
    </row>
    <row r="291" spans="1:3">
      <c r="A291" t="str">
        <f t="shared" si="4"/>
        <v>AMN044-BIESANZ</v>
      </c>
      <c r="B291" t="s">
        <v>1478</v>
      </c>
      <c r="C291" t="s">
        <v>1479</v>
      </c>
    </row>
    <row r="292" spans="1:3">
      <c r="A292" t="str">
        <f t="shared" si="4"/>
        <v>AMN046-43 QUARRY</v>
      </c>
      <c r="B292" t="s">
        <v>1480</v>
      </c>
      <c r="C292" t="s">
        <v>1481</v>
      </c>
    </row>
    <row r="293" spans="1:3">
      <c r="A293" t="str">
        <f>CONCATENATE(B293,"-",C293)</f>
        <v>AMN052-ABNET</v>
      </c>
      <c r="B293" t="s">
        <v>1482</v>
      </c>
      <c r="C293" t="s">
        <v>1483</v>
      </c>
    </row>
    <row r="294" spans="1:3">
      <c r="A294" t="str">
        <f>CONCATENATE(B294,"-",C294)</f>
        <v>AMN054-HOOGLAND</v>
      </c>
      <c r="B294" t="s">
        <v>1484</v>
      </c>
      <c r="C294" t="s">
        <v>1629</v>
      </c>
    </row>
    <row r="295" spans="1:3">
      <c r="A295" t="str">
        <f>CONCATENATE(B295,"-",C295)</f>
        <v>AMN055-ELG</v>
      </c>
      <c r="B295" t="s">
        <v>1630</v>
      </c>
      <c r="C295" t="s">
        <v>1631</v>
      </c>
    </row>
    <row r="296" spans="1:3">
      <c r="A296" t="str">
        <f>CONCATENATE(B296,"-",C296)</f>
        <v>AMN522-PRAIRIE ISLAND</v>
      </c>
      <c r="B296" t="s">
        <v>1485</v>
      </c>
      <c r="C296" t="s">
        <v>1632</v>
      </c>
    </row>
    <row r="297" spans="1:3">
      <c r="A297" t="str">
        <f t="shared" si="4"/>
        <v>AMN528-POPE</v>
      </c>
      <c r="B297" t="s">
        <v>1070</v>
      </c>
      <c r="C297" t="s">
        <v>1071</v>
      </c>
    </row>
    <row r="298" spans="1:3">
      <c r="A298" t="str">
        <f t="shared" si="4"/>
        <v>AMN536-ELK RIVER</v>
      </c>
      <c r="B298" t="s">
        <v>1072</v>
      </c>
      <c r="C298" t="s">
        <v>1073</v>
      </c>
    </row>
    <row r="299" spans="1:3">
      <c r="A299" t="str">
        <f t="shared" si="4"/>
        <v>AMN544-LAKEVILLE</v>
      </c>
      <c r="B299" t="s">
        <v>1487</v>
      </c>
      <c r="C299" t="s">
        <v>1488</v>
      </c>
    </row>
    <row r="300" spans="1:3">
      <c r="A300" t="str">
        <f>CONCATENATE(B300,"-",C300)</f>
        <v>AMN550-SACHS</v>
      </c>
      <c r="B300" t="s">
        <v>1076</v>
      </c>
      <c r="C300" t="s">
        <v>1077</v>
      </c>
    </row>
    <row r="301" spans="1:3">
      <c r="A301" t="str">
        <f t="shared" si="4"/>
        <v>AMN558-ST CROIX</v>
      </c>
      <c r="B301" t="s">
        <v>1082</v>
      </c>
      <c r="C301" t="s">
        <v>1083</v>
      </c>
    </row>
    <row r="302" spans="1:3">
      <c r="A302" t="str">
        <f t="shared" si="4"/>
        <v>AMN560-ROSEMONT</v>
      </c>
      <c r="B302" t="s">
        <v>1084</v>
      </c>
      <c r="C302" t="s">
        <v>1633</v>
      </c>
    </row>
    <row r="303" spans="1:3">
      <c r="A303" t="str">
        <f t="shared" si="4"/>
        <v>AMN564-HASTINGS</v>
      </c>
      <c r="B303" t="s">
        <v>1634</v>
      </c>
      <c r="C303" t="s">
        <v>1635</v>
      </c>
    </row>
    <row r="304" spans="1:3">
      <c r="A304" t="str">
        <f t="shared" si="4"/>
        <v>AMN566-ELK RIVER</v>
      </c>
      <c r="B304" t="s">
        <v>1088</v>
      </c>
      <c r="C304" t="s">
        <v>1073</v>
      </c>
    </row>
    <row r="305" spans="1:4">
      <c r="A305" t="str">
        <f t="shared" si="4"/>
        <v>AMN568-EMPIRE</v>
      </c>
      <c r="B305" t="s">
        <v>1089</v>
      </c>
      <c r="C305" t="s">
        <v>1090</v>
      </c>
    </row>
    <row r="306" spans="1:4">
      <c r="A306" t="str">
        <f t="shared" si="4"/>
        <v>AMN570-WINONA AGGREGATE</v>
      </c>
      <c r="B306" t="s">
        <v>1489</v>
      </c>
      <c r="C306" t="s">
        <v>1490</v>
      </c>
    </row>
    <row r="307" spans="1:4">
      <c r="A307" t="str">
        <f t="shared" si="4"/>
        <v>AMN576-TILSTRA</v>
      </c>
      <c r="B307" t="s">
        <v>1095</v>
      </c>
      <c r="C307" t="s">
        <v>1096</v>
      </c>
    </row>
    <row r="308" spans="1:4">
      <c r="A308" t="str">
        <f t="shared" si="4"/>
        <v>AMO002-KAHOKA</v>
      </c>
      <c r="B308" t="s">
        <v>1491</v>
      </c>
      <c r="C308" t="s">
        <v>1492</v>
      </c>
    </row>
    <row r="309" spans="1:4">
      <c r="A309" t="str">
        <f t="shared" si="4"/>
        <v>AMO022-IRON MT</v>
      </c>
      <c r="B309" t="s">
        <v>1493</v>
      </c>
      <c r="C309" t="s">
        <v>1494</v>
      </c>
    </row>
    <row r="310" spans="1:4">
      <c r="A310" t="str">
        <f t="shared" si="4"/>
        <v>AMO024-HUNTINGTON</v>
      </c>
      <c r="B310" t="s">
        <v>1495</v>
      </c>
      <c r="C310" t="s">
        <v>1496</v>
      </c>
    </row>
    <row r="311" spans="1:4">
      <c r="A311" t="str">
        <f t="shared" si="4"/>
        <v>AMO058-PIT#3</v>
      </c>
      <c r="B311" t="s">
        <v>1497</v>
      </c>
      <c r="C311" t="s">
        <v>1498</v>
      </c>
    </row>
    <row r="312" spans="1:4">
      <c r="A312" t="str">
        <f t="shared" si="4"/>
        <v>AMO060-RANDOLPH MINE</v>
      </c>
      <c r="B312" t="s">
        <v>1499</v>
      </c>
      <c r="C312" t="s">
        <v>1500</v>
      </c>
    </row>
    <row r="313" spans="1:4">
      <c r="A313" t="str">
        <f t="shared" si="4"/>
        <v>ANE002-WEEPING WATER MINE</v>
      </c>
      <c r="B313" t="s">
        <v>1501</v>
      </c>
      <c r="C313" t="s">
        <v>1502</v>
      </c>
      <c r="D313" t="s">
        <v>1523</v>
      </c>
    </row>
    <row r="314" spans="1:4">
      <c r="A314" t="str">
        <f t="shared" si="4"/>
        <v>ANE010-FT CALHOUN</v>
      </c>
      <c r="B314" t="s">
        <v>1503</v>
      </c>
      <c r="C314" t="s">
        <v>1504</v>
      </c>
      <c r="D314" t="s">
        <v>1523</v>
      </c>
    </row>
    <row r="315" spans="1:4">
      <c r="A315" t="str">
        <f t="shared" si="4"/>
        <v>ANE504-WATERLOO #40</v>
      </c>
      <c r="B315" t="s">
        <v>1105</v>
      </c>
      <c r="C315" t="s">
        <v>1106</v>
      </c>
    </row>
    <row r="316" spans="1:4">
      <c r="A316" t="str">
        <f t="shared" si="4"/>
        <v>ANE544-VALLEY</v>
      </c>
      <c r="B316" t="s">
        <v>1107</v>
      </c>
      <c r="C316" t="s">
        <v>1108</v>
      </c>
    </row>
    <row r="317" spans="1:4">
      <c r="A317" t="str">
        <f t="shared" si="4"/>
        <v>ANE548-WEST CENTER SAND</v>
      </c>
      <c r="B317" t="s">
        <v>1109</v>
      </c>
      <c r="C317" t="s">
        <v>1110</v>
      </c>
    </row>
    <row r="318" spans="1:4">
      <c r="A318" t="str">
        <f t="shared" si="4"/>
        <v>ANE552 -WATERLOO SAND</v>
      </c>
      <c r="B318" t="s">
        <v>1505</v>
      </c>
      <c r="C318" t="s">
        <v>661</v>
      </c>
    </row>
    <row r="319" spans="1:4">
      <c r="A319" t="str">
        <f t="shared" si="4"/>
        <v>ANE560-PLANT #45</v>
      </c>
      <c r="B319" t="s">
        <v>1112</v>
      </c>
      <c r="C319" t="s">
        <v>1636</v>
      </c>
    </row>
    <row r="320" spans="1:4">
      <c r="A320" t="str">
        <f t="shared" si="4"/>
        <v>ANE564-NORTH VALLEY SAND</v>
      </c>
      <c r="B320" t="s">
        <v>1113</v>
      </c>
      <c r="C320" t="s">
        <v>1114</v>
      </c>
    </row>
    <row r="321" spans="1:4">
      <c r="A321" t="str">
        <f t="shared" si="4"/>
        <v>ANE566-PLANT #52</v>
      </c>
      <c r="B321" t="s">
        <v>1115</v>
      </c>
      <c r="C321" t="s">
        <v>1116</v>
      </c>
    </row>
    <row r="322" spans="1:4">
      <c r="A322" t="str">
        <f t="shared" si="4"/>
        <v>ASD002-DELL RAPIDS</v>
      </c>
      <c r="B322" t="s">
        <v>1506</v>
      </c>
      <c r="C322" t="s">
        <v>1507</v>
      </c>
      <c r="D322" t="s">
        <v>1523</v>
      </c>
    </row>
    <row r="323" spans="1:4">
      <c r="A323" t="str">
        <f t="shared" si="4"/>
        <v>ASD004-SIOUX FALLS QUARTZITE</v>
      </c>
      <c r="B323" t="s">
        <v>1508</v>
      </c>
      <c r="C323" t="s">
        <v>1509</v>
      </c>
      <c r="D323" t="s">
        <v>1523</v>
      </c>
    </row>
    <row r="324" spans="1:4">
      <c r="A324" t="str">
        <f t="shared" si="4"/>
        <v>ASD006-EAST SIOUX</v>
      </c>
      <c r="B324" t="s">
        <v>1510</v>
      </c>
      <c r="C324" t="s">
        <v>1122</v>
      </c>
    </row>
    <row r="325" spans="1:4">
      <c r="A325" t="str">
        <f t="shared" ref="A325:A338" si="5">CONCATENATE(B325,"-",C325)</f>
        <v>ASD008-SPENCER</v>
      </c>
      <c r="B325" t="s">
        <v>1530</v>
      </c>
      <c r="C325" t="s">
        <v>1531</v>
      </c>
      <c r="D325" t="s">
        <v>1523</v>
      </c>
    </row>
    <row r="326" spans="1:4">
      <c r="A326" t="str">
        <f t="shared" si="5"/>
        <v>ASD502-BOYER</v>
      </c>
      <c r="B326" t="s">
        <v>1637</v>
      </c>
      <c r="C326" t="s">
        <v>1638</v>
      </c>
    </row>
    <row r="327" spans="1:4">
      <c r="A327" t="str">
        <f>CONCATENATE(B327,"-",C327)</f>
        <v>ASD526-CORSON</v>
      </c>
      <c r="B327" t="s">
        <v>1119</v>
      </c>
      <c r="C327" t="s">
        <v>1120</v>
      </c>
    </row>
    <row r="328" spans="1:4">
      <c r="A328" t="str">
        <f t="shared" si="5"/>
        <v>AWI022-KINGS BLUFF</v>
      </c>
      <c r="B328" t="s">
        <v>1511</v>
      </c>
      <c r="C328" t="s">
        <v>1512</v>
      </c>
    </row>
    <row r="329" spans="1:4">
      <c r="A329" t="str">
        <f t="shared" si="5"/>
        <v>AWI030-HAVERLAND</v>
      </c>
      <c r="B329" t="s">
        <v>1513</v>
      </c>
      <c r="C329" t="s">
        <v>1514</v>
      </c>
    </row>
    <row r="330" spans="1:4">
      <c r="A330" t="str">
        <f t="shared" si="5"/>
        <v>AWI038-ATHENS</v>
      </c>
      <c r="B330" t="s">
        <v>1515</v>
      </c>
      <c r="C330" t="s">
        <v>1532</v>
      </c>
    </row>
    <row r="331" spans="1:4">
      <c r="A331" t="str">
        <f t="shared" si="5"/>
        <v>AWI044-SLAMA</v>
      </c>
      <c r="B331" t="s">
        <v>1516</v>
      </c>
      <c r="C331" t="s">
        <v>1517</v>
      </c>
    </row>
    <row r="332" spans="1:4">
      <c r="A332" t="str">
        <f t="shared" si="5"/>
        <v>AWI046-HAHN</v>
      </c>
      <c r="B332" t="s">
        <v>1518</v>
      </c>
      <c r="C332" t="s">
        <v>1519</v>
      </c>
    </row>
    <row r="333" spans="1:4">
      <c r="A333" t="str">
        <f t="shared" si="5"/>
        <v>AWI502-PRAIRIE DU CHIEN</v>
      </c>
      <c r="B333" t="s">
        <v>1123</v>
      </c>
      <c r="C333" t="s">
        <v>1124</v>
      </c>
    </row>
    <row r="334" spans="1:4">
      <c r="A334" t="str">
        <f t="shared" si="5"/>
        <v>AWI504-VOGT</v>
      </c>
      <c r="B334" t="s">
        <v>1125</v>
      </c>
      <c r="C334" t="s">
        <v>1533</v>
      </c>
    </row>
    <row r="335" spans="1:4">
      <c r="A335" t="str">
        <f t="shared" si="5"/>
        <v>AWI514-HAGER CITY</v>
      </c>
      <c r="B335" t="s">
        <v>1130</v>
      </c>
      <c r="C335" t="s">
        <v>1131</v>
      </c>
    </row>
    <row r="336" spans="1:4">
      <c r="A336" t="str">
        <f t="shared" si="5"/>
        <v>AWI524-HAEF</v>
      </c>
      <c r="B336" t="s">
        <v>1136</v>
      </c>
      <c r="C336" t="s">
        <v>1137</v>
      </c>
    </row>
    <row r="337" spans="1:3">
      <c r="A337" t="str">
        <f t="shared" si="5"/>
        <v>AWI528-NELSON</v>
      </c>
      <c r="B337" t="s">
        <v>1140</v>
      </c>
      <c r="C337" t="s">
        <v>720</v>
      </c>
    </row>
    <row r="338" spans="1:3">
      <c r="A338" t="str">
        <f t="shared" si="5"/>
        <v>AWI532-WOLF</v>
      </c>
      <c r="B338" t="s">
        <v>1639</v>
      </c>
      <c r="C338" t="s">
        <v>1640</v>
      </c>
    </row>
  </sheetData>
  <sheetProtection algorithmName="SHA-512" hashValue="kb8wCr7cT5liRTsqVHBZLBpb7ZNLHhAyWE0S8tF/DSErGKxnTpoWGaGKY6oYVxVZAa/H8rDVseuQAuqcJE1/2g==" saltValue="6/E85bTKQ3iAZnZw0vT8Pg==" spinCount="100000" sheet="1" objects="1" scenarios="1"/>
  <mergeCells count="1">
    <mergeCell ref="A1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4</vt:i4>
      </vt:variant>
    </vt:vector>
  </HeadingPairs>
  <TitlesOfParts>
    <vt:vector size="20" baseType="lpstr">
      <vt:lpstr>Maturity Curve</vt:lpstr>
      <vt:lpstr>Regression</vt:lpstr>
      <vt:lpstr>Summary</vt:lpstr>
      <vt:lpstr>Validation</vt:lpstr>
      <vt:lpstr>Validation-2</vt:lpstr>
      <vt:lpstr>Validation-3</vt:lpstr>
      <vt:lpstr>Validation-4</vt:lpstr>
      <vt:lpstr>Validation-5</vt:lpstr>
      <vt:lpstr>CA</vt:lpstr>
      <vt:lpstr>FA</vt:lpstr>
      <vt:lpstr>CEMENT</vt:lpstr>
      <vt:lpstr>FLYASH</vt:lpstr>
      <vt:lpstr>SLAG</vt:lpstr>
      <vt:lpstr>ADMIX-AIR</vt:lpstr>
      <vt:lpstr>COMB-WR-MR</vt:lpstr>
      <vt:lpstr>COUNTIES</vt:lpstr>
      <vt:lpstr>intercept</vt:lpstr>
      <vt:lpstr>openingTTF</vt:lpstr>
      <vt:lpstr>'Maturity Curve'!Print_Area</vt:lpstr>
      <vt:lpstr>slope</vt:lpstr>
    </vt:vector>
  </TitlesOfParts>
  <Company>Iowa DOT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thanson</dc:creator>
  <cp:lastModifiedBy>Barko, Christian</cp:lastModifiedBy>
  <cp:lastPrinted>2018-02-19T18:43:50Z</cp:lastPrinted>
  <dcterms:created xsi:type="dcterms:W3CDTF">2000-01-12T17:20:18Z</dcterms:created>
  <dcterms:modified xsi:type="dcterms:W3CDTF">2026-01-22T15:49:50Z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  <property fmtid="{D5CDD505-2E9C-101B-9397-08002B2CF9AE}" pid="36" name="MSIP_Label_0faac733-ded1-41e0-8ea6-961193f81247_Enabled">
    <vt:lpwstr>true</vt:lpwstr>
  </property>
  <property fmtid="{D5CDD505-2E9C-101B-9397-08002B2CF9AE}" pid="37" name="MSIP_Label_0faac733-ded1-41e0-8ea6-961193f81247_SetDate">
    <vt:lpwstr>2026-01-06T14:14:37Z</vt:lpwstr>
  </property>
  <property fmtid="{D5CDD505-2E9C-101B-9397-08002B2CF9AE}" pid="38" name="MSIP_Label_0faac733-ded1-41e0-8ea6-961193f81247_Method">
    <vt:lpwstr>Standard</vt:lpwstr>
  </property>
  <property fmtid="{D5CDD505-2E9C-101B-9397-08002B2CF9AE}" pid="39" name="MSIP_Label_0faac733-ded1-41e0-8ea6-961193f81247_Name">
    <vt:lpwstr>defa4170-0d19-0005-0004-bc88714345d2</vt:lpwstr>
  </property>
  <property fmtid="{D5CDD505-2E9C-101B-9397-08002B2CF9AE}" pid="40" name="MSIP_Label_0faac733-ded1-41e0-8ea6-961193f81247_SiteId">
    <vt:lpwstr>a1e65fcc-32fa-4fdd-8692-0cc2eb06676e</vt:lpwstr>
  </property>
  <property fmtid="{D5CDD505-2E9C-101B-9397-08002B2CF9AE}" pid="41" name="MSIP_Label_0faac733-ded1-41e0-8ea6-961193f81247_ActionId">
    <vt:lpwstr>f2e21b5c-c2e0-49f8-b98a-55847b54d91b</vt:lpwstr>
  </property>
  <property fmtid="{D5CDD505-2E9C-101B-9397-08002B2CF9AE}" pid="42" name="MSIP_Label_0faac733-ded1-41e0-8ea6-961193f81247_ContentBits">
    <vt:lpwstr>0</vt:lpwstr>
  </property>
  <property fmtid="{D5CDD505-2E9C-101B-9397-08002B2CF9AE}" pid="43" name="MSIP_Label_0faac733-ded1-41e0-8ea6-961193f81247_Tag">
    <vt:lpwstr>10, 3, 0, 1</vt:lpwstr>
  </property>
</Properties>
</file>