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W:\Highway\Materials\PCC\Field and Lab Reports\Qmc\Miscellaneous\"/>
    </mc:Choice>
  </mc:AlternateContent>
  <xr:revisionPtr revIDLastSave="0" documentId="13_ncr:1_{C405A3F8-AC47-49E0-9EFC-26EDA2273874}" xr6:coauthVersionLast="45" xr6:coauthVersionMax="45" xr10:uidLastSave="{00000000-0000-0000-0000-000000000000}"/>
  <workbookProtection workbookPassword="D8FF" lockStructure="1"/>
  <bookViews>
    <workbookView xWindow="-110" yWindow="-110" windowWidth="19420" windowHeight="10420" activeTab="1" xr2:uid="{00000000-000D-0000-FFFF-FFFF00000000}"/>
  </bookViews>
  <sheets>
    <sheet name="Info" sheetId="1" r:id="rId1"/>
    <sheet name="Sieve Data" sheetId="11" r:id="rId2"/>
    <sheet name="Gradation" sheetId="8" r:id="rId3"/>
    <sheet name="Report" sheetId="9" r:id="rId4"/>
    <sheet name="Assurance" sheetId="5" r:id="rId5"/>
    <sheet name="Verification" sheetId="6" r:id="rId6"/>
  </sheets>
  <definedNames>
    <definedName name="_xlnm.Print_Area" localSheetId="2">Gradation!$A$1:$G$41</definedName>
    <definedName name="_xlnm.Print_Area" localSheetId="0">Info!$A$1:$C$75</definedName>
    <definedName name="_xlnm.Print_Area" localSheetId="3">Report!$A$1:$G$84</definedName>
    <definedName name="_xlnm.Print_Area" localSheetId="1">'Sieve Data'!$A$1:$J$48</definedName>
    <definedName name="_xlnm.Print_Area" localSheetId="5">Verification!$A$1:$N$41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8" l="1"/>
  <c r="B10" i="8"/>
  <c r="E48" i="9"/>
  <c r="E28" i="9"/>
  <c r="B41" i="9"/>
  <c r="M22" i="11"/>
  <c r="K20" i="11" s="1"/>
  <c r="M21" i="11"/>
  <c r="M20" i="11"/>
  <c r="M4" i="11"/>
  <c r="M3" i="11"/>
  <c r="M23" i="11"/>
  <c r="M24" i="11"/>
  <c r="M25" i="11"/>
  <c r="M26" i="11"/>
  <c r="M27" i="11"/>
  <c r="D27" i="11"/>
  <c r="H20" i="11" s="1"/>
  <c r="I20" i="11" s="1"/>
  <c r="D46" i="11"/>
  <c r="E35" i="11" s="1"/>
  <c r="D36" i="11" s="1"/>
  <c r="D10" i="11"/>
  <c r="E2" i="11" s="1"/>
  <c r="D3" i="11" s="1"/>
  <c r="M45" i="11"/>
  <c r="M37" i="11"/>
  <c r="M38" i="11"/>
  <c r="M39" i="11"/>
  <c r="K41" i="11" s="1"/>
  <c r="M40" i="11"/>
  <c r="M41" i="11"/>
  <c r="M42" i="11"/>
  <c r="M43" i="11"/>
  <c r="M44" i="11"/>
  <c r="M10" i="11"/>
  <c r="M5" i="11"/>
  <c r="M6" i="11"/>
  <c r="K3" i="11" s="1"/>
  <c r="M7" i="11"/>
  <c r="M8" i="11"/>
  <c r="M9" i="11"/>
  <c r="K41" i="5"/>
  <c r="J41" i="5"/>
  <c r="I41" i="5"/>
  <c r="H41" i="5"/>
  <c r="G41" i="5"/>
  <c r="F41" i="5"/>
  <c r="E41" i="5"/>
  <c r="D41" i="5"/>
  <c r="K32" i="5"/>
  <c r="J32" i="5"/>
  <c r="I32" i="5"/>
  <c r="H32" i="5"/>
  <c r="G32" i="5"/>
  <c r="F32" i="5"/>
  <c r="E32" i="5"/>
  <c r="D32" i="5"/>
  <c r="K23" i="5"/>
  <c r="J23" i="5"/>
  <c r="I23" i="5"/>
  <c r="H23" i="5"/>
  <c r="G23" i="5"/>
  <c r="F23" i="5"/>
  <c r="E23" i="5"/>
  <c r="D23" i="5"/>
  <c r="K39" i="5"/>
  <c r="J39" i="5"/>
  <c r="I39" i="5"/>
  <c r="H39" i="5"/>
  <c r="G39" i="5"/>
  <c r="F39" i="5"/>
  <c r="E39" i="5"/>
  <c r="D39" i="5"/>
  <c r="K30" i="5"/>
  <c r="J30" i="5"/>
  <c r="I30" i="5"/>
  <c r="H30" i="5"/>
  <c r="G30" i="5"/>
  <c r="F30" i="5"/>
  <c r="E30" i="5"/>
  <c r="D30" i="5"/>
  <c r="L9" i="5"/>
  <c r="L8" i="5"/>
  <c r="L7" i="5"/>
  <c r="L6" i="5"/>
  <c r="L5" i="5"/>
  <c r="D5" i="5"/>
  <c r="D6" i="5"/>
  <c r="D7" i="5"/>
  <c r="D8" i="5"/>
  <c r="D9" i="5"/>
  <c r="D10" i="5"/>
  <c r="D14" i="5"/>
  <c r="N14" i="5"/>
  <c r="D15" i="5"/>
  <c r="N15" i="5"/>
  <c r="D16" i="5"/>
  <c r="N16" i="5"/>
  <c r="J12" i="11"/>
  <c r="K21" i="5" s="1"/>
  <c r="J9" i="11"/>
  <c r="J21" i="5"/>
  <c r="J8" i="11"/>
  <c r="I21" i="5" s="1"/>
  <c r="J3" i="11"/>
  <c r="D21" i="5"/>
  <c r="J4" i="11"/>
  <c r="E21" i="5" s="1"/>
  <c r="J5" i="11"/>
  <c r="F21" i="5" s="1"/>
  <c r="J6" i="11"/>
  <c r="G21" i="5" s="1"/>
  <c r="J7" i="11"/>
  <c r="H21" i="5" s="1"/>
  <c r="B14" i="11"/>
  <c r="B15" i="11" s="1"/>
  <c r="I12" i="11" s="1"/>
  <c r="B21" i="8" s="1"/>
  <c r="D31" i="5"/>
  <c r="D40" i="5"/>
  <c r="E31" i="5"/>
  <c r="F31" i="5"/>
  <c r="G24" i="8"/>
  <c r="F24" i="8"/>
  <c r="E24" i="8"/>
  <c r="C47" i="9"/>
  <c r="E14" i="9"/>
  <c r="E12" i="9"/>
  <c r="B5" i="9"/>
  <c r="B4" i="9"/>
  <c r="B3" i="9"/>
  <c r="C66" i="9"/>
  <c r="C65" i="9"/>
  <c r="C64" i="9"/>
  <c r="C63" i="9"/>
  <c r="C62" i="9"/>
  <c r="C61" i="9"/>
  <c r="C60" i="9"/>
  <c r="C46" i="9"/>
  <c r="C45" i="9"/>
  <c r="C44" i="9"/>
  <c r="C43" i="9"/>
  <c r="C42" i="9"/>
  <c r="C41" i="9"/>
  <c r="C32" i="9"/>
  <c r="C31" i="9"/>
  <c r="C30" i="9"/>
  <c r="C29" i="9"/>
  <c r="C28" i="9"/>
  <c r="C27" i="9"/>
  <c r="C26" i="9"/>
  <c r="C25" i="9"/>
  <c r="C24" i="9"/>
  <c r="C23" i="9"/>
  <c r="C22" i="9"/>
  <c r="C21" i="9"/>
  <c r="F80" i="9"/>
  <c r="E80" i="9"/>
  <c r="C67" i="9"/>
  <c r="C52" i="9"/>
  <c r="E10" i="9"/>
  <c r="G8" i="9"/>
  <c r="G6" i="9"/>
  <c r="G4" i="9"/>
  <c r="B12" i="9"/>
  <c r="G14" i="9"/>
  <c r="G12" i="9"/>
  <c r="G10" i="9"/>
  <c r="B14" i="9"/>
  <c r="E8" i="9"/>
  <c r="E6" i="9"/>
  <c r="E4" i="9"/>
  <c r="B10" i="9"/>
  <c r="B8" i="9"/>
  <c r="B6" i="9"/>
  <c r="B2" i="9"/>
  <c r="B43" i="9"/>
  <c r="E43" i="9" s="1"/>
  <c r="B42" i="9"/>
  <c r="D42" i="9" s="1"/>
  <c r="B60" i="9"/>
  <c r="E60" i="9" s="1"/>
  <c r="J38" i="11"/>
  <c r="J39" i="11"/>
  <c r="J40" i="11"/>
  <c r="J41" i="11"/>
  <c r="J42" i="11"/>
  <c r="J43" i="11"/>
  <c r="J44" i="11"/>
  <c r="J37" i="11"/>
  <c r="J29" i="11"/>
  <c r="J21" i="11"/>
  <c r="J22" i="11"/>
  <c r="J23" i="11"/>
  <c r="J24" i="11"/>
  <c r="J25" i="11"/>
  <c r="J26" i="11"/>
  <c r="J20" i="11"/>
  <c r="B31" i="11"/>
  <c r="B32" i="11" s="1"/>
  <c r="I29" i="11" s="1"/>
  <c r="C21" i="8" s="1"/>
  <c r="G28" i="6"/>
  <c r="C5" i="6"/>
  <c r="N28" i="6"/>
  <c r="N27" i="6"/>
  <c r="G29" i="6"/>
  <c r="G27" i="6"/>
  <c r="L5" i="6"/>
  <c r="C6" i="6"/>
  <c r="L6" i="6"/>
  <c r="C7" i="6"/>
  <c r="L7" i="6"/>
  <c r="C8" i="6"/>
  <c r="L8" i="6"/>
  <c r="C9" i="6"/>
  <c r="L9" i="6"/>
  <c r="C10" i="6"/>
  <c r="L10" i="6"/>
  <c r="C11" i="6"/>
  <c r="C12" i="6"/>
  <c r="J19" i="6"/>
  <c r="J20" i="6"/>
  <c r="H37" i="11"/>
  <c r="B21" i="9"/>
  <c r="D22" i="5"/>
  <c r="E19" i="11"/>
  <c r="D20" i="11" s="1"/>
  <c r="H3" i="11"/>
  <c r="I3" i="11" s="1"/>
  <c r="E41" i="9"/>
  <c r="D41" i="9" l="1"/>
  <c r="F41" i="9" s="1"/>
  <c r="K5" i="11"/>
  <c r="K37" i="11"/>
  <c r="K6" i="11"/>
  <c r="M11" i="11"/>
  <c r="L3" i="11" s="1"/>
  <c r="K38" i="11"/>
  <c r="D60" i="9"/>
  <c r="F60" i="9" s="1"/>
  <c r="N27" i="11"/>
  <c r="N24" i="11"/>
  <c r="N23" i="11"/>
  <c r="N20" i="11"/>
  <c r="N26" i="11"/>
  <c r="N6" i="11"/>
  <c r="O6" i="11" s="1"/>
  <c r="P6" i="11" s="1"/>
  <c r="Q6" i="11" s="1"/>
  <c r="R6" i="11" s="1"/>
  <c r="K4" i="11"/>
  <c r="K22" i="11"/>
  <c r="K40" i="11"/>
  <c r="K7" i="11"/>
  <c r="N7" i="11"/>
  <c r="O7" i="11" s="1"/>
  <c r="P7" i="11" s="1"/>
  <c r="Q7" i="11" s="1"/>
  <c r="N37" i="11"/>
  <c r="O37" i="11" s="1"/>
  <c r="K39" i="11"/>
  <c r="L39" i="11" s="1"/>
  <c r="E42" i="9"/>
  <c r="F42" i="9" s="1"/>
  <c r="M46" i="11"/>
  <c r="L37" i="11" s="1"/>
  <c r="N42" i="11" s="1"/>
  <c r="O42" i="11" s="1"/>
  <c r="P42" i="11" s="1"/>
  <c r="Q42" i="11" s="1"/>
  <c r="R42" i="11" s="1"/>
  <c r="G42" i="11" s="1"/>
  <c r="K21" i="11"/>
  <c r="K23" i="11"/>
  <c r="K24" i="11"/>
  <c r="M29" i="11"/>
  <c r="L20" i="11" s="1"/>
  <c r="N25" i="11" s="1"/>
  <c r="D43" i="9"/>
  <c r="F43" i="9" s="1"/>
  <c r="B52" i="9"/>
  <c r="K31" i="5"/>
  <c r="E21" i="9"/>
  <c r="D21" i="9"/>
  <c r="N38" i="11"/>
  <c r="O38" i="11" s="1"/>
  <c r="N45" i="11"/>
  <c r="N39" i="11"/>
  <c r="O39" i="11" s="1"/>
  <c r="N41" i="11"/>
  <c r="N43" i="11"/>
  <c r="O43" i="11" s="1"/>
  <c r="P43" i="11" s="1"/>
  <c r="Q43" i="11" s="1"/>
  <c r="N9" i="11"/>
  <c r="O9" i="11" s="1"/>
  <c r="P9" i="11" s="1"/>
  <c r="Q9" i="11" s="1"/>
  <c r="R9" i="11" s="1"/>
  <c r="N5" i="11"/>
  <c r="N10" i="11"/>
  <c r="N4" i="11"/>
  <c r="O4" i="11" s="1"/>
  <c r="P4" i="11" s="1"/>
  <c r="N3" i="11"/>
  <c r="O3" i="11" s="1"/>
  <c r="P3" i="11" s="1"/>
  <c r="Q3" i="11" s="1"/>
  <c r="R3" i="11" s="1"/>
  <c r="N40" i="11"/>
  <c r="O40" i="11" s="1"/>
  <c r="I37" i="11"/>
  <c r="B32" i="9"/>
  <c r="K22" i="5"/>
  <c r="N8" i="11"/>
  <c r="O8" i="11" s="1"/>
  <c r="N44" i="11"/>
  <c r="O44" i="11" s="1"/>
  <c r="N21" i="11"/>
  <c r="N22" i="11"/>
  <c r="O21" i="11" l="1"/>
  <c r="P21" i="11" s="1"/>
  <c r="Q21" i="11" s="1"/>
  <c r="R21" i="11" s="1"/>
  <c r="G21" i="11" s="1"/>
  <c r="H21" i="11" s="1"/>
  <c r="O26" i="11"/>
  <c r="O20" i="11"/>
  <c r="P20" i="11" s="1"/>
  <c r="Q20" i="11" s="1"/>
  <c r="R20" i="11" s="1"/>
  <c r="G20" i="11" s="1"/>
  <c r="O25" i="11"/>
  <c r="P25" i="11" s="1"/>
  <c r="Q25" i="11" s="1"/>
  <c r="R25" i="11" s="1"/>
  <c r="G25" i="11" s="1"/>
  <c r="O22" i="11"/>
  <c r="P22" i="11" s="1"/>
  <c r="Q22" i="11" s="1"/>
  <c r="R22" i="11" s="1"/>
  <c r="G22" i="11" s="1"/>
  <c r="P44" i="11"/>
  <c r="Q44" i="11" s="1"/>
  <c r="R44" i="11" s="1"/>
  <c r="G44" i="11" s="1"/>
  <c r="P37" i="11"/>
  <c r="Q37" i="11" s="1"/>
  <c r="R37" i="11" s="1"/>
  <c r="G37" i="11" s="1"/>
  <c r="P38" i="11"/>
  <c r="Q38" i="11" s="1"/>
  <c r="R38" i="11" s="1"/>
  <c r="G38" i="11" s="1"/>
  <c r="H38" i="11" s="1"/>
  <c r="I38" i="11" s="1"/>
  <c r="D15" i="8" s="1"/>
  <c r="O23" i="11"/>
  <c r="P23" i="11" s="1"/>
  <c r="Q23" i="11" s="1"/>
  <c r="P40" i="11"/>
  <c r="Q40" i="11" s="1"/>
  <c r="R40" i="11" s="1"/>
  <c r="G40" i="11" s="1"/>
  <c r="P39" i="11"/>
  <c r="F21" i="9"/>
  <c r="O27" i="11"/>
  <c r="P27" i="11" s="1"/>
  <c r="E32" i="9"/>
  <c r="D32" i="9"/>
  <c r="F32" i="9" s="1"/>
  <c r="E52" i="9"/>
  <c r="D52" i="9"/>
  <c r="I21" i="11"/>
  <c r="H22" i="11"/>
  <c r="N46" i="11"/>
  <c r="L38" i="11" s="1"/>
  <c r="O41" i="11" s="1"/>
  <c r="P41" i="11" s="1"/>
  <c r="Q41" i="11" s="1"/>
  <c r="R41" i="11" s="1"/>
  <c r="G41" i="11" s="1"/>
  <c r="O45" i="11"/>
  <c r="N29" i="11"/>
  <c r="L21" i="11" s="1"/>
  <c r="O24" i="11" s="1"/>
  <c r="O10" i="11"/>
  <c r="N11" i="11"/>
  <c r="F52" i="9" l="1"/>
  <c r="G8" i="11"/>
  <c r="G6" i="11"/>
  <c r="G5" i="11"/>
  <c r="L4" i="11"/>
  <c r="O5" i="11" s="1"/>
  <c r="P5" i="11" s="1"/>
  <c r="Q5" i="11" s="1"/>
  <c r="R5" i="11" s="1"/>
  <c r="G9" i="11"/>
  <c r="G10" i="11"/>
  <c r="G4" i="11"/>
  <c r="H4" i="11" s="1"/>
  <c r="G3" i="11"/>
  <c r="G7" i="11"/>
  <c r="I22" i="11"/>
  <c r="P10" i="11"/>
  <c r="P24" i="11"/>
  <c r="O29" i="11"/>
  <c r="L22" i="11" s="1"/>
  <c r="P26" i="11" s="1"/>
  <c r="Q26" i="11" s="1"/>
  <c r="R26" i="11" s="1"/>
  <c r="G26" i="11" s="1"/>
  <c r="P45" i="11"/>
  <c r="O46" i="11"/>
  <c r="E40" i="5"/>
  <c r="B61" i="9"/>
  <c r="O11" i="11" l="1"/>
  <c r="L5" i="11" s="1"/>
  <c r="P8" i="11" s="1"/>
  <c r="Q8" i="11" s="1"/>
  <c r="R8" i="11" s="1"/>
  <c r="D61" i="9"/>
  <c r="E61" i="9"/>
  <c r="P46" i="11"/>
  <c r="L40" i="11" s="1"/>
  <c r="Q39" i="11" s="1"/>
  <c r="R39" i="11" s="1"/>
  <c r="G39" i="11" s="1"/>
  <c r="H39" i="11" s="1"/>
  <c r="Q45" i="11"/>
  <c r="G11" i="11"/>
  <c r="I4" i="11"/>
  <c r="B11" i="8" s="1"/>
  <c r="H5" i="11"/>
  <c r="Q24" i="11"/>
  <c r="R24" i="11" s="1"/>
  <c r="G24" i="11" s="1"/>
  <c r="P29" i="11"/>
  <c r="L23" i="11" s="1"/>
  <c r="Q27" i="11" s="1"/>
  <c r="Q10" i="11"/>
  <c r="P11" i="11"/>
  <c r="L6" i="11" s="1"/>
  <c r="Q4" i="11" s="1"/>
  <c r="R4" i="11" s="1"/>
  <c r="R27" i="11" l="1"/>
  <c r="Q29" i="11"/>
  <c r="L24" i="11" s="1"/>
  <c r="R23" i="11" s="1"/>
  <c r="G23" i="11" s="1"/>
  <c r="F61" i="9"/>
  <c r="I5" i="11"/>
  <c r="B12" i="8" s="1"/>
  <c r="H6" i="11"/>
  <c r="B22" i="9"/>
  <c r="E22" i="5"/>
  <c r="H40" i="11"/>
  <c r="I39" i="11"/>
  <c r="D16" i="8" s="1"/>
  <c r="Q11" i="11"/>
  <c r="L7" i="11" s="1"/>
  <c r="R7" i="11" s="1"/>
  <c r="R10" i="11"/>
  <c r="R11" i="11" s="1"/>
  <c r="Q46" i="11"/>
  <c r="L41" i="11" s="1"/>
  <c r="R43" i="11" s="1"/>
  <c r="G43" i="11" s="1"/>
  <c r="R45" i="11"/>
  <c r="F22" i="5" l="1"/>
  <c r="I40" i="11"/>
  <c r="D17" i="8" s="1"/>
  <c r="H41" i="11"/>
  <c r="H23" i="11"/>
  <c r="G27" i="11"/>
  <c r="G28" i="11" s="1"/>
  <c r="R29" i="11"/>
  <c r="R46" i="11"/>
  <c r="G45" i="11"/>
  <c r="G46" i="11" s="1"/>
  <c r="B23" i="9"/>
  <c r="D22" i="9"/>
  <c r="E22" i="9"/>
  <c r="H7" i="11"/>
  <c r="I6" i="11"/>
  <c r="B13" i="8" s="1"/>
  <c r="B24" i="9" s="1"/>
  <c r="F40" i="5"/>
  <c r="B62" i="9"/>
  <c r="F22" i="9" l="1"/>
  <c r="I41" i="11"/>
  <c r="D18" i="8" s="1"/>
  <c r="B64" i="9" s="1"/>
  <c r="H42" i="11"/>
  <c r="D62" i="9"/>
  <c r="E62" i="9"/>
  <c r="G22" i="5"/>
  <c r="H8" i="11"/>
  <c r="I7" i="11"/>
  <c r="B14" i="8" s="1"/>
  <c r="I23" i="11"/>
  <c r="C13" i="8" s="1"/>
  <c r="H24" i="11"/>
  <c r="G40" i="5"/>
  <c r="E23" i="9"/>
  <c r="D23" i="9"/>
  <c r="F23" i="9" s="1"/>
  <c r="D24" i="9"/>
  <c r="E24" i="9"/>
  <c r="B63" i="9"/>
  <c r="H22" i="5" l="1"/>
  <c r="F24" i="9"/>
  <c r="H9" i="11"/>
  <c r="I9" i="11" s="1"/>
  <c r="B16" i="8" s="1"/>
  <c r="J22" i="5" s="1"/>
  <c r="I8" i="11"/>
  <c r="B15" i="8" s="1"/>
  <c r="B25" i="9"/>
  <c r="D64" i="9"/>
  <c r="E64" i="9"/>
  <c r="F62" i="9"/>
  <c r="D63" i="9"/>
  <c r="E63" i="9"/>
  <c r="H25" i="11"/>
  <c r="I24" i="11"/>
  <c r="C14" i="8" s="1"/>
  <c r="H43" i="11"/>
  <c r="I42" i="11"/>
  <c r="D19" i="8" s="1"/>
  <c r="B65" i="9" s="1"/>
  <c r="B44" i="9"/>
  <c r="G31" i="5"/>
  <c r="H40" i="5"/>
  <c r="F64" i="9" l="1"/>
  <c r="D65" i="9"/>
  <c r="E65" i="9"/>
  <c r="B27" i="9"/>
  <c r="I22" i="5"/>
  <c r="H31" i="5"/>
  <c r="I25" i="11"/>
  <c r="C15" i="8" s="1"/>
  <c r="H26" i="11"/>
  <c r="I26" i="11" s="1"/>
  <c r="C16" i="8" s="1"/>
  <c r="J31" i="5" s="1"/>
  <c r="F63" i="9"/>
  <c r="B24" i="8"/>
  <c r="H44" i="11"/>
  <c r="I44" i="11" s="1"/>
  <c r="D21" i="8" s="1"/>
  <c r="I43" i="11"/>
  <c r="D20" i="8" s="1"/>
  <c r="J40" i="5" s="1"/>
  <c r="D25" i="9"/>
  <c r="E25" i="9"/>
  <c r="B26" i="9"/>
  <c r="B66" i="9"/>
  <c r="I40" i="5"/>
  <c r="E44" i="9"/>
  <c r="D44" i="9"/>
  <c r="F44" i="9" s="1"/>
  <c r="B45" i="9"/>
  <c r="C24" i="8" l="1"/>
  <c r="D66" i="9"/>
  <c r="E66" i="9"/>
  <c r="B46" i="9"/>
  <c r="B67" i="9"/>
  <c r="K40" i="5"/>
  <c r="D27" i="9"/>
  <c r="E27" i="9"/>
  <c r="E26" i="9"/>
  <c r="D26" i="9"/>
  <c r="E45" i="9"/>
  <c r="D45" i="9"/>
  <c r="F25" i="9"/>
  <c r="D24" i="8"/>
  <c r="B47" i="9"/>
  <c r="I31" i="5"/>
  <c r="F65" i="9"/>
  <c r="E47" i="9" l="1"/>
  <c r="D47" i="9"/>
  <c r="F47" i="9" s="1"/>
  <c r="D67" i="9"/>
  <c r="E67" i="9"/>
  <c r="D46" i="9"/>
  <c r="E46" i="9"/>
  <c r="F27" i="9"/>
  <c r="F45" i="9"/>
  <c r="F26" i="9"/>
  <c r="F66" i="9"/>
  <c r="F67" i="9" l="1"/>
  <c r="F46" i="9"/>
</calcChain>
</file>

<file path=xl/sharedStrings.xml><?xml version="1.0" encoding="utf-8"?>
<sst xmlns="http://schemas.openxmlformats.org/spreadsheetml/2006/main" count="492" uniqueCount="266">
  <si>
    <t xml:space="preserve">Prod. / C.P.I. Date Tested:  </t>
  </si>
  <si>
    <t xml:space="preserve">( Prod. / C.P.I. ) Name:  </t>
  </si>
  <si>
    <t xml:space="preserve">( Prod. / C.P.I. ) Certification Number:  </t>
  </si>
  <si>
    <t xml:space="preserve">Field Technician Name:  </t>
  </si>
  <si>
    <t xml:space="preserve">Field Technician Certification Number:  </t>
  </si>
  <si>
    <t xml:space="preserve">Date of Assurance:  </t>
  </si>
  <si>
    <t xml:space="preserve">Technician Air Test Results:  </t>
  </si>
  <si>
    <t xml:space="preserve">Technician Slump Test Results:  </t>
  </si>
  <si>
    <t xml:space="preserve">Nuclear Density Results:   </t>
  </si>
  <si>
    <t xml:space="preserve">Assurance Air Test Results:  </t>
  </si>
  <si>
    <t xml:space="preserve"> </t>
  </si>
  <si>
    <t xml:space="preserve">Slump Test Witnessed:  </t>
  </si>
  <si>
    <t xml:space="preserve">Nuclear Test Witnessed:  </t>
  </si>
  <si>
    <t xml:space="preserve">Project Number:  </t>
  </si>
  <si>
    <t xml:space="preserve">Contract ID No.:  </t>
  </si>
  <si>
    <t xml:space="preserve">County:  </t>
  </si>
  <si>
    <t xml:space="preserve">Contractor / Producer Name:  </t>
  </si>
  <si>
    <t xml:space="preserve">Mix Design No.:  </t>
  </si>
  <si>
    <t xml:space="preserve">Mix Change:  </t>
  </si>
  <si>
    <t xml:space="preserve">Date of Mix Change:  </t>
  </si>
  <si>
    <t xml:space="preserve">Design No.:  </t>
  </si>
  <si>
    <t xml:space="preserve">Coarse Agg. T-203A No.:  </t>
  </si>
  <si>
    <t xml:space="preserve">Fine Agg. T-203A No.:  </t>
  </si>
  <si>
    <t xml:space="preserve">Proper Equipment:  </t>
  </si>
  <si>
    <t xml:space="preserve">Applicalble Specifications:  </t>
  </si>
  <si>
    <t xml:space="preserve">Aggregates Intended Use:  </t>
  </si>
  <si>
    <t xml:space="preserve">D.O.T. Gradation Date Tested:  </t>
  </si>
  <si>
    <t xml:space="preserve">D.O.T. Gradation Tested By:  </t>
  </si>
  <si>
    <t xml:space="preserve">D.O.T. Certification No.:  </t>
  </si>
  <si>
    <t xml:space="preserve">Contracting Authority:  </t>
  </si>
  <si>
    <t xml:space="preserve">Assurance Inspector:  </t>
  </si>
  <si>
    <t xml:space="preserve">Plant Name:  </t>
  </si>
  <si>
    <t xml:space="preserve">Type of Pour:  </t>
  </si>
  <si>
    <t xml:space="preserve">CA Aggregate Gradation No.:  </t>
  </si>
  <si>
    <t xml:space="preserve">FA Aggregate Gradation No.:  </t>
  </si>
  <si>
    <t xml:space="preserve">Sample ID: </t>
  </si>
  <si>
    <t>COARSE   SAMPLE</t>
  </si>
  <si>
    <t xml:space="preserve">   Sieve Accuracy= </t>
  </si>
  <si>
    <t>%</t>
  </si>
  <si>
    <t>% Retd.</t>
  </si>
  <si>
    <t>% Pass</t>
  </si>
  <si>
    <t>% Final</t>
  </si>
  <si>
    <t>Specs</t>
  </si>
  <si>
    <t>Total</t>
  </si>
  <si>
    <t>W</t>
  </si>
  <si>
    <t>A</t>
  </si>
  <si>
    <t xml:space="preserve">  Pan   </t>
  </si>
  <si>
    <t>S</t>
  </si>
  <si>
    <t xml:space="preserve">  Wash Loss   </t>
  </si>
  <si>
    <t>H</t>
  </si>
  <si>
    <t xml:space="preserve">  Total   </t>
  </si>
  <si>
    <t xml:space="preserve">Sieve Accuracy= </t>
  </si>
  <si>
    <t>FINE  SAMPLE</t>
  </si>
  <si>
    <t xml:space="preserve">   Pan  </t>
  </si>
  <si>
    <t xml:space="preserve">   Wash  </t>
  </si>
  <si>
    <t xml:space="preserve">Design No.: </t>
  </si>
  <si>
    <t xml:space="preserve">Proper Equipment: </t>
  </si>
  <si>
    <t>D.O.T.</t>
  </si>
  <si>
    <t>Prod. / C.P.I.</t>
  </si>
  <si>
    <t>IOWA DEPARTMENT OF TRANSPORTATION</t>
  </si>
  <si>
    <t>INDEPENDENT ASSURANCE REPORT</t>
  </si>
  <si>
    <t>P.C. CONCRETE</t>
  </si>
  <si>
    <t xml:space="preserve">TECHNICIAN:  </t>
  </si>
  <si>
    <t xml:space="preserve">DATE OF ASSURANCE:  </t>
  </si>
  <si>
    <t xml:space="preserve">CERTIFICATION NUMBER:  </t>
  </si>
  <si>
    <t xml:space="preserve">CONTRACTING AUTHORITY:  </t>
  </si>
  <si>
    <t xml:space="preserve">COUNTY:  </t>
  </si>
  <si>
    <t xml:space="preserve">ASSURANCE INSPECTOR:  </t>
  </si>
  <si>
    <t xml:space="preserve">PROJECT NUMBER:  </t>
  </si>
  <si>
    <t xml:space="preserve">PLANT NAME:  </t>
  </si>
  <si>
    <t xml:space="preserve">CONTRACT NUMBER:  </t>
  </si>
  <si>
    <t xml:space="preserve">TYPE OF POUR:  </t>
  </si>
  <si>
    <t xml:space="preserve">DESIGN NUMBER:  </t>
  </si>
  <si>
    <t xml:space="preserve">TECHNICIAN'S AIR TEST RESULTS:  </t>
  </si>
  <si>
    <t xml:space="preserve">ASSURANCE INSPECTOR'S AIR TEST RESULTS:  </t>
  </si>
  <si>
    <t xml:space="preserve">TECHNICIAN'S SLUMP RESULTS:  </t>
  </si>
  <si>
    <t xml:space="preserve">SLUMP TEST WITNESSED BY ASSURANCE INSPECTOR:  </t>
  </si>
  <si>
    <t xml:space="preserve">NUCLEAR DENSITY RESULTS:  </t>
  </si>
  <si>
    <t xml:space="preserve">NUCLEAR DENSITY WITNESSED BY ASSURANCE INSPECTOR:  </t>
  </si>
  <si>
    <t>COARSE AGGREGATE SPLIT GRADATION TEST RESULTS - ( % Passing )</t>
  </si>
  <si>
    <t>SIZE</t>
  </si>
  <si>
    <t>37.5mm</t>
  </si>
  <si>
    <t>25mm</t>
  </si>
  <si>
    <t>19mm</t>
  </si>
  <si>
    <t>12.5mm</t>
  </si>
  <si>
    <t>9.5mm</t>
  </si>
  <si>
    <t>4.75 mm</t>
  </si>
  <si>
    <t>2.36 mm</t>
  </si>
  <si>
    <t>75 um</t>
  </si>
  <si>
    <t>Specs.</t>
  </si>
  <si>
    <t>Assurance</t>
  </si>
  <si>
    <t>Technician</t>
  </si>
  <si>
    <t>IM 216 (Y/N)</t>
  </si>
  <si>
    <t>FINE AGGREGATE SPLIT GRADATION TEST RESULTS - ( % Passing )</t>
  </si>
  <si>
    <t>4.75mm</t>
  </si>
  <si>
    <t>2.36mm</t>
  </si>
  <si>
    <t>1.18mm</t>
  </si>
  <si>
    <t>600 um</t>
  </si>
  <si>
    <t>300 um</t>
  </si>
  <si>
    <t>150 um</t>
  </si>
  <si>
    <t xml:space="preserve">COMMENTS:  </t>
  </si>
  <si>
    <t xml:space="preserve">VERIFICATION REPORT  </t>
  </si>
  <si>
    <t xml:space="preserve">      P.C. CONCRETE</t>
  </si>
  <si>
    <t>REFERENCE NUMBER</t>
  </si>
  <si>
    <t>DATE OF VERIFICATION</t>
  </si>
  <si>
    <t>COUNTY</t>
  </si>
  <si>
    <t>CONTRACTING AUTHORITY</t>
  </si>
  <si>
    <t>PROJECT NUMBER</t>
  </si>
  <si>
    <t>GRADE INSPECTOR</t>
  </si>
  <si>
    <t>CONTRACT NUMBER</t>
  </si>
  <si>
    <t>PLANT INSP. / MONITOR</t>
  </si>
  <si>
    <t>DESIGN NUMBER</t>
  </si>
  <si>
    <t>VERIFICATION INSPECTOR</t>
  </si>
  <si>
    <t>CONTRACTOR</t>
  </si>
  <si>
    <t>PLANT NAME</t>
  </si>
  <si>
    <t>TYPE OF POUR</t>
  </si>
  <si>
    <t>CEMENT SOURCE AND TYPE</t>
  </si>
  <si>
    <t>MIX NUMBER</t>
  </si>
  <si>
    <t>FLY ASH SOURCE AND TYPE</t>
  </si>
  <si>
    <t>A.E.A. BRAND</t>
  </si>
  <si>
    <t>RET. / RED. BRAND</t>
  </si>
  <si>
    <t>A.E.A. LOT NUMBER</t>
  </si>
  <si>
    <t>RET. / RED. LOT NUMBER</t>
  </si>
  <si>
    <t>CONCRETE TESTS RESULTS</t>
  </si>
  <si>
    <t>CYL. NO.</t>
  </si>
  <si>
    <t>PSI</t>
  </si>
  <si>
    <t>SLUMP</t>
  </si>
  <si>
    <t>STATION</t>
  </si>
  <si>
    <t>% AIR</t>
  </si>
  <si>
    <t>TIME</t>
  </si>
  <si>
    <t>W/C</t>
  </si>
  <si>
    <t>AGGREGATE INFORMATION</t>
  </si>
  <si>
    <t>AGG. 1:</t>
  </si>
  <si>
    <t>SOURCE</t>
  </si>
  <si>
    <t>A-NO.</t>
  </si>
  <si>
    <t>BEDS</t>
  </si>
  <si>
    <t>PRODUCER</t>
  </si>
  <si>
    <t xml:space="preserve">                       </t>
  </si>
  <si>
    <t>GRAD. NO.</t>
  </si>
  <si>
    <t>AGG. 2:</t>
  </si>
  <si>
    <t>AGG. 3:</t>
  </si>
  <si>
    <t>COMMENTS:</t>
  </si>
  <si>
    <t>Orig. Dry Weight:</t>
  </si>
  <si>
    <t xml:space="preserve">1 1/2 " Sieve   </t>
  </si>
  <si>
    <t xml:space="preserve">1 " Sieve   </t>
  </si>
  <si>
    <t xml:space="preserve">3/4 " Sieve   </t>
  </si>
  <si>
    <t xml:space="preserve">1/2 " Sieve   </t>
  </si>
  <si>
    <t xml:space="preserve">3/8 " Sieve   </t>
  </si>
  <si>
    <t xml:space="preserve">#4 Sieve   </t>
  </si>
  <si>
    <t xml:space="preserve">#8 Sieve   </t>
  </si>
  <si>
    <t>Dry Wt. Washed:</t>
  </si>
  <si>
    <t>#200</t>
  </si>
  <si>
    <t>Compies (Y/N)</t>
  </si>
  <si>
    <t>INTERMEDIATE   SAMPLE</t>
  </si>
  <si>
    <t xml:space="preserve">Orig. Dry Weight: </t>
  </si>
  <si>
    <t xml:space="preserve">Dry Wt. Washed: </t>
  </si>
  <si>
    <t xml:space="preserve">#16 Sieve   </t>
  </si>
  <si>
    <t xml:space="preserve">#30 Sieve   </t>
  </si>
  <si>
    <t xml:space="preserve">#50 Sieve   </t>
  </si>
  <si>
    <t xml:space="preserve">#100 Sieve   </t>
  </si>
  <si>
    <t xml:space="preserve">#200 Sieve   </t>
  </si>
  <si>
    <t>Coarse</t>
  </si>
  <si>
    <t>Intermediate</t>
  </si>
  <si>
    <t>Fine</t>
  </si>
  <si>
    <t>Sieve</t>
  </si>
  <si>
    <t>Aggregate</t>
  </si>
  <si>
    <t>Size</t>
  </si>
  <si>
    <t>Percent</t>
  </si>
  <si>
    <t>Passing</t>
  </si>
  <si>
    <t>1.5" / 37.5mm</t>
  </si>
  <si>
    <t>1" / 25.0mm</t>
  </si>
  <si>
    <t>3/4" / 19.0mm</t>
  </si>
  <si>
    <t>1/2" / 12.5mm</t>
  </si>
  <si>
    <t>3/8" / 9.5mm</t>
  </si>
  <si>
    <t>#4 / 4.75mm</t>
  </si>
  <si>
    <t>#8 / 2.36mm</t>
  </si>
  <si>
    <t>#16 / 1.18mm</t>
  </si>
  <si>
    <t>#30 / 600um</t>
  </si>
  <si>
    <t>#50 / 300um</t>
  </si>
  <si>
    <t>#100 / 150um</t>
  </si>
  <si>
    <t>#200 / 75um</t>
  </si>
  <si>
    <t>Retained Totals (100.0%)</t>
  </si>
  <si>
    <t>Comments:</t>
  </si>
  <si>
    <t>cc:</t>
  </si>
  <si>
    <t>QMC Gradation Correlation I.M. 216</t>
  </si>
  <si>
    <t>Project No.:</t>
  </si>
  <si>
    <t>Contract ID:</t>
  </si>
  <si>
    <t>Date Sampled:</t>
  </si>
  <si>
    <t>Plant Name:</t>
  </si>
  <si>
    <t>County:</t>
  </si>
  <si>
    <t>Contractor:</t>
  </si>
  <si>
    <t>Coarse Agg. Source:</t>
  </si>
  <si>
    <t>Intermediate Agg. Source:</t>
  </si>
  <si>
    <t>Fine Agg. Source:</t>
  </si>
  <si>
    <t>Monitor:</t>
  </si>
  <si>
    <t>Cert. No.:</t>
  </si>
  <si>
    <t>C.P.I.:</t>
  </si>
  <si>
    <t>D.O.T. Coarse Aggregate Percent Retained</t>
  </si>
  <si>
    <t>Prod. / C. P. I. Coarse Aggregate Percent Retained</t>
  </si>
  <si>
    <t>Fraction Difference</t>
  </si>
  <si>
    <t>Applicable Tolerance</t>
  </si>
  <si>
    <t xml:space="preserve">Complies </t>
  </si>
  <si>
    <t>Minus #200</t>
  </si>
  <si>
    <t>D.O.T. Intermediate Aggregate Percent Retained</t>
  </si>
  <si>
    <t>Prod. / C. P. I. Intermediate Aggregate Percent Retained</t>
  </si>
  <si>
    <t>D.O.T. Fine Aggregate Percent Retained</t>
  </si>
  <si>
    <t>Prod. / C. P. I. Fine Aggregate Percent Retained</t>
  </si>
  <si>
    <t>Mix Design Number:</t>
  </si>
  <si>
    <t xml:space="preserve">Specification: </t>
  </si>
  <si>
    <t>Gradation Date:</t>
  </si>
  <si>
    <t xml:space="preserve">IA Aggregate Gradation No.:  </t>
  </si>
  <si>
    <t xml:space="preserve">Intermediate Agg. T-203A No.:  </t>
  </si>
  <si>
    <t>INTERMEDIATE AGGREGATE SPLIT GRADATION TEST RESULTS - ( % Passing )</t>
  </si>
  <si>
    <t>Care of Equipment</t>
  </si>
  <si>
    <t>Sampling Procedure</t>
  </si>
  <si>
    <t>Splitting Procedure</t>
  </si>
  <si>
    <t>Sieving to Completion</t>
  </si>
  <si>
    <t>Computations</t>
  </si>
  <si>
    <t>Reporting</t>
  </si>
  <si>
    <t>TESTS MONITORED</t>
  </si>
  <si>
    <t>DME</t>
  </si>
  <si>
    <t>DME, RCE</t>
  </si>
  <si>
    <t>CC: FILE _____ ,</t>
  </si>
  <si>
    <t>Copies:        File</t>
  </si>
  <si>
    <t>ENTER</t>
  </si>
  <si>
    <t>Must enter 0.0</t>
  </si>
  <si>
    <t>if none retained</t>
  </si>
  <si>
    <t xml:space="preserve">Comments: </t>
  </si>
  <si>
    <t xml:space="preserve">CA -1 1/2" (37.5mm) Specifications:  </t>
  </si>
  <si>
    <t xml:space="preserve">CA -1" (25mm) Specifications:  </t>
  </si>
  <si>
    <t xml:space="preserve">CA - 3/4" (19mm) Specifications:  </t>
  </si>
  <si>
    <t xml:space="preserve">CA - 1/2" (12.5mm) Specifications:  </t>
  </si>
  <si>
    <t xml:space="preserve">CA - 3/8" (9.5mm) Specifications:  </t>
  </si>
  <si>
    <t xml:space="preserve">CA - #4 (4.75mm) Specifications:  </t>
  </si>
  <si>
    <t xml:space="preserve">CA - #8 (2.36mm) Specifications:  </t>
  </si>
  <si>
    <t xml:space="preserve">CA - #200 (75um) Specifications:  </t>
  </si>
  <si>
    <t xml:space="preserve">IA - 3/8" (9.5mm) Specification:  </t>
  </si>
  <si>
    <t xml:space="preserve">IA - #4 (4.75mm) Specification:  </t>
  </si>
  <si>
    <t xml:space="preserve">IA - #8 (2.36mm) Specification:  </t>
  </si>
  <si>
    <t xml:space="preserve">IA - #16 (1.18mm) Specification:  </t>
  </si>
  <si>
    <t xml:space="preserve">IA - #30 (600um) Specification:  </t>
  </si>
  <si>
    <t xml:space="preserve">IA - #50 (300um) Specification:  </t>
  </si>
  <si>
    <t xml:space="preserve">IA - #100 (150um) Specification:  </t>
  </si>
  <si>
    <t xml:space="preserve">IA - #200 (75um) Specification:  </t>
  </si>
  <si>
    <t xml:space="preserve">FA - 3/8" (9.5mm) Specification:  </t>
  </si>
  <si>
    <t xml:space="preserve">FA - #4 (4.75mm) Specification:  </t>
  </si>
  <si>
    <t xml:space="preserve">FA - #8 (2.36mm) Specification:  </t>
  </si>
  <si>
    <t xml:space="preserve">FA - #16 (1.18mm) Specification:  </t>
  </si>
  <si>
    <t xml:space="preserve">FA - #30 (600um) Specification:  </t>
  </si>
  <si>
    <t xml:space="preserve">FA - #50 (300um) Specification:  </t>
  </si>
  <si>
    <t xml:space="preserve">FA - #100 (150um) Specification:  </t>
  </si>
  <si>
    <t xml:space="preserve">FA - #200 (75um) Specification:  </t>
  </si>
  <si>
    <t xml:space="preserve">Comb. 1 1/2" (37.5mm) Specifications:  </t>
  </si>
  <si>
    <t xml:space="preserve">Comb. 1" (25mm) Specifications:  </t>
  </si>
  <si>
    <t xml:space="preserve">Comb. 3/4" (19mm) Specifications:  </t>
  </si>
  <si>
    <t xml:space="preserve">Comb. 1/2" (12.5mm) Specifications:  </t>
  </si>
  <si>
    <t xml:space="preserve">Comb. 3/8" (9.5mm) Specifications:  </t>
  </si>
  <si>
    <t xml:space="preserve">Comb. #4 (4.75mm) Specifications:  </t>
  </si>
  <si>
    <t xml:space="preserve">Comb. #8 (2.36mm) Specifications:  </t>
  </si>
  <si>
    <t xml:space="preserve">Comb. #16 (1.18mm) Specifications:  </t>
  </si>
  <si>
    <t xml:space="preserve">Comb. #30 (600um) Specifications:  </t>
  </si>
  <si>
    <t xml:space="preserve">Comb. #50 (300um) Specifications:  </t>
  </si>
  <si>
    <t xml:space="preserve">Comb. #100 (150um) Specifications:  </t>
  </si>
  <si>
    <t xml:space="preserve">Comb. #200 (75um) Specifications:  </t>
  </si>
  <si>
    <t>Date: 2/28/11</t>
  </si>
  <si>
    <t xml:space="preserve">Pan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</si>
</sst>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;;;"/>
    <numFmt numFmtId="166" formatCode="0.0_)"/>
    <numFmt numFmtId="167" formatCode="#,##0.0_);\(#,##0.0\)"/>
    <numFmt numFmtId="168" formatCode="0.0%"/>
    <numFmt numFmtId="169" formatCode=";;"/>
  </numFmts>
  <fonts count="37">
    <font>
      <sz val="12"/>
      <name val="Arial MT"/>
    </font>
    <font>
      <b/>
      <sz val="10"/>
      <name val="Arial"/>
    </font>
    <font>
      <sz val="10"/>
      <color indexed="8"/>
      <name val="Arial MT"/>
    </font>
    <font>
      <sz val="10"/>
      <name val="Arial MT"/>
    </font>
    <font>
      <sz val="10"/>
      <name val="Arial"/>
    </font>
    <font>
      <sz val="12"/>
      <name val="Arial"/>
    </font>
    <font>
      <b/>
      <sz val="12"/>
      <name val="Arial"/>
    </font>
    <font>
      <sz val="11"/>
      <name val="Arial"/>
    </font>
    <font>
      <sz val="10"/>
      <name val="Arial"/>
      <family val="2"/>
    </font>
    <font>
      <sz val="12"/>
      <name val="Arial MT"/>
      <family val="2"/>
    </font>
    <font>
      <sz val="12"/>
      <color indexed="12"/>
      <name val="Arial MT"/>
      <family val="2"/>
    </font>
    <font>
      <sz val="12"/>
      <color indexed="8"/>
      <name val="Arial MT"/>
      <family val="2"/>
    </font>
    <font>
      <b/>
      <sz val="12"/>
      <name val="Arial MT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10"/>
      <name val="Arial MT"/>
      <family val="2"/>
    </font>
    <font>
      <sz val="12"/>
      <color indexed="10"/>
      <name val="Arial MT"/>
      <family val="2"/>
    </font>
    <font>
      <b/>
      <sz val="18"/>
      <color indexed="10"/>
      <name val="Arial"/>
      <family val="2"/>
    </font>
    <font>
      <b/>
      <sz val="13"/>
      <color indexed="8"/>
      <name val="Arial"/>
    </font>
    <font>
      <sz val="13"/>
      <color indexed="8"/>
      <name val="Arial"/>
      <family val="2"/>
    </font>
    <font>
      <sz val="13"/>
      <color indexed="8"/>
      <name val="Arial"/>
    </font>
    <font>
      <sz val="12"/>
      <color indexed="8"/>
      <name val="Arial"/>
    </font>
    <font>
      <sz val="22"/>
      <color indexed="8"/>
      <name val="Arial"/>
      <family val="2"/>
    </font>
    <font>
      <sz val="18"/>
      <color indexed="8"/>
      <name val="Arial"/>
    </font>
    <font>
      <sz val="12"/>
      <name val="Arial MT"/>
    </font>
    <font>
      <sz val="16"/>
      <name val="Arial"/>
      <family val="2"/>
    </font>
    <font>
      <sz val="10"/>
      <color indexed="8"/>
      <name val="Arial"/>
    </font>
    <font>
      <sz val="13"/>
      <color indexed="10"/>
      <name val="Arial"/>
      <family val="2"/>
    </font>
    <font>
      <sz val="10"/>
      <color indexed="10"/>
      <name val="Arial MT"/>
    </font>
    <font>
      <sz val="13"/>
      <color indexed="12"/>
      <name val="Arial"/>
      <family val="2"/>
    </font>
    <font>
      <sz val="10"/>
      <color indexed="12"/>
      <name val="Arial MT"/>
    </font>
    <font>
      <b/>
      <i/>
      <sz val="12"/>
      <name val="Arial"/>
      <family val="2"/>
    </font>
    <font>
      <i/>
      <sz val="10"/>
      <name val="Arial MT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 MT"/>
    </font>
    <font>
      <b/>
      <sz val="13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9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gray125">
        <b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4">
    <xf numFmtId="0" fontId="0" fillId="0" borderId="0"/>
    <xf numFmtId="0" fontId="24" fillId="0" borderId="0"/>
    <xf numFmtId="0" fontId="5" fillId="2" borderId="0"/>
    <xf numFmtId="0" fontId="5" fillId="0" borderId="0"/>
  </cellStyleXfs>
  <cellXfs count="276">
    <xf numFmtId="0" fontId="2" fillId="0" borderId="0" xfId="0" applyNumberFormat="1" applyFont="1" applyAlignment="1" applyProtection="1">
      <protection locked="0"/>
    </xf>
    <xf numFmtId="0" fontId="0" fillId="0" borderId="0" xfId="0" applyAlignment="1">
      <alignment horizontal="right"/>
    </xf>
    <xf numFmtId="0" fontId="0" fillId="0" borderId="0" xfId="0" applyNumberFormat="1" applyFont="1" applyAlignment="1" applyProtection="1">
      <protection locked="0"/>
    </xf>
    <xf numFmtId="0" fontId="0" fillId="0" borderId="1" xfId="0" applyNumberFormat="1" applyBorder="1"/>
    <xf numFmtId="0" fontId="4" fillId="0" borderId="0" xfId="0" applyNumberFormat="1" applyFont="1" applyAlignment="1"/>
    <xf numFmtId="0" fontId="4" fillId="0" borderId="2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3" xfId="0" applyNumberFormat="1" applyBorder="1"/>
    <xf numFmtId="0" fontId="6" fillId="0" borderId="0" xfId="0" applyFont="1" applyAlignment="1">
      <alignment horizontal="centerContinuous"/>
    </xf>
    <xf numFmtId="0" fontId="6" fillId="0" borderId="0" xfId="0" applyNumberFormat="1" applyFont="1" applyAlignment="1"/>
    <xf numFmtId="0" fontId="0" fillId="0" borderId="0" xfId="0" applyAlignment="1">
      <alignment horizontal="centerContinuous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/>
    <xf numFmtId="0" fontId="0" fillId="0" borderId="0" xfId="0" applyFont="1" applyAlignment="1">
      <alignment horizontal="centerContinuous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/>
    <xf numFmtId="0" fontId="1" fillId="0" borderId="0" xfId="0" applyFont="1" applyAlignment="1">
      <alignment horizontal="centerContinuous"/>
    </xf>
    <xf numFmtId="164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  <xf numFmtId="11" fontId="4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 applyProtection="1">
      <protection locked="0"/>
    </xf>
    <xf numFmtId="0" fontId="3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>
      <alignment horizontal="centerContinuous"/>
    </xf>
    <xf numFmtId="0" fontId="5" fillId="0" borderId="0" xfId="3"/>
    <xf numFmtId="0" fontId="5" fillId="0" borderId="0" xfId="3" applyAlignment="1">
      <alignment horizontal="justify"/>
    </xf>
    <xf numFmtId="0" fontId="6" fillId="0" borderId="0" xfId="3" applyNumberFormat="1" applyFont="1" applyAlignment="1"/>
    <xf numFmtId="0" fontId="6" fillId="0" borderId="0" xfId="3" applyFont="1" applyAlignment="1"/>
    <xf numFmtId="0" fontId="6" fillId="0" borderId="0" xfId="3" applyNumberFormat="1" applyFont="1" applyAlignment="1">
      <alignment horizontal="center"/>
    </xf>
    <xf numFmtId="0" fontId="5" fillId="0" borderId="0" xfId="3" applyFont="1" applyAlignment="1"/>
    <xf numFmtId="0" fontId="5" fillId="0" borderId="0" xfId="3" applyFont="1" applyAlignment="1">
      <alignment horizontal="justify"/>
    </xf>
    <xf numFmtId="0" fontId="6" fillId="0" borderId="0" xfId="3" applyNumberFormat="1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5" fillId="0" borderId="0" xfId="3" applyNumberFormat="1" applyFont="1" applyAlignment="1">
      <alignment horizontal="left"/>
    </xf>
    <xf numFmtId="0" fontId="5" fillId="0" borderId="0" xfId="3" applyNumberFormat="1" applyFont="1" applyAlignment="1"/>
    <xf numFmtId="0" fontId="5" fillId="0" borderId="1" xfId="3" applyNumberFormat="1" applyFont="1" applyBorder="1" applyAlignment="1"/>
    <xf numFmtId="0" fontId="5" fillId="0" borderId="1" xfId="3" applyBorder="1"/>
    <xf numFmtId="0" fontId="5" fillId="0" borderId="1" xfId="3" applyNumberFormat="1" applyBorder="1"/>
    <xf numFmtId="0" fontId="5" fillId="0" borderId="0" xfId="3" applyNumberFormat="1" applyFont="1" applyAlignment="1">
      <alignment horizontal="right"/>
    </xf>
    <xf numFmtId="0" fontId="5" fillId="0" borderId="0" xfId="3" applyNumberFormat="1" applyFont="1" applyAlignment="1">
      <alignment horizontal="center"/>
    </xf>
    <xf numFmtId="0" fontId="5" fillId="0" borderId="1" xfId="3" applyNumberFormat="1" applyFont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3" applyNumberFormat="1" applyFont="1" applyBorder="1" applyAlignment="1">
      <alignment horizontal="left"/>
    </xf>
    <xf numFmtId="0" fontId="5" fillId="0" borderId="1" xfId="3" applyFont="1" applyBorder="1" applyAlignment="1">
      <alignment horizontal="left"/>
    </xf>
    <xf numFmtId="0" fontId="5" fillId="0" borderId="0" xfId="3" applyNumberFormat="1"/>
    <xf numFmtId="0" fontId="3" fillId="0" borderId="0" xfId="0" applyNumberFormat="1" applyFont="1" applyBorder="1" applyAlignment="1"/>
    <xf numFmtId="0" fontId="5" fillId="0" borderId="0" xfId="3" applyBorder="1"/>
    <xf numFmtId="0" fontId="5" fillId="0" borderId="0" xfId="3" applyFont="1" applyBorder="1" applyAlignment="1"/>
    <xf numFmtId="0" fontId="3" fillId="0" borderId="4" xfId="0" applyNumberFormat="1" applyFont="1" applyBorder="1" applyAlignment="1"/>
    <xf numFmtId="0" fontId="9" fillId="0" borderId="5" xfId="0" applyFont="1" applyBorder="1" applyAlignment="1" applyProtection="1">
      <alignment horizontal="right"/>
    </xf>
    <xf numFmtId="0" fontId="10" fillId="3" borderId="6" xfId="0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0" fontId="9" fillId="3" borderId="7" xfId="0" applyFont="1" applyFill="1" applyBorder="1" applyProtection="1"/>
    <xf numFmtId="0" fontId="12" fillId="0" borderId="0" xfId="0" applyFont="1" applyProtection="1"/>
    <xf numFmtId="0" fontId="0" fillId="0" borderId="0" xfId="0" applyProtection="1"/>
    <xf numFmtId="0" fontId="9" fillId="0" borderId="8" xfId="0" applyFont="1" applyBorder="1" applyAlignment="1" applyProtection="1">
      <alignment horizontal="center"/>
    </xf>
    <xf numFmtId="167" fontId="13" fillId="3" borderId="8" xfId="0" applyNumberFormat="1" applyFont="1" applyFill="1" applyBorder="1" applyProtection="1">
      <protection locked="0"/>
    </xf>
    <xf numFmtId="0" fontId="14" fillId="0" borderId="0" xfId="0" applyFont="1" applyAlignment="1" applyProtection="1">
      <alignment horizontal="centerContinuous"/>
    </xf>
    <xf numFmtId="166" fontId="14" fillId="0" borderId="0" xfId="0" applyNumberFormat="1" applyFont="1" applyProtection="1"/>
    <xf numFmtId="0" fontId="9" fillId="0" borderId="0" xfId="0" applyFont="1" applyProtection="1"/>
    <xf numFmtId="0" fontId="9" fillId="0" borderId="5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right"/>
    </xf>
    <xf numFmtId="167" fontId="13" fillId="3" borderId="5" xfId="0" applyNumberFormat="1" applyFont="1" applyFill="1" applyBorder="1" applyProtection="1">
      <protection locked="0"/>
    </xf>
    <xf numFmtId="0" fontId="16" fillId="3" borderId="0" xfId="0" applyFont="1" applyFill="1" applyAlignment="1" applyProtection="1">
      <alignment horizontal="centerContinuous" vertical="center"/>
    </xf>
    <xf numFmtId="166" fontId="9" fillId="0" borderId="5" xfId="0" applyNumberFormat="1" applyFont="1" applyBorder="1" applyProtection="1"/>
    <xf numFmtId="0" fontId="9" fillId="0" borderId="5" xfId="0" applyNumberFormat="1" applyFont="1" applyBorder="1" applyProtection="1"/>
    <xf numFmtId="0" fontId="14" fillId="0" borderId="8" xfId="0" applyFont="1" applyBorder="1" applyAlignment="1" applyProtection="1">
      <alignment horizontal="center"/>
    </xf>
    <xf numFmtId="166" fontId="13" fillId="3" borderId="5" xfId="0" applyNumberFormat="1" applyFont="1" applyFill="1" applyBorder="1" applyProtection="1">
      <protection locked="0"/>
    </xf>
    <xf numFmtId="0" fontId="14" fillId="0" borderId="9" xfId="0" applyFont="1" applyBorder="1" applyProtection="1"/>
    <xf numFmtId="167" fontId="13" fillId="3" borderId="10" xfId="0" applyNumberFormat="1" applyFont="1" applyFill="1" applyBorder="1" applyProtection="1">
      <protection locked="0"/>
    </xf>
    <xf numFmtId="0" fontId="9" fillId="0" borderId="0" xfId="0" applyFont="1" applyAlignment="1" applyProtection="1">
      <alignment horizontal="center"/>
    </xf>
    <xf numFmtId="0" fontId="14" fillId="0" borderId="11" xfId="0" applyFont="1" applyBorder="1" applyProtection="1"/>
    <xf numFmtId="167" fontId="13" fillId="3" borderId="12" xfId="0" applyNumberFormat="1" applyFont="1" applyFill="1" applyBorder="1" applyProtection="1">
      <protection locked="0"/>
    </xf>
    <xf numFmtId="0" fontId="14" fillId="0" borderId="5" xfId="0" applyFont="1" applyBorder="1" applyAlignment="1" applyProtection="1">
      <alignment horizontal="center"/>
    </xf>
    <xf numFmtId="166" fontId="14" fillId="0" borderId="5" xfId="0" applyNumberFormat="1" applyFont="1" applyBorder="1" applyProtection="1"/>
    <xf numFmtId="0" fontId="14" fillId="0" borderId="0" xfId="0" applyFont="1" applyProtection="1"/>
    <xf numFmtId="167" fontId="14" fillId="0" borderId="5" xfId="0" applyNumberFormat="1" applyFont="1" applyBorder="1" applyProtection="1"/>
    <xf numFmtId="167" fontId="14" fillId="4" borderId="5" xfId="0" applyNumberFormat="1" applyFont="1" applyFill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Continuous"/>
    </xf>
    <xf numFmtId="0" fontId="10" fillId="3" borderId="14" xfId="0" applyFont="1" applyFill="1" applyBorder="1" applyProtection="1">
      <protection locked="0"/>
    </xf>
    <xf numFmtId="0" fontId="11" fillId="3" borderId="15" xfId="0" applyFont="1" applyFill="1" applyBorder="1" applyProtection="1">
      <protection locked="0"/>
    </xf>
    <xf numFmtId="0" fontId="9" fillId="3" borderId="10" xfId="0" applyFont="1" applyFill="1" applyBorder="1" applyProtection="1"/>
    <xf numFmtId="0" fontId="14" fillId="0" borderId="6" xfId="0" applyFont="1" applyBorder="1" applyAlignment="1" applyProtection="1">
      <alignment horizontal="centerContinuous"/>
    </xf>
    <xf numFmtId="0" fontId="14" fillId="0" borderId="5" xfId="0" applyNumberFormat="1" applyFont="1" applyBorder="1" applyProtection="1"/>
    <xf numFmtId="166" fontId="14" fillId="0" borderId="8" xfId="0" applyNumberFormat="1" applyFont="1" applyBorder="1" applyProtection="1"/>
    <xf numFmtId="0" fontId="17" fillId="0" borderId="0" xfId="2" applyNumberFormat="1" applyFont="1" applyFill="1" applyAlignment="1">
      <alignment horizontal="left"/>
    </xf>
    <xf numFmtId="0" fontId="5" fillId="0" borderId="0" xfId="2" applyNumberFormat="1" applyFill="1" applyBorder="1"/>
    <xf numFmtId="0" fontId="5" fillId="0" borderId="0" xfId="2" applyNumberFormat="1" applyFill="1"/>
    <xf numFmtId="0" fontId="5" fillId="0" borderId="16" xfId="2" applyNumberFormat="1" applyFill="1" applyBorder="1"/>
    <xf numFmtId="0" fontId="5" fillId="0" borderId="17" xfId="2" applyNumberFormat="1" applyFill="1" applyBorder="1"/>
    <xf numFmtId="0" fontId="18" fillId="0" borderId="18" xfId="2" applyNumberFormat="1" applyFont="1" applyFill="1" applyBorder="1"/>
    <xf numFmtId="0" fontId="19" fillId="0" borderId="19" xfId="2" applyNumberFormat="1" applyFont="1" applyFill="1" applyBorder="1" applyAlignment="1">
      <alignment horizontal="center"/>
    </xf>
    <xf numFmtId="0" fontId="19" fillId="0" borderId="20" xfId="2" applyNumberFormat="1" applyFont="1" applyFill="1" applyBorder="1" applyAlignment="1">
      <alignment horizontal="center"/>
    </xf>
    <xf numFmtId="0" fontId="18" fillId="0" borderId="21" xfId="2" applyNumberFormat="1" applyFont="1" applyFill="1" applyBorder="1" applyAlignment="1">
      <alignment horizontal="center"/>
    </xf>
    <xf numFmtId="0" fontId="19" fillId="0" borderId="22" xfId="2" applyNumberFormat="1" applyFont="1" applyFill="1" applyBorder="1" applyAlignment="1">
      <alignment horizontal="center"/>
    </xf>
    <xf numFmtId="0" fontId="19" fillId="0" borderId="23" xfId="2" applyNumberFormat="1" applyFont="1" applyFill="1" applyBorder="1" applyAlignment="1">
      <alignment horizontal="center"/>
    </xf>
    <xf numFmtId="0" fontId="18" fillId="0" borderId="24" xfId="2" applyNumberFormat="1" applyFont="1" applyFill="1" applyBorder="1"/>
    <xf numFmtId="0" fontId="18" fillId="0" borderId="25" xfId="2" applyNumberFormat="1" applyFont="1" applyFill="1" applyBorder="1" applyAlignment="1">
      <alignment horizontal="right"/>
    </xf>
    <xf numFmtId="0" fontId="18" fillId="0" borderId="24" xfId="2" applyNumberFormat="1" applyFont="1" applyFill="1" applyBorder="1" applyAlignment="1">
      <alignment horizontal="right"/>
    </xf>
    <xf numFmtId="0" fontId="20" fillId="0" borderId="0" xfId="2" applyNumberFormat="1" applyFont="1" applyFill="1"/>
    <xf numFmtId="164" fontId="19" fillId="0" borderId="0" xfId="2" applyNumberFormat="1" applyFont="1" applyFill="1" applyAlignment="1">
      <alignment horizontal="center"/>
    </xf>
    <xf numFmtId="0" fontId="20" fillId="0" borderId="26" xfId="2" applyNumberFormat="1" applyFont="1" applyFill="1" applyBorder="1" applyAlignment="1"/>
    <xf numFmtId="164" fontId="19" fillId="0" borderId="26" xfId="2" applyNumberFormat="1" applyFont="1" applyFill="1" applyBorder="1" applyAlignment="1">
      <alignment horizontal="center"/>
    </xf>
    <xf numFmtId="164" fontId="20" fillId="0" borderId="0" xfId="2" applyNumberFormat="1" applyFont="1" applyFill="1"/>
    <xf numFmtId="0" fontId="20" fillId="0" borderId="0" xfId="2" applyNumberFormat="1" applyFont="1" applyFill="1" applyAlignment="1">
      <alignment horizontal="right"/>
    </xf>
    <xf numFmtId="169" fontId="20" fillId="0" borderId="0" xfId="2" applyNumberFormat="1" applyFont="1" applyFill="1"/>
    <xf numFmtId="0" fontId="21" fillId="0" borderId="0" xfId="2" applyNumberFormat="1" applyFont="1" applyFill="1" applyAlignment="1">
      <alignment horizontal="right"/>
    </xf>
    <xf numFmtId="0" fontId="23" fillId="5" borderId="0" xfId="2" applyNumberFormat="1" applyFont="1" applyFill="1" applyAlignment="1">
      <alignment horizontal="centerContinuous"/>
    </xf>
    <xf numFmtId="0" fontId="5" fillId="5" borderId="0" xfId="2" applyNumberFormat="1" applyFill="1"/>
    <xf numFmtId="0" fontId="5" fillId="2" borderId="0" xfId="2" applyNumberFormat="1" applyFill="1"/>
    <xf numFmtId="0" fontId="21" fillId="5" borderId="0" xfId="2" applyNumberFormat="1" applyFont="1" applyFill="1" applyAlignment="1">
      <alignment horizontal="right"/>
    </xf>
    <xf numFmtId="0" fontId="5" fillId="5" borderId="27" xfId="2" applyNumberFormat="1" applyFill="1" applyBorder="1" applyAlignment="1">
      <alignment horizontal="left"/>
    </xf>
    <xf numFmtId="0" fontId="21" fillId="5" borderId="27" xfId="2" applyNumberFormat="1" applyFont="1" applyFill="1" applyBorder="1" applyAlignment="1">
      <alignment horizontal="left"/>
    </xf>
    <xf numFmtId="14" fontId="21" fillId="5" borderId="27" xfId="2" applyNumberFormat="1" applyFont="1" applyFill="1" applyBorder="1" applyAlignment="1">
      <alignment horizontal="left"/>
    </xf>
    <xf numFmtId="0" fontId="5" fillId="5" borderId="0" xfId="2" applyNumberFormat="1" applyFill="1" applyAlignment="1">
      <alignment horizontal="left"/>
    </xf>
    <xf numFmtId="0" fontId="5" fillId="2" borderId="0" xfId="2" applyNumberFormat="1" applyFill="1" applyAlignment="1">
      <alignment horizontal="left"/>
    </xf>
    <xf numFmtId="0" fontId="21" fillId="5" borderId="0" xfId="2" applyNumberFormat="1" applyFont="1" applyFill="1" applyAlignment="1">
      <alignment horizontal="left"/>
    </xf>
    <xf numFmtId="14" fontId="5" fillId="5" borderId="0" xfId="2" applyNumberFormat="1" applyFill="1"/>
    <xf numFmtId="0" fontId="5" fillId="5" borderId="16" xfId="2" applyNumberFormat="1" applyFill="1" applyBorder="1" applyAlignment="1">
      <alignment horizontal="left"/>
    </xf>
    <xf numFmtId="0" fontId="5" fillId="5" borderId="0" xfId="2" applyNumberFormat="1" applyFill="1" applyBorder="1" applyAlignment="1">
      <alignment horizontal="left"/>
    </xf>
    <xf numFmtId="168" fontId="5" fillId="5" borderId="0" xfId="2" applyNumberFormat="1" applyFill="1" applyBorder="1"/>
    <xf numFmtId="168" fontId="5" fillId="5" borderId="0" xfId="2" applyNumberFormat="1" applyFill="1" applyBorder="1" applyAlignment="1">
      <alignment horizontal="left"/>
    </xf>
    <xf numFmtId="0" fontId="21" fillId="5" borderId="0" xfId="2" applyNumberFormat="1" applyFont="1" applyFill="1" applyAlignment="1"/>
    <xf numFmtId="168" fontId="5" fillId="5" borderId="0" xfId="2" applyNumberFormat="1" applyFill="1" applyBorder="1" applyAlignment="1">
      <alignment horizontal="center"/>
    </xf>
    <xf numFmtId="168" fontId="5" fillId="5" borderId="0" xfId="2" applyNumberFormat="1" applyFill="1" applyBorder="1" applyAlignment="1"/>
    <xf numFmtId="0" fontId="18" fillId="5" borderId="18" xfId="2" applyNumberFormat="1" applyFont="1" applyFill="1" applyBorder="1"/>
    <xf numFmtId="0" fontId="18" fillId="5" borderId="21" xfId="2" applyNumberFormat="1" applyFont="1" applyFill="1" applyBorder="1" applyAlignment="1">
      <alignment horizontal="center"/>
    </xf>
    <xf numFmtId="0" fontId="18" fillId="5" borderId="24" xfId="2" applyNumberFormat="1" applyFont="1" applyFill="1" applyBorder="1"/>
    <xf numFmtId="164" fontId="20" fillId="5" borderId="12" xfId="2" applyNumberFormat="1" applyFont="1" applyFill="1" applyBorder="1"/>
    <xf numFmtId="0" fontId="20" fillId="5" borderId="5" xfId="2" applyNumberFormat="1" applyFont="1" applyFill="1" applyBorder="1" applyAlignment="1">
      <alignment horizontal="center"/>
    </xf>
    <xf numFmtId="0" fontId="20" fillId="5" borderId="28" xfId="2" applyNumberFormat="1" applyFont="1" applyFill="1" applyBorder="1" applyAlignment="1" applyProtection="1">
      <alignment horizontal="center"/>
      <protection locked="0"/>
    </xf>
    <xf numFmtId="0" fontId="5" fillId="5" borderId="0" xfId="2" applyNumberFormat="1" applyFill="1" applyProtection="1">
      <protection locked="0"/>
    </xf>
    <xf numFmtId="0" fontId="20" fillId="5" borderId="12" xfId="2" applyNumberFormat="1" applyFont="1" applyFill="1" applyBorder="1" applyAlignment="1">
      <alignment horizontal="center"/>
    </xf>
    <xf numFmtId="0" fontId="20" fillId="5" borderId="29" xfId="2" applyNumberFormat="1" applyFont="1" applyFill="1" applyBorder="1" applyAlignment="1" applyProtection="1">
      <alignment horizontal="center"/>
      <protection locked="0"/>
    </xf>
    <xf numFmtId="0" fontId="20" fillId="5" borderId="30" xfId="2" applyNumberFormat="1" applyFont="1" applyFill="1" applyBorder="1" applyAlignment="1">
      <alignment horizontal="center"/>
    </xf>
    <xf numFmtId="164" fontId="20" fillId="6" borderId="12" xfId="2" applyNumberFormat="1" applyFont="1" applyFill="1" applyBorder="1" applyAlignment="1">
      <alignment horizontal="right"/>
    </xf>
    <xf numFmtId="164" fontId="20" fillId="6" borderId="12" xfId="2" applyNumberFormat="1" applyFont="1" applyFill="1" applyBorder="1"/>
    <xf numFmtId="0" fontId="20" fillId="6" borderId="12" xfId="2" applyNumberFormat="1" applyFont="1" applyFill="1" applyBorder="1" applyAlignment="1">
      <alignment horizontal="center"/>
    </xf>
    <xf numFmtId="0" fontId="20" fillId="6" borderId="29" xfId="2" applyNumberFormat="1" applyFont="1" applyFill="1" applyBorder="1" applyAlignment="1" applyProtection="1">
      <alignment horizontal="center"/>
      <protection locked="0"/>
    </xf>
    <xf numFmtId="0" fontId="18" fillId="0" borderId="31" xfId="2" applyNumberFormat="1" applyFont="1" applyFill="1" applyBorder="1" applyAlignment="1">
      <alignment horizontal="right"/>
    </xf>
    <xf numFmtId="164" fontId="20" fillId="5" borderId="30" xfId="2" applyNumberFormat="1" applyFont="1" applyFill="1" applyBorder="1" applyAlignment="1">
      <alignment horizontal="right"/>
    </xf>
    <xf numFmtId="164" fontId="20" fillId="5" borderId="32" xfId="2" applyNumberFormat="1" applyFont="1" applyFill="1" applyBorder="1"/>
    <xf numFmtId="0" fontId="20" fillId="5" borderId="33" xfId="2" applyNumberFormat="1" applyFont="1" applyFill="1" applyBorder="1" applyAlignment="1" applyProtection="1">
      <alignment horizontal="center"/>
      <protection locked="0"/>
    </xf>
    <xf numFmtId="0" fontId="18" fillId="7" borderId="0" xfId="2" applyNumberFormat="1" applyFont="1" applyFill="1" applyBorder="1" applyAlignment="1">
      <alignment horizontal="right"/>
    </xf>
    <xf numFmtId="164" fontId="20" fillId="5" borderId="0" xfId="2" applyNumberFormat="1" applyFont="1" applyFill="1" applyBorder="1"/>
    <xf numFmtId="0" fontId="20" fillId="5" borderId="0" xfId="2" applyNumberFormat="1" applyFont="1" applyFill="1" applyBorder="1" applyAlignment="1">
      <alignment horizontal="center"/>
    </xf>
    <xf numFmtId="0" fontId="20" fillId="5" borderId="0" xfId="2" applyNumberFormat="1" applyFont="1" applyFill="1" applyBorder="1" applyAlignment="1" applyProtection="1">
      <alignment horizontal="center"/>
      <protection locked="0"/>
    </xf>
    <xf numFmtId="0" fontId="18" fillId="0" borderId="0" xfId="2" applyNumberFormat="1" applyFont="1" applyFill="1" applyBorder="1" applyAlignment="1">
      <alignment horizontal="right"/>
    </xf>
    <xf numFmtId="0" fontId="20" fillId="5" borderId="32" xfId="2" applyNumberFormat="1" applyFont="1" applyFill="1" applyBorder="1" applyAlignment="1">
      <alignment horizontal="center"/>
    </xf>
    <xf numFmtId="0" fontId="20" fillId="5" borderId="34" xfId="2" applyNumberFormat="1" applyFont="1" applyFill="1" applyBorder="1" applyAlignment="1" applyProtection="1">
      <alignment horizontal="center"/>
      <protection locked="0"/>
    </xf>
    <xf numFmtId="0" fontId="20" fillId="7" borderId="0" xfId="2" applyNumberFormat="1" applyFont="1" applyFill="1" applyAlignment="1">
      <alignment horizontal="right"/>
    </xf>
    <xf numFmtId="0" fontId="5" fillId="7" borderId="27" xfId="2" applyNumberFormat="1" applyFill="1" applyBorder="1"/>
    <xf numFmtId="0" fontId="20" fillId="7" borderId="27" xfId="2" applyNumberFormat="1" applyFont="1" applyFill="1" applyBorder="1"/>
    <xf numFmtId="0" fontId="5" fillId="7" borderId="0" xfId="2" applyNumberFormat="1" applyFill="1"/>
    <xf numFmtId="169" fontId="20" fillId="7" borderId="0" xfId="2" applyNumberFormat="1" applyFont="1" applyFill="1"/>
    <xf numFmtId="0" fontId="21" fillId="7" borderId="0" xfId="2" applyNumberFormat="1" applyFont="1" applyFill="1" applyAlignment="1">
      <alignment horizontal="right"/>
    </xf>
    <xf numFmtId="0" fontId="7" fillId="0" borderId="0" xfId="1" applyNumberFormat="1" applyFont="1" applyAlignment="1">
      <alignment horizontal="right"/>
    </xf>
    <xf numFmtId="0" fontId="5" fillId="2" borderId="0" xfId="2" applyNumberFormat="1" applyFont="1" applyFill="1" applyAlignment="1">
      <alignment horizontal="right"/>
    </xf>
    <xf numFmtId="0" fontId="5" fillId="2" borderId="16" xfId="2" applyNumberFormat="1" applyFill="1" applyBorder="1" applyAlignment="1">
      <alignment horizontal="left"/>
    </xf>
    <xf numFmtId="0" fontId="5" fillId="0" borderId="27" xfId="2" applyNumberFormat="1" applyFill="1" applyBorder="1" applyAlignment="1">
      <alignment horizontal="left"/>
    </xf>
    <xf numFmtId="0" fontId="4" fillId="0" borderId="35" xfId="0" applyNumberFormat="1" applyFont="1" applyBorder="1" applyAlignment="1">
      <alignment horizontal="center"/>
    </xf>
    <xf numFmtId="0" fontId="3" fillId="0" borderId="3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4" fillId="0" borderId="0" xfId="0" applyFont="1" applyProtection="1"/>
    <xf numFmtId="166" fontId="24" fillId="0" borderId="0" xfId="0" applyNumberFormat="1" applyFont="1" applyProtection="1"/>
    <xf numFmtId="165" fontId="0" fillId="0" borderId="0" xfId="0" applyNumberFormat="1" applyProtection="1"/>
    <xf numFmtId="0" fontId="0" fillId="0" borderId="0" xfId="0" applyNumberFormat="1" applyProtection="1"/>
    <xf numFmtId="0" fontId="15" fillId="0" borderId="0" xfId="0" applyNumberFormat="1" applyFont="1" applyAlignment="1" applyProtection="1">
      <alignment horizontal="center"/>
    </xf>
    <xf numFmtId="0" fontId="8" fillId="0" borderId="0" xfId="0" applyNumberFormat="1" applyFont="1" applyProtection="1"/>
    <xf numFmtId="0" fontId="24" fillId="8" borderId="0" xfId="0" applyFont="1" applyFill="1" applyProtection="1"/>
    <xf numFmtId="0" fontId="5" fillId="7" borderId="0" xfId="2" applyNumberFormat="1" applyFill="1" applyBorder="1"/>
    <xf numFmtId="0" fontId="20" fillId="7" borderId="0" xfId="2" applyNumberFormat="1" applyFont="1" applyFill="1" applyBorder="1"/>
    <xf numFmtId="0" fontId="5" fillId="7" borderId="16" xfId="2" applyNumberFormat="1" applyFill="1" applyBorder="1"/>
    <xf numFmtId="0" fontId="5" fillId="7" borderId="0" xfId="2" applyNumberFormat="1" applyFont="1" applyFill="1" applyBorder="1"/>
    <xf numFmtId="0" fontId="25" fillId="7" borderId="0" xfId="2" applyNumberFormat="1" applyFont="1" applyFill="1" applyBorder="1"/>
    <xf numFmtId="0" fontId="5" fillId="7" borderId="0" xfId="2" applyNumberFormat="1" applyFont="1" applyFill="1" applyAlignment="1">
      <alignment horizontal="right"/>
    </xf>
    <xf numFmtId="0" fontId="5" fillId="7" borderId="0" xfId="2" applyNumberFormat="1" applyFill="1" applyAlignment="1">
      <alignment horizontal="right"/>
    </xf>
    <xf numFmtId="0" fontId="5" fillId="7" borderId="0" xfId="2" applyNumberFormat="1" applyFill="1" applyBorder="1" applyAlignment="1">
      <alignment horizontal="right"/>
    </xf>
    <xf numFmtId="0" fontId="5" fillId="7" borderId="0" xfId="2" applyNumberFormat="1" applyFont="1" applyFill="1" applyBorder="1" applyAlignment="1">
      <alignment horizontal="right"/>
    </xf>
    <xf numFmtId="0" fontId="5" fillId="7" borderId="16" xfId="2" applyNumberFormat="1" applyFont="1" applyFill="1" applyBorder="1"/>
    <xf numFmtId="167" fontId="14" fillId="0" borderId="8" xfId="0" applyNumberFormat="1" applyFont="1" applyBorder="1" applyAlignment="1" applyProtection="1">
      <alignment horizontal="center"/>
    </xf>
    <xf numFmtId="11" fontId="4" fillId="0" borderId="37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5" fillId="0" borderId="0" xfId="3" applyFont="1" applyAlignment="1">
      <alignment horizontal="center"/>
    </xf>
    <xf numFmtId="164" fontId="20" fillId="5" borderId="27" xfId="2" applyNumberFormat="1" applyFont="1" applyFill="1" applyBorder="1"/>
    <xf numFmtId="0" fontId="20" fillId="5" borderId="22" xfId="2" applyNumberFormat="1" applyFont="1" applyFill="1" applyBorder="1" applyAlignment="1">
      <alignment horizontal="center"/>
    </xf>
    <xf numFmtId="0" fontId="20" fillId="5" borderId="38" xfId="2" applyNumberFormat="1" applyFont="1" applyFill="1" applyBorder="1" applyAlignment="1">
      <alignment horizontal="center"/>
    </xf>
    <xf numFmtId="164" fontId="20" fillId="5" borderId="22" xfId="2" applyNumberFormat="1" applyFont="1" applyFill="1" applyBorder="1"/>
    <xf numFmtId="164" fontId="20" fillId="5" borderId="39" xfId="2" applyNumberFormat="1" applyFont="1" applyFill="1" applyBorder="1"/>
    <xf numFmtId="164" fontId="20" fillId="5" borderId="40" xfId="2" applyNumberFormat="1" applyFont="1" applyFill="1" applyBorder="1"/>
    <xf numFmtId="0" fontId="3" fillId="0" borderId="4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3" xfId="0" applyNumberFormat="1" applyBorder="1" applyProtection="1">
      <protection hidden="1"/>
    </xf>
    <xf numFmtId="0" fontId="0" fillId="0" borderId="0" xfId="0" applyNumberFormat="1" applyProtection="1">
      <protection hidden="1"/>
    </xf>
    <xf numFmtId="0" fontId="4" fillId="0" borderId="0" xfId="0" applyNumberFormat="1" applyFont="1" applyAlignment="1" applyProtection="1">
      <alignment horizontal="center"/>
      <protection hidden="1"/>
    </xf>
    <xf numFmtId="0" fontId="0" fillId="0" borderId="0" xfId="0" applyNumberFormat="1" applyFont="1" applyAlignment="1" applyProtection="1">
      <alignment horizontal="center"/>
      <protection hidden="1"/>
    </xf>
    <xf numFmtId="0" fontId="3" fillId="0" borderId="0" xfId="0" applyNumberFormat="1" applyFont="1" applyAlignment="1" applyProtection="1">
      <alignment horizontal="center"/>
      <protection hidden="1"/>
    </xf>
    <xf numFmtId="0" fontId="3" fillId="0" borderId="3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Alignment="1" applyProtection="1">
      <alignment horizontal="center"/>
      <protection hidden="1"/>
    </xf>
    <xf numFmtId="164" fontId="0" fillId="0" borderId="0" xfId="0" applyNumberFormat="1" applyFont="1" applyAlignment="1" applyProtection="1">
      <alignment horizontal="center"/>
      <protection hidden="1"/>
    </xf>
    <xf numFmtId="164" fontId="26" fillId="0" borderId="0" xfId="0" applyNumberFormat="1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/>
    </xf>
    <xf numFmtId="164" fontId="19" fillId="0" borderId="0" xfId="2" applyNumberFormat="1" applyFont="1" applyFill="1" applyAlignment="1" applyProtection="1">
      <alignment horizontal="center"/>
    </xf>
    <xf numFmtId="164" fontId="19" fillId="0" borderId="26" xfId="2" applyNumberFormat="1" applyFont="1" applyFill="1" applyBorder="1" applyAlignment="1" applyProtection="1">
      <alignment horizontal="center"/>
    </xf>
    <xf numFmtId="0" fontId="28" fillId="9" borderId="0" xfId="0" applyNumberFormat="1" applyFont="1" applyFill="1" applyAlignment="1" applyProtection="1"/>
    <xf numFmtId="0" fontId="5" fillId="5" borderId="16" xfId="2" applyNumberFormat="1" applyFill="1" applyBorder="1"/>
    <xf numFmtId="14" fontId="5" fillId="2" borderId="16" xfId="2" applyNumberFormat="1" applyFill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5" fillId="0" borderId="0" xfId="3" applyNumberFormat="1" applyFont="1" applyAlignment="1"/>
    <xf numFmtId="0" fontId="30" fillId="9" borderId="0" xfId="0" applyNumberFormat="1" applyFont="1" applyFill="1" applyAlignment="1" applyProtection="1"/>
    <xf numFmtId="0" fontId="5" fillId="7" borderId="27" xfId="2" applyNumberFormat="1" applyFont="1" applyFill="1" applyBorder="1" applyProtection="1">
      <protection locked="0"/>
    </xf>
    <xf numFmtId="0" fontId="32" fillId="0" borderId="0" xfId="0" applyFont="1" applyProtection="1"/>
    <xf numFmtId="0" fontId="5" fillId="10" borderId="16" xfId="2" applyNumberFormat="1" applyFill="1" applyBorder="1"/>
    <xf numFmtId="0" fontId="31" fillId="10" borderId="16" xfId="2" applyNumberFormat="1" applyFont="1" applyFill="1" applyBorder="1"/>
    <xf numFmtId="164" fontId="29" fillId="0" borderId="12" xfId="2" applyNumberFormat="1" applyFont="1" applyFill="1" applyBorder="1" applyAlignment="1" applyProtection="1">
      <alignment horizontal="center"/>
      <protection locked="0"/>
    </xf>
    <xf numFmtId="164" fontId="29" fillId="7" borderId="42" xfId="2" applyNumberFormat="1" applyFont="1" applyFill="1" applyBorder="1" applyAlignment="1" applyProtection="1">
      <alignment horizontal="center"/>
      <protection locked="0"/>
    </xf>
    <xf numFmtId="164" fontId="29" fillId="7" borderId="30" xfId="2" applyNumberFormat="1" applyFont="1" applyFill="1" applyBorder="1" applyAlignment="1" applyProtection="1">
      <alignment horizontal="center"/>
      <protection locked="0"/>
    </xf>
    <xf numFmtId="164" fontId="29" fillId="7" borderId="43" xfId="2" applyNumberFormat="1" applyFont="1" applyFill="1" applyBorder="1" applyAlignment="1" applyProtection="1">
      <alignment horizontal="center"/>
      <protection locked="0"/>
    </xf>
    <xf numFmtId="164" fontId="27" fillId="11" borderId="12" xfId="2" applyNumberFormat="1" applyFont="1" applyFill="1" applyBorder="1" applyAlignment="1" applyProtection="1">
      <alignment horizontal="center"/>
    </xf>
    <xf numFmtId="164" fontId="27" fillId="11" borderId="30" xfId="2" applyNumberFormat="1" applyFont="1" applyFill="1" applyBorder="1" applyAlignment="1" applyProtection="1">
      <alignment horizontal="center"/>
    </xf>
    <xf numFmtId="164" fontId="27" fillId="11" borderId="32" xfId="2" applyNumberFormat="1" applyFont="1" applyFill="1" applyBorder="1" applyAlignment="1" applyProtection="1">
      <alignment horizontal="center"/>
    </xf>
    <xf numFmtId="14" fontId="35" fillId="0" borderId="0" xfId="0" applyNumberFormat="1" applyFont="1" applyAlignment="1" applyProtection="1">
      <alignment horizontal="left"/>
      <protection locked="0"/>
    </xf>
    <xf numFmtId="0" fontId="35" fillId="0" borderId="1" xfId="0" applyNumberFormat="1" applyFont="1" applyBorder="1" applyAlignment="1" applyProtection="1">
      <alignment horizontal="left"/>
      <protection locked="0"/>
    </xf>
    <xf numFmtId="14" fontId="35" fillId="0" borderId="1" xfId="0" applyNumberFormat="1" applyFont="1" applyBorder="1" applyAlignment="1" applyProtection="1">
      <alignment horizontal="left"/>
      <protection locked="0"/>
    </xf>
    <xf numFmtId="164" fontId="35" fillId="0" borderId="1" xfId="0" applyNumberFormat="1" applyFont="1" applyBorder="1" applyAlignment="1" applyProtection="1">
      <alignment horizontal="left"/>
      <protection locked="0"/>
    </xf>
    <xf numFmtId="0" fontId="35" fillId="0" borderId="0" xfId="0" applyNumberFormat="1" applyFont="1" applyAlignment="1" applyProtection="1">
      <alignment horizontal="left"/>
      <protection locked="0"/>
    </xf>
    <xf numFmtId="0" fontId="35" fillId="0" borderId="0" xfId="0" applyNumberFormat="1" applyFont="1" applyAlignment="1" applyProtection="1">
      <protection locked="0"/>
    </xf>
    <xf numFmtId="0" fontId="0" fillId="0" borderId="0" xfId="0" applyNumberFormat="1" applyAlignment="1" applyProtection="1"/>
    <xf numFmtId="0" fontId="5" fillId="7" borderId="27" xfId="2" applyNumberFormat="1" applyFill="1" applyBorder="1" applyProtection="1">
      <protection locked="0"/>
    </xf>
    <xf numFmtId="0" fontId="20" fillId="7" borderId="4" xfId="2" applyNumberFormat="1" applyFont="1" applyFill="1" applyBorder="1" applyProtection="1">
      <protection locked="0"/>
    </xf>
    <xf numFmtId="0" fontId="5" fillId="7" borderId="44" xfId="2" applyNumberFormat="1" applyFill="1" applyBorder="1" applyProtection="1">
      <protection locked="0"/>
    </xf>
    <xf numFmtId="0" fontId="5" fillId="7" borderId="16" xfId="2" applyNumberFormat="1" applyFill="1" applyBorder="1" applyProtection="1">
      <protection locked="0"/>
    </xf>
    <xf numFmtId="0" fontId="20" fillId="7" borderId="16" xfId="2" applyNumberFormat="1" applyFont="1" applyFill="1" applyBorder="1" applyAlignment="1" applyProtection="1">
      <alignment horizontal="left"/>
      <protection locked="0"/>
    </xf>
    <xf numFmtId="0" fontId="20" fillId="7" borderId="16" xfId="2" applyNumberFormat="1" applyFont="1" applyFill="1" applyBorder="1" applyAlignment="1">
      <alignment horizontal="left"/>
    </xf>
    <xf numFmtId="0" fontId="5" fillId="0" borderId="0" xfId="3" applyNumberFormat="1" applyFont="1" applyAlignment="1" applyProtection="1">
      <alignment horizontal="centerContinuous"/>
      <protection locked="0"/>
    </xf>
    <xf numFmtId="0" fontId="5" fillId="0" borderId="1" xfId="3" applyNumberFormat="1" applyBorder="1" applyProtection="1">
      <protection locked="0"/>
    </xf>
    <xf numFmtId="0" fontId="5" fillId="0" borderId="1" xfId="3" applyBorder="1" applyProtection="1">
      <protection locked="0"/>
    </xf>
    <xf numFmtId="0" fontId="5" fillId="0" borderId="0" xfId="3" applyNumberFormat="1" applyFont="1" applyAlignment="1" applyProtection="1">
      <protection locked="0"/>
    </xf>
    <xf numFmtId="0" fontId="5" fillId="0" borderId="1" xfId="3" applyNumberFormat="1" applyFont="1" applyBorder="1" applyAlignment="1" applyProtection="1">
      <protection locked="0"/>
    </xf>
    <xf numFmtId="0" fontId="5" fillId="0" borderId="0" xfId="3" applyFont="1" applyAlignment="1" applyProtection="1">
      <protection locked="0"/>
    </xf>
    <xf numFmtId="0" fontId="5" fillId="0" borderId="16" xfId="3" applyNumberFormat="1" applyFont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0" borderId="1" xfId="3" applyNumberFormat="1" applyFont="1" applyBorder="1" applyAlignment="1" applyProtection="1">
      <alignment horizontal="center"/>
      <protection locked="0"/>
    </xf>
    <xf numFmtId="0" fontId="36" fillId="0" borderId="30" xfId="2" applyNumberFormat="1" applyFont="1" applyFill="1" applyBorder="1" applyAlignment="1">
      <alignment horizontal="center"/>
    </xf>
    <xf numFmtId="0" fontId="36" fillId="0" borderId="43" xfId="2" applyNumberFormat="1" applyFont="1" applyFill="1" applyBorder="1" applyAlignment="1">
      <alignment horizontal="center"/>
    </xf>
    <xf numFmtId="49" fontId="35" fillId="0" borderId="1" xfId="0" applyNumberFormat="1" applyFont="1" applyBorder="1" applyAlignment="1" applyProtection="1">
      <alignment horizontal="left"/>
      <protection locked="0"/>
    </xf>
    <xf numFmtId="49" fontId="35" fillId="0" borderId="44" xfId="0" applyNumberFormat="1" applyFont="1" applyBorder="1" applyAlignment="1" applyProtection="1">
      <alignment horizontal="left"/>
      <protection locked="0"/>
    </xf>
    <xf numFmtId="49" fontId="35" fillId="0" borderId="0" xfId="0" applyNumberFormat="1" applyFont="1" applyBorder="1" applyAlignment="1" applyProtection="1">
      <alignment horizontal="left"/>
      <protection locked="0"/>
    </xf>
    <xf numFmtId="49" fontId="35" fillId="0" borderId="45" xfId="0" applyNumberFormat="1" applyFont="1" applyBorder="1" applyAlignment="1" applyProtection="1">
      <alignment horizontal="left"/>
      <protection locked="0"/>
    </xf>
    <xf numFmtId="49" fontId="35" fillId="0" borderId="16" xfId="0" applyNumberFormat="1" applyFont="1" applyBorder="1" applyAlignment="1" applyProtection="1">
      <alignment horizontal="left"/>
      <protection locked="0"/>
    </xf>
    <xf numFmtId="0" fontId="5" fillId="7" borderId="45" xfId="2" applyNumberFormat="1" applyFont="1" applyFill="1" applyBorder="1" applyAlignment="1" applyProtection="1">
      <protection locked="0"/>
    </xf>
    <xf numFmtId="0" fontId="2" fillId="0" borderId="45" xfId="0" applyNumberFormat="1" applyFont="1" applyBorder="1" applyAlignment="1" applyProtection="1">
      <protection locked="0"/>
    </xf>
    <xf numFmtId="0" fontId="33" fillId="0" borderId="46" xfId="2" applyNumberFormat="1" applyFont="1" applyFill="1" applyBorder="1" applyAlignment="1">
      <alignment horizontal="center"/>
    </xf>
    <xf numFmtId="0" fontId="33" fillId="0" borderId="47" xfId="2" applyNumberFormat="1" applyFont="1" applyFill="1" applyBorder="1" applyAlignment="1">
      <alignment horizontal="center"/>
    </xf>
    <xf numFmtId="0" fontId="33" fillId="0" borderId="48" xfId="2" applyNumberFormat="1" applyFont="1" applyFill="1" applyBorder="1" applyAlignment="1">
      <alignment horizontal="center"/>
    </xf>
    <xf numFmtId="0" fontId="34" fillId="0" borderId="47" xfId="2" applyNumberFormat="1" applyFont="1" applyFill="1" applyBorder="1" applyAlignment="1">
      <alignment horizontal="center"/>
    </xf>
    <xf numFmtId="0" fontId="34" fillId="0" borderId="48" xfId="2" applyNumberFormat="1" applyFont="1" applyFill="1" applyBorder="1" applyAlignment="1">
      <alignment horizontal="center"/>
    </xf>
    <xf numFmtId="0" fontId="5" fillId="7" borderId="16" xfId="2" applyNumberFormat="1" applyFont="1" applyFill="1" applyBorder="1" applyAlignment="1" applyProtection="1">
      <protection locked="0"/>
    </xf>
    <xf numFmtId="0" fontId="2" fillId="0" borderId="16" xfId="0" applyNumberFormat="1" applyFont="1" applyBorder="1" applyAlignment="1" applyProtection="1">
      <protection locked="0"/>
    </xf>
    <xf numFmtId="0" fontId="22" fillId="5" borderId="0" xfId="2" applyNumberFormat="1" applyFont="1" applyFill="1" applyAlignment="1">
      <alignment horizontal="center"/>
    </xf>
    <xf numFmtId="0" fontId="18" fillId="5" borderId="49" xfId="2" applyNumberFormat="1" applyFont="1" applyFill="1" applyBorder="1" applyAlignment="1">
      <alignment horizontal="center" wrapText="1"/>
    </xf>
    <xf numFmtId="0" fontId="18" fillId="5" borderId="50" xfId="2" applyNumberFormat="1" applyFont="1" applyFill="1" applyBorder="1" applyAlignment="1">
      <alignment horizontal="center" wrapText="1"/>
    </xf>
    <xf numFmtId="0" fontId="18" fillId="5" borderId="51" xfId="2" applyNumberFormat="1" applyFont="1" applyFill="1" applyBorder="1" applyAlignment="1">
      <alignment horizontal="center" wrapText="1"/>
    </xf>
    <xf numFmtId="0" fontId="5" fillId="2" borderId="50" xfId="2" applyNumberFormat="1" applyFill="1" applyBorder="1" applyAlignment="1">
      <alignment horizontal="center" wrapText="1"/>
    </xf>
    <xf numFmtId="0" fontId="5" fillId="2" borderId="51" xfId="2" applyNumberFormat="1" applyFill="1" applyBorder="1" applyAlignment="1">
      <alignment horizontal="center" wrapText="1"/>
    </xf>
    <xf numFmtId="0" fontId="18" fillId="5" borderId="20" xfId="2" applyNumberFormat="1" applyFont="1" applyFill="1" applyBorder="1" applyAlignment="1">
      <alignment horizontal="center"/>
    </xf>
    <xf numFmtId="0" fontId="5" fillId="2" borderId="23" xfId="2" applyNumberFormat="1" applyFill="1" applyBorder="1" applyAlignment="1">
      <alignment horizontal="center"/>
    </xf>
    <xf numFmtId="0" fontId="5" fillId="2" borderId="43" xfId="2" applyNumberFormat="1" applyFill="1" applyBorder="1" applyAlignment="1">
      <alignment horizontal="center"/>
    </xf>
    <xf numFmtId="0" fontId="5" fillId="5" borderId="27" xfId="2" applyNumberFormat="1" applyFill="1" applyBorder="1" applyAlignment="1">
      <alignment horizontal="left"/>
    </xf>
    <xf numFmtId="14" fontId="0" fillId="0" borderId="0" xfId="0" applyNumberFormat="1" applyFont="1" applyAlignment="1" applyProtection="1">
      <protection locked="0"/>
    </xf>
  </cellXfs>
  <cellStyles count="4">
    <cellStyle name="Normal" xfId="0" builtinId="0"/>
    <cellStyle name="Normal_pcassurance2" xfId="1" xr:uid="{00000000-0005-0000-0000-000001000000}"/>
    <cellStyle name="Normal_qmc216" xfId="2" xr:uid="{00000000-0005-0000-0000-000002000000}"/>
    <cellStyle name="Normal_Verification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13" Type="http://schemas.openxmlformats.org/officeDocument/2006/relationships/image" Target="../media/image6.emf"/><Relationship Id="rId18" Type="http://schemas.openxmlformats.org/officeDocument/2006/relationships/image" Target="../media/image1.emf"/><Relationship Id="rId3" Type="http://schemas.openxmlformats.org/officeDocument/2006/relationships/image" Target="../media/image16.emf"/><Relationship Id="rId7" Type="http://schemas.openxmlformats.org/officeDocument/2006/relationships/image" Target="../media/image12.emf"/><Relationship Id="rId12" Type="http://schemas.openxmlformats.org/officeDocument/2006/relationships/image" Target="../media/image7.emf"/><Relationship Id="rId17" Type="http://schemas.openxmlformats.org/officeDocument/2006/relationships/image" Target="../media/image2.emf"/><Relationship Id="rId2" Type="http://schemas.openxmlformats.org/officeDocument/2006/relationships/image" Target="../media/image17.emf"/><Relationship Id="rId16" Type="http://schemas.openxmlformats.org/officeDocument/2006/relationships/image" Target="../media/image3.emf"/><Relationship Id="rId1" Type="http://schemas.openxmlformats.org/officeDocument/2006/relationships/image" Target="../media/image18.emf"/><Relationship Id="rId6" Type="http://schemas.openxmlformats.org/officeDocument/2006/relationships/image" Target="../media/image13.emf"/><Relationship Id="rId11" Type="http://schemas.openxmlformats.org/officeDocument/2006/relationships/image" Target="../media/image8.emf"/><Relationship Id="rId5" Type="http://schemas.openxmlformats.org/officeDocument/2006/relationships/image" Target="../media/image14.emf"/><Relationship Id="rId15" Type="http://schemas.openxmlformats.org/officeDocument/2006/relationships/image" Target="../media/image4.emf"/><Relationship Id="rId10" Type="http://schemas.openxmlformats.org/officeDocument/2006/relationships/image" Target="../media/image9.emf"/><Relationship Id="rId4" Type="http://schemas.openxmlformats.org/officeDocument/2006/relationships/image" Target="../media/image15.emf"/><Relationship Id="rId9" Type="http://schemas.openxmlformats.org/officeDocument/2006/relationships/image" Target="../media/image10.emf"/><Relationship Id="rId1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69</xdr:row>
          <xdr:rowOff>0</xdr:rowOff>
        </xdr:from>
        <xdr:to>
          <xdr:col>1</xdr:col>
          <xdr:colOff>1123950</xdr:colOff>
          <xdr:row>70</xdr:row>
          <xdr:rowOff>50800</xdr:rowOff>
        </xdr:to>
        <xdr:sp macro="" textlink="">
          <xdr:nvSpPr>
            <xdr:cNvPr id="5155" name="CheckBox1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71</xdr:row>
          <xdr:rowOff>0</xdr:rowOff>
        </xdr:from>
        <xdr:to>
          <xdr:col>1</xdr:col>
          <xdr:colOff>1123950</xdr:colOff>
          <xdr:row>72</xdr:row>
          <xdr:rowOff>50800</xdr:rowOff>
        </xdr:to>
        <xdr:sp macro="" textlink="">
          <xdr:nvSpPr>
            <xdr:cNvPr id="5156" name="CheckBox4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73</xdr:row>
          <xdr:rowOff>0</xdr:rowOff>
        </xdr:from>
        <xdr:to>
          <xdr:col>1</xdr:col>
          <xdr:colOff>1123950</xdr:colOff>
          <xdr:row>74</xdr:row>
          <xdr:rowOff>50800</xdr:rowOff>
        </xdr:to>
        <xdr:sp macro="" textlink="">
          <xdr:nvSpPr>
            <xdr:cNvPr id="5157" name="CheckBox3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75</xdr:row>
          <xdr:rowOff>0</xdr:rowOff>
        </xdr:from>
        <xdr:to>
          <xdr:col>1</xdr:col>
          <xdr:colOff>1123950</xdr:colOff>
          <xdr:row>76</xdr:row>
          <xdr:rowOff>50800</xdr:rowOff>
        </xdr:to>
        <xdr:sp macro="" textlink="">
          <xdr:nvSpPr>
            <xdr:cNvPr id="5158" name="CheckBox2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77</xdr:row>
          <xdr:rowOff>0</xdr:rowOff>
        </xdr:from>
        <xdr:to>
          <xdr:col>1</xdr:col>
          <xdr:colOff>1123950</xdr:colOff>
          <xdr:row>78</xdr:row>
          <xdr:rowOff>50800</xdr:rowOff>
        </xdr:to>
        <xdr:sp macro="" textlink="">
          <xdr:nvSpPr>
            <xdr:cNvPr id="5159" name="CheckBox5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431800</xdr:colOff>
          <xdr:row>79</xdr:row>
          <xdr:rowOff>0</xdr:rowOff>
        </xdr:from>
        <xdr:to>
          <xdr:col>1</xdr:col>
          <xdr:colOff>1123950</xdr:colOff>
          <xdr:row>80</xdr:row>
          <xdr:rowOff>50800</xdr:rowOff>
        </xdr:to>
        <xdr:sp macro="" textlink="">
          <xdr:nvSpPr>
            <xdr:cNvPr id="5160" name="CheckBox6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69</xdr:row>
          <xdr:rowOff>0</xdr:rowOff>
        </xdr:from>
        <xdr:to>
          <xdr:col>2</xdr:col>
          <xdr:colOff>831850</xdr:colOff>
          <xdr:row>70</xdr:row>
          <xdr:rowOff>50800</xdr:rowOff>
        </xdr:to>
        <xdr:sp macro="" textlink="">
          <xdr:nvSpPr>
            <xdr:cNvPr id="5161" name="CheckBox7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71</xdr:row>
          <xdr:rowOff>0</xdr:rowOff>
        </xdr:from>
        <xdr:to>
          <xdr:col>2</xdr:col>
          <xdr:colOff>831850</xdr:colOff>
          <xdr:row>72</xdr:row>
          <xdr:rowOff>50800</xdr:rowOff>
        </xdr:to>
        <xdr:sp macro="" textlink="">
          <xdr:nvSpPr>
            <xdr:cNvPr id="5162" name="CheckBox8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73</xdr:row>
          <xdr:rowOff>0</xdr:rowOff>
        </xdr:from>
        <xdr:to>
          <xdr:col>2</xdr:col>
          <xdr:colOff>831850</xdr:colOff>
          <xdr:row>74</xdr:row>
          <xdr:rowOff>50800</xdr:rowOff>
        </xdr:to>
        <xdr:sp macro="" textlink="">
          <xdr:nvSpPr>
            <xdr:cNvPr id="5163" name="CheckBox9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75</xdr:row>
          <xdr:rowOff>0</xdr:rowOff>
        </xdr:from>
        <xdr:to>
          <xdr:col>2</xdr:col>
          <xdr:colOff>831850</xdr:colOff>
          <xdr:row>76</xdr:row>
          <xdr:rowOff>50800</xdr:rowOff>
        </xdr:to>
        <xdr:sp macro="" textlink="">
          <xdr:nvSpPr>
            <xdr:cNvPr id="5164" name="CheckBox10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77</xdr:row>
          <xdr:rowOff>0</xdr:rowOff>
        </xdr:from>
        <xdr:to>
          <xdr:col>2</xdr:col>
          <xdr:colOff>831850</xdr:colOff>
          <xdr:row>78</xdr:row>
          <xdr:rowOff>50800</xdr:rowOff>
        </xdr:to>
        <xdr:sp macro="" textlink="">
          <xdr:nvSpPr>
            <xdr:cNvPr id="5165" name="CheckBox11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79</xdr:row>
          <xdr:rowOff>0</xdr:rowOff>
        </xdr:from>
        <xdr:to>
          <xdr:col>2</xdr:col>
          <xdr:colOff>831850</xdr:colOff>
          <xdr:row>80</xdr:row>
          <xdr:rowOff>50800</xdr:rowOff>
        </xdr:to>
        <xdr:sp macro="" textlink="">
          <xdr:nvSpPr>
            <xdr:cNvPr id="5166" name="CheckBox12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69</xdr:row>
          <xdr:rowOff>0</xdr:rowOff>
        </xdr:from>
        <xdr:to>
          <xdr:col>3</xdr:col>
          <xdr:colOff>742950</xdr:colOff>
          <xdr:row>70</xdr:row>
          <xdr:rowOff>50800</xdr:rowOff>
        </xdr:to>
        <xdr:sp macro="" textlink="">
          <xdr:nvSpPr>
            <xdr:cNvPr id="5167" name="CheckBox13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71</xdr:row>
          <xdr:rowOff>0</xdr:rowOff>
        </xdr:from>
        <xdr:to>
          <xdr:col>3</xdr:col>
          <xdr:colOff>742950</xdr:colOff>
          <xdr:row>72</xdr:row>
          <xdr:rowOff>50800</xdr:rowOff>
        </xdr:to>
        <xdr:sp macro="" textlink="">
          <xdr:nvSpPr>
            <xdr:cNvPr id="5168" name="CheckBox14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73</xdr:row>
          <xdr:rowOff>0</xdr:rowOff>
        </xdr:from>
        <xdr:to>
          <xdr:col>3</xdr:col>
          <xdr:colOff>742950</xdr:colOff>
          <xdr:row>74</xdr:row>
          <xdr:rowOff>50800</xdr:rowOff>
        </xdr:to>
        <xdr:sp macro="" textlink="">
          <xdr:nvSpPr>
            <xdr:cNvPr id="5169" name="CheckBox15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75</xdr:row>
          <xdr:rowOff>0</xdr:rowOff>
        </xdr:from>
        <xdr:to>
          <xdr:col>3</xdr:col>
          <xdr:colOff>742950</xdr:colOff>
          <xdr:row>76</xdr:row>
          <xdr:rowOff>50800</xdr:rowOff>
        </xdr:to>
        <xdr:sp macro="" textlink="">
          <xdr:nvSpPr>
            <xdr:cNvPr id="5170" name="CheckBox16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77</xdr:row>
          <xdr:rowOff>0</xdr:rowOff>
        </xdr:from>
        <xdr:to>
          <xdr:col>3</xdr:col>
          <xdr:colOff>742950</xdr:colOff>
          <xdr:row>78</xdr:row>
          <xdr:rowOff>50800</xdr:rowOff>
        </xdr:to>
        <xdr:sp macro="" textlink="">
          <xdr:nvSpPr>
            <xdr:cNvPr id="5171" name="CheckBox17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78</xdr:row>
          <xdr:rowOff>184150</xdr:rowOff>
        </xdr:from>
        <xdr:to>
          <xdr:col>3</xdr:col>
          <xdr:colOff>742950</xdr:colOff>
          <xdr:row>80</xdr:row>
          <xdr:rowOff>0</xdr:rowOff>
        </xdr:to>
        <xdr:sp macro="" textlink="">
          <xdr:nvSpPr>
            <xdr:cNvPr id="5186" name="CheckBox18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3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D77"/>
  <sheetViews>
    <sheetView showOutlineSymbols="0" view="pageBreakPreview" zoomScale="60" zoomScaleNormal="87" workbookViewId="0">
      <selection activeCell="F8" sqref="F8"/>
    </sheetView>
  </sheetViews>
  <sheetFormatPr defaultColWidth="9.69140625" defaultRowHeight="15.5"/>
  <cols>
    <col min="1" max="1" width="34.07421875" style="2" customWidth="1"/>
    <col min="2" max="2" width="22.765625" style="232" customWidth="1"/>
    <col min="3" max="3" width="12.69140625" style="2" customWidth="1"/>
    <col min="4" max="16384" width="9.69140625" style="2"/>
  </cols>
  <sheetData>
    <row r="1" spans="1:4" ht="16" customHeight="1">
      <c r="A1" s="1" t="s">
        <v>0</v>
      </c>
      <c r="B1" s="227"/>
      <c r="C1" s="233" t="s">
        <v>264</v>
      </c>
      <c r="D1" s="275">
        <v>44391</v>
      </c>
    </row>
    <row r="2" spans="1:4" ht="16" customHeight="1">
      <c r="A2" s="1" t="s">
        <v>1</v>
      </c>
      <c r="B2" s="228"/>
    </row>
    <row r="3" spans="1:4" ht="16" customHeight="1">
      <c r="A3" s="1" t="s">
        <v>2</v>
      </c>
      <c r="B3" s="228"/>
    </row>
    <row r="4" spans="1:4" ht="16" customHeight="1">
      <c r="A4" s="1" t="s">
        <v>3</v>
      </c>
      <c r="B4" s="228"/>
    </row>
    <row r="5" spans="1:4" ht="16" customHeight="1">
      <c r="A5" s="1" t="s">
        <v>4</v>
      </c>
      <c r="B5" s="228"/>
    </row>
    <row r="6" spans="1:4" ht="16" customHeight="1">
      <c r="A6" s="1" t="s">
        <v>5</v>
      </c>
      <c r="B6" s="229"/>
    </row>
    <row r="7" spans="1:4" ht="16" customHeight="1">
      <c r="A7" s="1" t="s">
        <v>6</v>
      </c>
      <c r="B7" s="230"/>
    </row>
    <row r="8" spans="1:4" ht="16" customHeight="1">
      <c r="A8" s="1" t="s">
        <v>7</v>
      </c>
      <c r="B8" s="228"/>
    </row>
    <row r="9" spans="1:4" ht="16" customHeight="1">
      <c r="A9" s="1" t="s">
        <v>8</v>
      </c>
      <c r="B9" s="228"/>
    </row>
    <row r="10" spans="1:4" ht="16" customHeight="1">
      <c r="A10" s="1" t="s">
        <v>9</v>
      </c>
      <c r="B10" s="230"/>
    </row>
    <row r="11" spans="1:4" ht="16" customHeight="1">
      <c r="A11" s="1" t="s">
        <v>11</v>
      </c>
      <c r="B11" s="230"/>
    </row>
    <row r="12" spans="1:4" ht="16" customHeight="1">
      <c r="A12" s="1" t="s">
        <v>12</v>
      </c>
      <c r="B12" s="230"/>
    </row>
    <row r="13" spans="1:4" ht="16" customHeight="1">
      <c r="A13" s="1" t="s">
        <v>13</v>
      </c>
      <c r="B13" s="228"/>
    </row>
    <row r="14" spans="1:4" ht="16" customHeight="1">
      <c r="A14" s="1" t="s">
        <v>13</v>
      </c>
      <c r="B14" s="228"/>
    </row>
    <row r="15" spans="1:4" ht="16" customHeight="1">
      <c r="A15" s="1" t="s">
        <v>13</v>
      </c>
      <c r="B15" s="228"/>
    </row>
    <row r="16" spans="1:4" ht="16" customHeight="1">
      <c r="A16" s="1" t="s">
        <v>13</v>
      </c>
      <c r="B16" s="228"/>
    </row>
    <row r="17" spans="1:2" ht="16" customHeight="1">
      <c r="A17" s="1" t="s">
        <v>14</v>
      </c>
      <c r="B17" s="228"/>
    </row>
    <row r="18" spans="1:2" ht="16" customHeight="1">
      <c r="A18" s="1" t="s">
        <v>15</v>
      </c>
      <c r="B18" s="228"/>
    </row>
    <row r="19" spans="1:2" ht="16" customHeight="1">
      <c r="A19" s="1" t="s">
        <v>16</v>
      </c>
      <c r="B19" s="228"/>
    </row>
    <row r="20" spans="1:2" ht="16" customHeight="1">
      <c r="A20" s="1" t="s">
        <v>17</v>
      </c>
      <c r="B20" s="228"/>
    </row>
    <row r="21" spans="1:2" ht="16" customHeight="1">
      <c r="A21" s="1" t="s">
        <v>18</v>
      </c>
      <c r="B21" s="228"/>
    </row>
    <row r="22" spans="1:2" ht="16" customHeight="1">
      <c r="A22" s="1" t="s">
        <v>19</v>
      </c>
      <c r="B22" s="228"/>
    </row>
    <row r="23" spans="1:2" ht="16" customHeight="1">
      <c r="A23" s="1" t="s">
        <v>20</v>
      </c>
      <c r="B23" s="228"/>
    </row>
    <row r="24" spans="1:2" ht="16" customHeight="1">
      <c r="A24" s="1" t="s">
        <v>21</v>
      </c>
      <c r="B24" s="228"/>
    </row>
    <row r="25" spans="1:2" ht="16" customHeight="1">
      <c r="A25" s="1" t="s">
        <v>211</v>
      </c>
      <c r="B25" s="228"/>
    </row>
    <row r="26" spans="1:2" ht="16" customHeight="1">
      <c r="A26" s="1" t="s">
        <v>22</v>
      </c>
      <c r="B26" s="228"/>
    </row>
    <row r="27" spans="1:2" ht="16" customHeight="1">
      <c r="A27" s="1" t="s">
        <v>23</v>
      </c>
      <c r="B27" s="228"/>
    </row>
    <row r="28" spans="1:2" ht="16" customHeight="1">
      <c r="A28" s="1" t="s">
        <v>24</v>
      </c>
      <c r="B28" s="228"/>
    </row>
    <row r="29" spans="1:2" ht="16" customHeight="1">
      <c r="A29" s="1" t="s">
        <v>25</v>
      </c>
      <c r="B29" s="228"/>
    </row>
    <row r="30" spans="1:2" ht="16" customHeight="1">
      <c r="A30" s="1" t="s">
        <v>26</v>
      </c>
      <c r="B30" s="229"/>
    </row>
    <row r="31" spans="1:2" ht="16" customHeight="1">
      <c r="A31" s="1" t="s">
        <v>27</v>
      </c>
      <c r="B31" s="228"/>
    </row>
    <row r="32" spans="1:2" ht="16" customHeight="1">
      <c r="A32" s="1" t="s">
        <v>28</v>
      </c>
      <c r="B32" s="228"/>
    </row>
    <row r="33" spans="1:2" ht="16" customHeight="1">
      <c r="A33" s="1" t="s">
        <v>29</v>
      </c>
      <c r="B33" s="228"/>
    </row>
    <row r="34" spans="1:2" ht="16" customHeight="1">
      <c r="A34" s="1" t="s">
        <v>30</v>
      </c>
      <c r="B34" s="228"/>
    </row>
    <row r="35" spans="1:2" ht="16" customHeight="1">
      <c r="A35" s="1" t="s">
        <v>31</v>
      </c>
      <c r="B35" s="228"/>
    </row>
    <row r="36" spans="1:2" ht="16" customHeight="1">
      <c r="A36" s="1" t="s">
        <v>32</v>
      </c>
      <c r="B36" s="228"/>
    </row>
    <row r="37" spans="1:2" ht="16" customHeight="1">
      <c r="A37" s="1" t="s">
        <v>33</v>
      </c>
      <c r="B37" s="228"/>
    </row>
    <row r="38" spans="1:2" ht="16" customHeight="1">
      <c r="A38" s="1" t="s">
        <v>228</v>
      </c>
      <c r="B38" s="251"/>
    </row>
    <row r="39" spans="1:2" ht="16" customHeight="1">
      <c r="A39" s="1" t="s">
        <v>229</v>
      </c>
      <c r="B39" s="251"/>
    </row>
    <row r="40" spans="1:2" ht="16" customHeight="1">
      <c r="A40" s="1" t="s">
        <v>230</v>
      </c>
      <c r="B40" s="251"/>
    </row>
    <row r="41" spans="1:2" ht="16" customHeight="1">
      <c r="A41" s="1" t="s">
        <v>231</v>
      </c>
      <c r="B41" s="252"/>
    </row>
    <row r="42" spans="1:2" ht="16" customHeight="1">
      <c r="A42" s="1" t="s">
        <v>232</v>
      </c>
      <c r="B42" s="253"/>
    </row>
    <row r="43" spans="1:2" ht="16" customHeight="1">
      <c r="A43" s="1" t="s">
        <v>233</v>
      </c>
      <c r="B43" s="251"/>
    </row>
    <row r="44" spans="1:2" ht="16" customHeight="1">
      <c r="A44" s="1" t="s">
        <v>234</v>
      </c>
      <c r="B44" s="251"/>
    </row>
    <row r="45" spans="1:2" ht="16" customHeight="1">
      <c r="A45" s="1" t="s">
        <v>235</v>
      </c>
      <c r="B45" s="251"/>
    </row>
    <row r="46" spans="1:2" ht="16" customHeight="1">
      <c r="A46" s="1" t="s">
        <v>210</v>
      </c>
      <c r="B46" s="228"/>
    </row>
    <row r="47" spans="1:2" ht="16" customHeight="1">
      <c r="A47" s="1" t="s">
        <v>236</v>
      </c>
      <c r="B47" s="251"/>
    </row>
    <row r="48" spans="1:2" ht="16" customHeight="1">
      <c r="A48" s="1" t="s">
        <v>237</v>
      </c>
      <c r="B48" s="251"/>
    </row>
    <row r="49" spans="1:2" ht="16" customHeight="1">
      <c r="A49" s="1" t="s">
        <v>238</v>
      </c>
      <c r="B49" s="251"/>
    </row>
    <row r="50" spans="1:2" ht="16" customHeight="1">
      <c r="A50" s="1" t="s">
        <v>239</v>
      </c>
      <c r="B50" s="251"/>
    </row>
    <row r="51" spans="1:2" ht="16" customHeight="1">
      <c r="A51" s="1" t="s">
        <v>240</v>
      </c>
      <c r="B51" s="251"/>
    </row>
    <row r="52" spans="1:2" ht="16" customHeight="1">
      <c r="A52" s="1" t="s">
        <v>241</v>
      </c>
      <c r="B52" s="251"/>
    </row>
    <row r="53" spans="1:2" ht="16" customHeight="1">
      <c r="A53" s="1" t="s">
        <v>242</v>
      </c>
      <c r="B53" s="251"/>
    </row>
    <row r="54" spans="1:2" ht="16" customHeight="1">
      <c r="A54" s="1" t="s">
        <v>243</v>
      </c>
      <c r="B54" s="251"/>
    </row>
    <row r="55" spans="1:2" ht="16" customHeight="1">
      <c r="A55" s="1" t="s">
        <v>34</v>
      </c>
      <c r="B55" s="228"/>
    </row>
    <row r="56" spans="1:2" ht="16" customHeight="1">
      <c r="A56" s="1" t="s">
        <v>244</v>
      </c>
      <c r="B56" s="251"/>
    </row>
    <row r="57" spans="1:2" ht="16" customHeight="1">
      <c r="A57" s="1" t="s">
        <v>245</v>
      </c>
      <c r="B57" s="251"/>
    </row>
    <row r="58" spans="1:2" ht="16" customHeight="1">
      <c r="A58" s="1" t="s">
        <v>246</v>
      </c>
      <c r="B58" s="251"/>
    </row>
    <row r="59" spans="1:2" ht="16" customHeight="1">
      <c r="A59" s="1" t="s">
        <v>247</v>
      </c>
      <c r="B59" s="251"/>
    </row>
    <row r="60" spans="1:2" ht="16" customHeight="1">
      <c r="A60" s="1" t="s">
        <v>248</v>
      </c>
      <c r="B60" s="251"/>
    </row>
    <row r="61" spans="1:2" ht="16" customHeight="1">
      <c r="A61" s="1" t="s">
        <v>249</v>
      </c>
      <c r="B61" s="251"/>
    </row>
    <row r="62" spans="1:2" ht="16" customHeight="1">
      <c r="A62" s="1" t="s">
        <v>250</v>
      </c>
      <c r="B62" s="251"/>
    </row>
    <row r="63" spans="1:2" ht="16" customHeight="1">
      <c r="A63" s="1" t="s">
        <v>251</v>
      </c>
      <c r="B63" s="251"/>
    </row>
    <row r="64" spans="1:2" ht="16" customHeight="1">
      <c r="A64" s="1" t="s">
        <v>252</v>
      </c>
      <c r="B64" s="228"/>
    </row>
    <row r="65" spans="1:2" ht="16" customHeight="1">
      <c r="A65" s="1" t="s">
        <v>253</v>
      </c>
      <c r="B65" s="251"/>
    </row>
    <row r="66" spans="1:2" ht="16" customHeight="1">
      <c r="A66" s="1" t="s">
        <v>254</v>
      </c>
      <c r="B66" s="251"/>
    </row>
    <row r="67" spans="1:2" ht="16" customHeight="1">
      <c r="A67" s="1" t="s">
        <v>255</v>
      </c>
      <c r="B67" s="252"/>
    </row>
    <row r="68" spans="1:2">
      <c r="A68" s="1" t="s">
        <v>256</v>
      </c>
      <c r="B68" s="254"/>
    </row>
    <row r="69" spans="1:2">
      <c r="A69" s="1" t="s">
        <v>257</v>
      </c>
      <c r="B69" s="254"/>
    </row>
    <row r="70" spans="1:2">
      <c r="A70" s="1" t="s">
        <v>258</v>
      </c>
      <c r="B70" s="254"/>
    </row>
    <row r="71" spans="1:2">
      <c r="A71" s="1" t="s">
        <v>259</v>
      </c>
      <c r="B71" s="254"/>
    </row>
    <row r="72" spans="1:2">
      <c r="A72" s="1" t="s">
        <v>260</v>
      </c>
      <c r="B72" s="255"/>
    </row>
    <row r="73" spans="1:2">
      <c r="A73" s="1" t="s">
        <v>261</v>
      </c>
      <c r="B73" s="254"/>
    </row>
    <row r="74" spans="1:2">
      <c r="A74" s="1" t="s">
        <v>262</v>
      </c>
      <c r="B74" s="255"/>
    </row>
    <row r="75" spans="1:2">
      <c r="A75" s="1" t="s">
        <v>263</v>
      </c>
      <c r="B75" s="255"/>
    </row>
    <row r="76" spans="1:2">
      <c r="B76" s="231"/>
    </row>
    <row r="77" spans="1:2">
      <c r="B77" s="231"/>
    </row>
  </sheetData>
  <sheetProtection algorithmName="SHA-512" hashValue="diLjQY0CRRlwy1KIxKPPMlxjdRqWepEQ6DzfFXauuWJKzj0sb7nSWEFLUumwBYgJx70U9M5ZGIt4hY6Rkagnuw==" saltValue="Um/pfmCmqVgsM47b2h50Og==" spinCount="100000" sheet="1" objects="1" scenarios="1"/>
  <phoneticPr fontId="0" type="noConversion"/>
  <printOptions horizontalCentered="1" verticalCentered="1"/>
  <pageMargins left="0.5" right="0.5" top="0.75" bottom="0.25" header="0.5" footer="0.5"/>
  <pageSetup scale="5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8"/>
  <sheetViews>
    <sheetView tabSelected="1" view="pageBreakPreview" zoomScaleNormal="75" zoomScaleSheetLayoutView="100" workbookViewId="0">
      <selection activeCell="A28" sqref="A28"/>
    </sheetView>
  </sheetViews>
  <sheetFormatPr defaultRowHeight="12.5"/>
  <cols>
    <col min="1" max="1" width="15.07421875" customWidth="1"/>
    <col min="2" max="2" width="7.4609375" bestFit="1" customWidth="1"/>
    <col min="3" max="3" width="15.07421875" customWidth="1"/>
    <col min="4" max="4" width="7.53515625" customWidth="1"/>
    <col min="5" max="5" width="6.23046875" bestFit="1" customWidth="1"/>
    <col min="6" max="6" width="2.69140625" bestFit="1" customWidth="1"/>
    <col min="7" max="7" width="7.69140625" customWidth="1"/>
    <col min="8" max="8" width="7.4609375" bestFit="1" customWidth="1"/>
    <col min="9" max="9" width="7.23046875" bestFit="1" customWidth="1"/>
    <col min="10" max="10" width="6.23046875" customWidth="1"/>
    <col min="11" max="18" width="8.84375" hidden="1" customWidth="1"/>
  </cols>
  <sheetData>
    <row r="1" spans="1:18" ht="15" customHeight="1">
      <c r="A1" s="54" t="s">
        <v>35</v>
      </c>
      <c r="B1" s="55"/>
      <c r="C1" s="56"/>
      <c r="D1" s="57"/>
      <c r="E1" s="169"/>
      <c r="F1" s="169"/>
      <c r="G1" s="58" t="s">
        <v>36</v>
      </c>
      <c r="H1" s="170"/>
      <c r="I1" s="169"/>
      <c r="J1" s="59"/>
      <c r="K1" s="171"/>
      <c r="L1" s="171"/>
      <c r="M1" s="171"/>
      <c r="N1" s="171"/>
      <c r="O1" s="171"/>
      <c r="P1" s="171"/>
      <c r="Q1" s="171"/>
      <c r="R1" s="171"/>
    </row>
    <row r="2" spans="1:18" ht="15" customHeight="1" thickBot="1">
      <c r="A2" s="60" t="s">
        <v>142</v>
      </c>
      <c r="B2" s="61">
        <v>5438.2</v>
      </c>
      <c r="C2" s="207" t="s">
        <v>37</v>
      </c>
      <c r="D2" s="169"/>
      <c r="E2" s="63">
        <f>ROUND(IF(D10=0,0,SUM(D10/B2)*100),1)</f>
        <v>99.8</v>
      </c>
      <c r="F2" s="64" t="s">
        <v>38</v>
      </c>
      <c r="G2" s="65" t="s">
        <v>39</v>
      </c>
      <c r="H2" s="65" t="s">
        <v>40</v>
      </c>
      <c r="I2" s="65" t="s">
        <v>41</v>
      </c>
      <c r="J2" s="66" t="s">
        <v>42</v>
      </c>
      <c r="K2" s="198"/>
      <c r="L2" s="199"/>
      <c r="M2" s="200" t="s">
        <v>39</v>
      </c>
      <c r="N2" s="200">
        <v>1</v>
      </c>
      <c r="O2" s="201">
        <v>2</v>
      </c>
      <c r="P2" s="201">
        <v>3</v>
      </c>
      <c r="Q2" s="202">
        <v>4</v>
      </c>
      <c r="R2" s="202">
        <v>5</v>
      </c>
    </row>
    <row r="3" spans="1:18" ht="15" customHeight="1">
      <c r="A3" s="67" t="s">
        <v>143</v>
      </c>
      <c r="B3" s="68">
        <v>0</v>
      </c>
      <c r="C3" s="169"/>
      <c r="D3" s="69" t="str">
        <f>IF(E2&lt;5,0,IF(E2&lt;99.5,"Check Weights.",IF(E2&gt;100.5,"Check Weights","")))</f>
        <v/>
      </c>
      <c r="E3" s="169"/>
      <c r="F3" s="169"/>
      <c r="G3" s="70">
        <f t="shared" ref="G3:G10" si="0">IF($M$11=100,$M3,IF($N$11=100,$N3,IF($O$11=100,$O3,IF($P$11=100,$P3,IF($Q$11=100,$Q3,IF($R$11=100,$R3,$R3))))))</f>
        <v>0</v>
      </c>
      <c r="H3" s="70">
        <f>IF(D10="",0,100)</f>
        <v>100</v>
      </c>
      <c r="I3" s="71">
        <f t="shared" ref="I3:I9" si="1">IF(H3&gt;9.9,ROUND(H3,0),ROUND(H3,1))</f>
        <v>100</v>
      </c>
      <c r="J3" s="66">
        <f>Info!B38</f>
        <v>0</v>
      </c>
      <c r="K3" s="203">
        <f>LARGE(M3:M10,1)</f>
        <v>27.9</v>
      </c>
      <c r="L3" s="202">
        <f>IF(M11&lt;100,(K3+0.1),IF(M11&gt;100,(K3-0.1),K3))</f>
        <v>28</v>
      </c>
      <c r="M3" s="204">
        <f>ROUND(IF(B3=0,0,SUM(B3/$B$2)*100),1)</f>
        <v>0</v>
      </c>
      <c r="N3" s="200">
        <f t="shared" ref="N3:N10" si="2">IF(M3=$K$3,$L$3,M3)</f>
        <v>0</v>
      </c>
      <c r="O3" s="200">
        <f t="shared" ref="O3:O10" si="3">IF(N3=K$4,L$4,N3)</f>
        <v>0</v>
      </c>
      <c r="P3" s="200">
        <f t="shared" ref="P3:P10" si="4">IF(O3=K$5,L$5,O3)</f>
        <v>0</v>
      </c>
      <c r="Q3" s="200">
        <f t="shared" ref="Q3:Q10" si="5">IF(P3=K$6,L$6,P3)</f>
        <v>0</v>
      </c>
      <c r="R3" s="200">
        <f t="shared" ref="R3:R10" si="6">IF(Q3=K$7,L$7,Q3)</f>
        <v>0</v>
      </c>
    </row>
    <row r="4" spans="1:18" ht="15" customHeight="1">
      <c r="A4" s="67" t="s">
        <v>144</v>
      </c>
      <c r="B4" s="68">
        <v>733</v>
      </c>
      <c r="C4" s="217" t="s">
        <v>225</v>
      </c>
      <c r="D4" s="64"/>
      <c r="E4" s="169"/>
      <c r="F4" s="169"/>
      <c r="G4" s="70">
        <f t="shared" si="0"/>
        <v>13.5</v>
      </c>
      <c r="H4" s="70">
        <f t="shared" ref="H4:H9" si="7">IF(H3="",0,(H3-G4))</f>
        <v>86.5</v>
      </c>
      <c r="I4" s="71">
        <f t="shared" si="1"/>
        <v>87</v>
      </c>
      <c r="J4" s="66">
        <f>Info!B39</f>
        <v>0</v>
      </c>
      <c r="K4" s="203">
        <f>LARGE(M3:M10,2)</f>
        <v>24.6</v>
      </c>
      <c r="L4" s="202">
        <f>IF(N11&gt;100,K4-0.1,IF(N11&lt;100,K4+0.1,K4))</f>
        <v>24.6</v>
      </c>
      <c r="M4" s="206">
        <f>ROUND(IF(B4=0,0,SUM(B4/$B$2)*100),1)</f>
        <v>13.5</v>
      </c>
      <c r="N4" s="200">
        <f t="shared" si="2"/>
        <v>13.5</v>
      </c>
      <c r="O4" s="200">
        <f t="shared" si="3"/>
        <v>13.5</v>
      </c>
      <c r="P4" s="200">
        <f t="shared" si="4"/>
        <v>13.5</v>
      </c>
      <c r="Q4" s="200">
        <f t="shared" si="5"/>
        <v>13.5</v>
      </c>
      <c r="R4" s="200">
        <f t="shared" si="6"/>
        <v>13.5</v>
      </c>
    </row>
    <row r="5" spans="1:18" ht="15" customHeight="1">
      <c r="A5" s="67" t="s">
        <v>145</v>
      </c>
      <c r="B5" s="68">
        <v>1336.3</v>
      </c>
      <c r="C5" s="217" t="s">
        <v>226</v>
      </c>
      <c r="D5" s="169"/>
      <c r="E5" s="169"/>
      <c r="F5" s="169"/>
      <c r="G5" s="70">
        <f t="shared" si="0"/>
        <v>24.6</v>
      </c>
      <c r="H5" s="70">
        <f t="shared" si="7"/>
        <v>61.9</v>
      </c>
      <c r="I5" s="71">
        <f t="shared" si="1"/>
        <v>62</v>
      </c>
      <c r="J5" s="66">
        <f>Info!B40</f>
        <v>0</v>
      </c>
      <c r="K5" s="203">
        <f>LARGE(M3:M10,3)</f>
        <v>16.5</v>
      </c>
      <c r="L5" s="202">
        <f>IF(O11&gt;100,K5-0.1,IF(O11&lt;100,K5+0.1,K5))</f>
        <v>16.5</v>
      </c>
      <c r="M5" s="204">
        <f t="shared" ref="M5:M10" si="8">ROUND(IF(B5="",0,SUM(B5/$B$2)*100),1)</f>
        <v>24.6</v>
      </c>
      <c r="N5" s="200">
        <f t="shared" si="2"/>
        <v>24.6</v>
      </c>
      <c r="O5" s="200">
        <f t="shared" si="3"/>
        <v>24.6</v>
      </c>
      <c r="P5" s="200">
        <f t="shared" si="4"/>
        <v>24.6</v>
      </c>
      <c r="Q5" s="200">
        <f t="shared" si="5"/>
        <v>24.6</v>
      </c>
      <c r="R5" s="200">
        <f t="shared" si="6"/>
        <v>24.6</v>
      </c>
    </row>
    <row r="6" spans="1:18" ht="15" customHeight="1">
      <c r="A6" s="67" t="s">
        <v>146</v>
      </c>
      <c r="B6" s="68">
        <v>1514.7</v>
      </c>
      <c r="C6" s="169"/>
      <c r="D6" s="169"/>
      <c r="E6" s="169"/>
      <c r="F6" s="169"/>
      <c r="G6" s="70">
        <f t="shared" si="0"/>
        <v>28</v>
      </c>
      <c r="H6" s="70">
        <f t="shared" si="7"/>
        <v>33.9</v>
      </c>
      <c r="I6" s="71">
        <f t="shared" si="1"/>
        <v>34</v>
      </c>
      <c r="J6" s="66">
        <f>Info!B41</f>
        <v>0</v>
      </c>
      <c r="K6" s="203">
        <f>LARGE(M3:M10,4)</f>
        <v>13.5</v>
      </c>
      <c r="L6" s="202">
        <f>IF(P11&gt;100,K6-0.1,IF(P11&lt;100,K6+0.1,K6))</f>
        <v>13.5</v>
      </c>
      <c r="M6" s="204">
        <f t="shared" si="8"/>
        <v>27.9</v>
      </c>
      <c r="N6" s="200">
        <f t="shared" si="2"/>
        <v>28</v>
      </c>
      <c r="O6" s="200">
        <f t="shared" si="3"/>
        <v>28</v>
      </c>
      <c r="P6" s="200">
        <f t="shared" si="4"/>
        <v>28</v>
      </c>
      <c r="Q6" s="200">
        <f t="shared" si="5"/>
        <v>28</v>
      </c>
      <c r="R6" s="200">
        <f t="shared" si="6"/>
        <v>28</v>
      </c>
    </row>
    <row r="7" spans="1:18" ht="15" customHeight="1">
      <c r="A7" s="67" t="s">
        <v>147</v>
      </c>
      <c r="B7" s="68">
        <v>637</v>
      </c>
      <c r="C7" s="169"/>
      <c r="D7" s="169"/>
      <c r="E7" s="169"/>
      <c r="F7" s="169"/>
      <c r="G7" s="70">
        <f t="shared" si="0"/>
        <v>11.7</v>
      </c>
      <c r="H7" s="70">
        <f t="shared" si="7"/>
        <v>22.2</v>
      </c>
      <c r="I7" s="71">
        <f t="shared" si="1"/>
        <v>22</v>
      </c>
      <c r="J7" s="66">
        <f>Info!B42</f>
        <v>0</v>
      </c>
      <c r="K7" s="203">
        <f>LARGE(M3:M10,5)</f>
        <v>11.7</v>
      </c>
      <c r="L7" s="202">
        <f>IF(Q11&gt;100,K7-0.1,IF(Q11&lt;100,K7+0.1,K7))</f>
        <v>11.7</v>
      </c>
      <c r="M7" s="204">
        <f t="shared" si="8"/>
        <v>11.7</v>
      </c>
      <c r="N7" s="200">
        <f t="shared" si="2"/>
        <v>11.7</v>
      </c>
      <c r="O7" s="200">
        <f t="shared" si="3"/>
        <v>11.7</v>
      </c>
      <c r="P7" s="200">
        <f t="shared" si="4"/>
        <v>11.7</v>
      </c>
      <c r="Q7" s="200">
        <f t="shared" si="5"/>
        <v>11.7</v>
      </c>
      <c r="R7" s="200">
        <f t="shared" si="6"/>
        <v>11.7</v>
      </c>
    </row>
    <row r="8" spans="1:18" ht="15" customHeight="1">
      <c r="A8" s="67" t="s">
        <v>148</v>
      </c>
      <c r="B8" s="68">
        <v>896.8</v>
      </c>
      <c r="C8" s="169"/>
      <c r="D8" s="169"/>
      <c r="E8" s="169"/>
      <c r="F8" s="169"/>
      <c r="G8" s="70">
        <f t="shared" si="0"/>
        <v>16.5</v>
      </c>
      <c r="H8" s="70">
        <f t="shared" si="7"/>
        <v>5.6999999999999993</v>
      </c>
      <c r="I8" s="71">
        <f t="shared" si="1"/>
        <v>5.7</v>
      </c>
      <c r="J8" s="66">
        <f>Info!B43</f>
        <v>0</v>
      </c>
      <c r="K8" s="203"/>
      <c r="L8" s="202"/>
      <c r="M8" s="204">
        <f t="shared" si="8"/>
        <v>16.5</v>
      </c>
      <c r="N8" s="200">
        <f t="shared" si="2"/>
        <v>16.5</v>
      </c>
      <c r="O8" s="200">
        <f t="shared" si="3"/>
        <v>16.5</v>
      </c>
      <c r="P8" s="200">
        <f t="shared" si="4"/>
        <v>16.5</v>
      </c>
      <c r="Q8" s="200">
        <f t="shared" si="5"/>
        <v>16.5</v>
      </c>
      <c r="R8" s="200">
        <f t="shared" si="6"/>
        <v>16.5</v>
      </c>
    </row>
    <row r="9" spans="1:18" ht="15" customHeight="1" thickBot="1">
      <c r="A9" s="67" t="s">
        <v>149</v>
      </c>
      <c r="B9" s="68">
        <v>232.9</v>
      </c>
      <c r="C9" s="169"/>
      <c r="D9" s="72" t="s">
        <v>43</v>
      </c>
      <c r="E9" s="169"/>
      <c r="F9" s="169"/>
      <c r="G9" s="70">
        <f t="shared" si="0"/>
        <v>4.3</v>
      </c>
      <c r="H9" s="70">
        <f t="shared" si="7"/>
        <v>1.3999999999999995</v>
      </c>
      <c r="I9" s="71">
        <f t="shared" si="1"/>
        <v>1.4</v>
      </c>
      <c r="J9" s="66">
        <f>Info!B44</f>
        <v>0</v>
      </c>
      <c r="K9" s="203"/>
      <c r="L9" s="202"/>
      <c r="M9" s="204">
        <f t="shared" si="8"/>
        <v>4.3</v>
      </c>
      <c r="N9" s="200">
        <f t="shared" si="2"/>
        <v>4.3</v>
      </c>
      <c r="O9" s="200">
        <f t="shared" si="3"/>
        <v>4.3</v>
      </c>
      <c r="P9" s="200">
        <f t="shared" si="4"/>
        <v>4.3</v>
      </c>
      <c r="Q9" s="200">
        <f t="shared" si="5"/>
        <v>4.3</v>
      </c>
      <c r="R9" s="200">
        <f t="shared" si="6"/>
        <v>4.3</v>
      </c>
    </row>
    <row r="10" spans="1:18" ht="15" customHeight="1" thickBot="1">
      <c r="A10" s="67" t="s">
        <v>265</v>
      </c>
      <c r="B10" s="73">
        <v>78.400000000000006</v>
      </c>
      <c r="C10" s="169"/>
      <c r="D10" s="186">
        <f>IF(B10="",0,SUM(B3:B10))</f>
        <v>5429.0999999999995</v>
      </c>
      <c r="E10" s="169"/>
      <c r="F10" s="169"/>
      <c r="G10" s="70">
        <f t="shared" si="0"/>
        <v>1.4</v>
      </c>
      <c r="H10" s="64"/>
      <c r="I10" s="64"/>
      <c r="J10" s="59"/>
      <c r="K10" s="202"/>
      <c r="L10" s="202"/>
      <c r="M10" s="204">
        <f t="shared" si="8"/>
        <v>1.4</v>
      </c>
      <c r="N10" s="200">
        <f t="shared" si="2"/>
        <v>1.4</v>
      </c>
      <c r="O10" s="200">
        <f t="shared" si="3"/>
        <v>1.4</v>
      </c>
      <c r="P10" s="200">
        <f t="shared" si="4"/>
        <v>1.4</v>
      </c>
      <c r="Q10" s="200">
        <f t="shared" si="5"/>
        <v>1.4</v>
      </c>
      <c r="R10" s="200">
        <f t="shared" si="6"/>
        <v>1.4</v>
      </c>
    </row>
    <row r="11" spans="1:18" ht="15" customHeight="1">
      <c r="A11" s="74" t="s">
        <v>142</v>
      </c>
      <c r="B11" s="75">
        <v>5438.2</v>
      </c>
      <c r="C11" s="76" t="s">
        <v>44</v>
      </c>
      <c r="D11" s="169"/>
      <c r="E11" s="169"/>
      <c r="F11" s="169"/>
      <c r="G11" s="70">
        <f>SUM(G3:G10)</f>
        <v>100</v>
      </c>
      <c r="H11" s="169"/>
      <c r="I11" s="169"/>
      <c r="J11" s="59"/>
      <c r="K11" s="199"/>
      <c r="L11" s="199"/>
      <c r="M11" s="205">
        <f t="shared" ref="M11:R11" si="9">ROUND(IF(M10="",0,SUM(M3:M10)),1)</f>
        <v>99.9</v>
      </c>
      <c r="N11" s="205">
        <f t="shared" si="9"/>
        <v>100</v>
      </c>
      <c r="O11" s="205">
        <f t="shared" si="9"/>
        <v>100</v>
      </c>
      <c r="P11" s="205">
        <f t="shared" si="9"/>
        <v>100</v>
      </c>
      <c r="Q11" s="205">
        <f t="shared" si="9"/>
        <v>100</v>
      </c>
      <c r="R11" s="205">
        <f t="shared" si="9"/>
        <v>100</v>
      </c>
    </row>
    <row r="12" spans="1:18" ht="15" customHeight="1">
      <c r="A12" s="77" t="s">
        <v>150</v>
      </c>
      <c r="B12" s="78">
        <v>5403.9</v>
      </c>
      <c r="C12" s="76" t="s">
        <v>45</v>
      </c>
      <c r="D12" s="169"/>
      <c r="E12" s="169"/>
      <c r="F12" s="169"/>
      <c r="G12" s="169"/>
      <c r="H12" s="79" t="s">
        <v>151</v>
      </c>
      <c r="I12" s="80">
        <f>ROUND(IF(B15=0,0,SUM(B15/B11)*100),1)</f>
        <v>0.6</v>
      </c>
      <c r="J12" s="66">
        <f>Info!B45</f>
        <v>0</v>
      </c>
      <c r="K12" s="172"/>
      <c r="L12" s="173"/>
      <c r="M12" s="173"/>
      <c r="N12" s="173"/>
      <c r="O12" s="173"/>
      <c r="P12" s="173"/>
      <c r="Q12" s="173"/>
      <c r="R12" s="173"/>
    </row>
    <row r="13" spans="1:18" ht="15" customHeight="1">
      <c r="A13" s="67" t="s">
        <v>46</v>
      </c>
      <c r="B13" s="73">
        <v>0.6</v>
      </c>
      <c r="C13" s="76" t="s">
        <v>47</v>
      </c>
      <c r="D13" s="169"/>
      <c r="E13" s="169"/>
      <c r="F13" s="169"/>
      <c r="G13" s="81"/>
      <c r="H13" s="169"/>
      <c r="I13" s="169"/>
      <c r="J13" s="59"/>
      <c r="K13" s="172"/>
      <c r="L13" s="172"/>
      <c r="M13" s="173"/>
      <c r="N13" s="173"/>
      <c r="O13" s="173"/>
      <c r="P13" s="173"/>
      <c r="Q13" s="173"/>
      <c r="R13" s="173"/>
    </row>
    <row r="14" spans="1:18" ht="15" customHeight="1">
      <c r="A14" s="67" t="s">
        <v>48</v>
      </c>
      <c r="B14" s="80">
        <f>IF(B12="",0,SUM(B11-B12))</f>
        <v>34.300000000000182</v>
      </c>
      <c r="C14" s="76" t="s">
        <v>49</v>
      </c>
      <c r="D14" s="169"/>
      <c r="E14" s="81"/>
      <c r="F14" s="169"/>
      <c r="G14" s="169"/>
      <c r="H14" s="169"/>
      <c r="I14" s="169"/>
      <c r="J14" s="59"/>
      <c r="K14" s="172"/>
      <c r="L14" s="172"/>
      <c r="M14" s="172"/>
      <c r="N14" s="172"/>
      <c r="O14" s="172"/>
      <c r="P14" s="172"/>
      <c r="Q14" s="172"/>
      <c r="R14" s="172"/>
    </row>
    <row r="15" spans="1:18" ht="15" customHeight="1">
      <c r="A15" s="67" t="s">
        <v>50</v>
      </c>
      <c r="B15" s="82">
        <f>IF(B13="",0,SUM(B13:B14))</f>
        <v>34.900000000000183</v>
      </c>
      <c r="C15" s="169"/>
      <c r="D15" s="169"/>
      <c r="E15" s="81"/>
      <c r="F15" s="169"/>
      <c r="G15" s="169"/>
      <c r="H15" s="169"/>
      <c r="I15" s="169"/>
      <c r="J15" s="59"/>
      <c r="K15" s="172"/>
      <c r="L15" s="172"/>
      <c r="M15" s="172"/>
      <c r="N15" s="172"/>
      <c r="O15" s="172"/>
      <c r="P15" s="172"/>
      <c r="Q15" s="172"/>
      <c r="R15" s="172"/>
    </row>
    <row r="16" spans="1:18" ht="15" customHeight="1">
      <c r="A16" s="67" t="s">
        <v>152</v>
      </c>
      <c r="B16" s="83"/>
      <c r="C16" s="169"/>
      <c r="D16" s="169"/>
      <c r="E16" s="81"/>
      <c r="F16" s="169"/>
      <c r="G16" s="169"/>
      <c r="H16" s="169"/>
      <c r="I16" s="169"/>
      <c r="J16" s="59"/>
      <c r="K16" s="172"/>
      <c r="L16" s="172"/>
      <c r="M16" s="172"/>
      <c r="N16" s="172"/>
      <c r="O16" s="172"/>
      <c r="P16" s="172"/>
      <c r="Q16" s="172"/>
      <c r="R16" s="172"/>
    </row>
    <row r="17" spans="1:18" ht="11.25" customHeight="1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2"/>
      <c r="L17" s="172"/>
      <c r="M17" s="172"/>
      <c r="N17" s="172"/>
      <c r="O17" s="172"/>
      <c r="P17" s="172"/>
      <c r="Q17" s="172"/>
      <c r="R17" s="172"/>
    </row>
    <row r="18" spans="1:18" ht="15" customHeight="1">
      <c r="A18" s="54" t="s">
        <v>35</v>
      </c>
      <c r="B18" s="55"/>
      <c r="C18" s="56"/>
      <c r="D18" s="57"/>
      <c r="E18" s="169"/>
      <c r="F18" s="169"/>
      <c r="G18" s="58" t="s">
        <v>153</v>
      </c>
      <c r="H18" s="170"/>
      <c r="I18" s="169"/>
      <c r="J18" s="59"/>
      <c r="K18" s="172"/>
      <c r="L18" s="172"/>
      <c r="M18" s="172"/>
      <c r="N18" s="172"/>
      <c r="O18" s="172"/>
      <c r="P18" s="172"/>
      <c r="Q18" s="172"/>
      <c r="R18" s="172"/>
    </row>
    <row r="19" spans="1:18" ht="15" customHeight="1" thickBot="1">
      <c r="A19" s="60" t="s">
        <v>142</v>
      </c>
      <c r="B19" s="61">
        <v>1132.9000000000001</v>
      </c>
      <c r="C19" s="207" t="s">
        <v>37</v>
      </c>
      <c r="D19" s="169"/>
      <c r="E19" s="63">
        <f>ROUND(IF(D27=0,0,SUM(D27/B19)*100),1)</f>
        <v>100</v>
      </c>
      <c r="F19" s="64" t="s">
        <v>38</v>
      </c>
      <c r="G19" s="65" t="s">
        <v>39</v>
      </c>
      <c r="H19" s="65" t="s">
        <v>40</v>
      </c>
      <c r="I19" s="65" t="s">
        <v>41</v>
      </c>
      <c r="J19" s="66" t="s">
        <v>42</v>
      </c>
      <c r="K19" s="198"/>
      <c r="L19" s="199"/>
      <c r="M19" s="200" t="s">
        <v>39</v>
      </c>
      <c r="N19" s="200">
        <v>1</v>
      </c>
      <c r="O19" s="201">
        <v>2</v>
      </c>
      <c r="P19" s="201">
        <v>3</v>
      </c>
      <c r="Q19" s="202">
        <v>4</v>
      </c>
      <c r="R19" s="202">
        <v>5</v>
      </c>
    </row>
    <row r="20" spans="1:18" ht="15" customHeight="1">
      <c r="A20" s="67" t="s">
        <v>143</v>
      </c>
      <c r="B20" s="68">
        <v>0</v>
      </c>
      <c r="C20" s="169"/>
      <c r="D20" s="69" t="str">
        <f>IF(E19&lt;5,0,IF(E19&lt;99.5,"Check Weights.",IF(E19&gt;100.5,"Check Weights","")))</f>
        <v/>
      </c>
      <c r="E20" s="169"/>
      <c r="F20" s="169"/>
      <c r="G20" s="70">
        <f t="shared" ref="G20:G27" si="10">IF($M$28=100,$M20,IF($N$28=100,$N20,IF($O$28=100,$O20,IF($P$28=100,$P20,IF($Q$28=100,$Q20,IF($R$28=100,$R20,$R20))))))</f>
        <v>0</v>
      </c>
      <c r="H20" s="70">
        <f>IF(D27="",0,100)</f>
        <v>100</v>
      </c>
      <c r="I20" s="71">
        <f t="shared" ref="I20:I26" si="11">IF(H20&gt;9.9,ROUND(H20,0),ROUND(H20,1))</f>
        <v>100</v>
      </c>
      <c r="J20" s="66">
        <f>Info!B47</f>
        <v>0</v>
      </c>
      <c r="K20" s="203">
        <f>LARGE(M20:M27,1)</f>
        <v>65.3</v>
      </c>
      <c r="L20" s="202">
        <f>IF(M29&lt;100,(K20+0.1),IF(M29&gt;100,(K20-0.1),K20))</f>
        <v>65.3</v>
      </c>
      <c r="M20" s="204">
        <f>ROUND(IF(B20=0,0,SUM(B20/$B$19)*100),1)</f>
        <v>0</v>
      </c>
      <c r="N20" s="200">
        <f>IF(M20=$K$20,$L$20,M20)</f>
        <v>0</v>
      </c>
      <c r="O20" s="200">
        <f>IF(N20=K$21,L$21,N20)</f>
        <v>0</v>
      </c>
      <c r="P20" s="200">
        <f>IF(O20=K$22,L$22,O20)</f>
        <v>0</v>
      </c>
      <c r="Q20" s="200">
        <f>IF(P20=K$23,L$23,P20)</f>
        <v>0</v>
      </c>
      <c r="R20" s="200">
        <f>IF(Q20=K$24,L$24,Q20)</f>
        <v>0</v>
      </c>
    </row>
    <row r="21" spans="1:18" ht="15" customHeight="1">
      <c r="A21" s="67" t="s">
        <v>144</v>
      </c>
      <c r="B21" s="68">
        <v>0</v>
      </c>
      <c r="C21" s="217" t="s">
        <v>225</v>
      </c>
      <c r="D21" s="64"/>
      <c r="E21" s="169"/>
      <c r="F21" s="169"/>
      <c r="G21" s="70">
        <f t="shared" si="10"/>
        <v>0</v>
      </c>
      <c r="H21" s="70">
        <f>IF(H20=0,0,(H20-G21))</f>
        <v>100</v>
      </c>
      <c r="I21" s="71">
        <f t="shared" si="11"/>
        <v>100</v>
      </c>
      <c r="J21" s="66">
        <f>Info!B48</f>
        <v>0</v>
      </c>
      <c r="K21" s="203">
        <f>LARGE(M20:M27,2)</f>
        <v>22.6</v>
      </c>
      <c r="L21" s="202">
        <f>IF(N29&gt;100,K21-0.1,IF(N29&lt;100,K21+0.1,K21))</f>
        <v>22.6</v>
      </c>
      <c r="M21" s="204">
        <f>ROUND(IF(B21=0,0,SUM(B21/$B$19)*100),1)</f>
        <v>0</v>
      </c>
      <c r="N21" s="200">
        <f t="shared" ref="N21:N27" si="12">IF(M21=$K$20,$L$20,M21)</f>
        <v>0</v>
      </c>
      <c r="O21" s="200">
        <f t="shared" ref="O21:O27" si="13">IF(N21=K$21,L$21,N21)</f>
        <v>0</v>
      </c>
      <c r="P21" s="200">
        <f t="shared" ref="P21:P27" si="14">IF(O21=K$22,L$22,O21)</f>
        <v>0</v>
      </c>
      <c r="Q21" s="200">
        <f t="shared" ref="Q21:Q27" si="15">IF(P21=K$23,L$23,P21)</f>
        <v>0</v>
      </c>
      <c r="R21" s="200">
        <f t="shared" ref="R21:R27" si="16">IF(Q21=K$24,L$24,Q21)</f>
        <v>0</v>
      </c>
    </row>
    <row r="22" spans="1:18" ht="15" customHeight="1">
      <c r="A22" s="67" t="s">
        <v>145</v>
      </c>
      <c r="B22" s="68">
        <v>0</v>
      </c>
      <c r="C22" s="217" t="s">
        <v>226</v>
      </c>
      <c r="D22" s="169"/>
      <c r="E22" s="169"/>
      <c r="F22" s="169"/>
      <c r="G22" s="70">
        <f t="shared" si="10"/>
        <v>0</v>
      </c>
      <c r="H22" s="70">
        <f>IF(H21="",0,(H21-G22))</f>
        <v>100</v>
      </c>
      <c r="I22" s="71">
        <f t="shared" si="11"/>
        <v>100</v>
      </c>
      <c r="J22" s="66">
        <f>Info!B49</f>
        <v>0</v>
      </c>
      <c r="K22" s="203">
        <f>LARGE(M20:M27,3)</f>
        <v>9.3000000000000007</v>
      </c>
      <c r="L22" s="202">
        <f>IF(O29&gt;100,K22-0.1,IF(O29&lt;100,K22+0.1,K22))</f>
        <v>9.3000000000000007</v>
      </c>
      <c r="M22" s="204">
        <f>ROUND(IF(B22=0,0,SUM(B22/$B$19)*100),1)</f>
        <v>0</v>
      </c>
      <c r="N22" s="200">
        <f t="shared" si="12"/>
        <v>0</v>
      </c>
      <c r="O22" s="200">
        <f t="shared" si="13"/>
        <v>0</v>
      </c>
      <c r="P22" s="200">
        <f t="shared" si="14"/>
        <v>0</v>
      </c>
      <c r="Q22" s="200">
        <f t="shared" si="15"/>
        <v>0</v>
      </c>
      <c r="R22" s="200">
        <f t="shared" si="16"/>
        <v>0</v>
      </c>
    </row>
    <row r="23" spans="1:18" ht="15" customHeight="1">
      <c r="A23" s="67" t="s">
        <v>146</v>
      </c>
      <c r="B23" s="68">
        <v>13.1</v>
      </c>
      <c r="C23" s="169"/>
      <c r="D23" s="169"/>
      <c r="E23" s="169"/>
      <c r="F23" s="169"/>
      <c r="G23" s="70">
        <f t="shared" si="10"/>
        <v>1.2</v>
      </c>
      <c r="H23" s="70">
        <f>IF(H22="",0,(H22-G23))</f>
        <v>98.8</v>
      </c>
      <c r="I23" s="71">
        <f t="shared" si="11"/>
        <v>99</v>
      </c>
      <c r="J23" s="66">
        <f>Info!B50</f>
        <v>0</v>
      </c>
      <c r="K23" s="203">
        <f>LARGE(M20:M27,4)</f>
        <v>1.6</v>
      </c>
      <c r="L23" s="202">
        <f>IF(P29&gt;100,K23-0.1,IF(P29&lt;100,K23+0.1,K23))</f>
        <v>1.6</v>
      </c>
      <c r="M23" s="204">
        <f>ROUND(IF(B23="",0,SUM(B23/$B$19)*100),1)</f>
        <v>1.2</v>
      </c>
      <c r="N23" s="200">
        <f t="shared" si="12"/>
        <v>1.2</v>
      </c>
      <c r="O23" s="200">
        <f t="shared" si="13"/>
        <v>1.2</v>
      </c>
      <c r="P23" s="200">
        <f t="shared" si="14"/>
        <v>1.2</v>
      </c>
      <c r="Q23" s="200">
        <f t="shared" si="15"/>
        <v>1.2</v>
      </c>
      <c r="R23" s="200">
        <f t="shared" si="16"/>
        <v>1.2</v>
      </c>
    </row>
    <row r="24" spans="1:18" ht="15" customHeight="1">
      <c r="A24" s="67" t="s">
        <v>147</v>
      </c>
      <c r="B24" s="68">
        <v>255.8</v>
      </c>
      <c r="C24" s="169"/>
      <c r="D24" s="169"/>
      <c r="E24" s="169"/>
      <c r="F24" s="169"/>
      <c r="G24" s="70">
        <f t="shared" si="10"/>
        <v>22.6</v>
      </c>
      <c r="H24" s="70">
        <f>IF(H23="",0,(H23-G24))</f>
        <v>76.199999999999989</v>
      </c>
      <c r="I24" s="71">
        <f t="shared" si="11"/>
        <v>76</v>
      </c>
      <c r="J24" s="66">
        <f>Info!B51</f>
        <v>0</v>
      </c>
      <c r="K24" s="203">
        <f>LARGE(M20:M27,5)</f>
        <v>1.2</v>
      </c>
      <c r="L24" s="202">
        <f>IF(Q29&gt;100,K24-0.1,IF(Q29&lt;100,K24+0.1,K24))</f>
        <v>1.2</v>
      </c>
      <c r="M24" s="204">
        <f>ROUND(IF(B24="",0,SUM(B24/$B$19)*100),1)</f>
        <v>22.6</v>
      </c>
      <c r="N24" s="200">
        <f t="shared" si="12"/>
        <v>22.6</v>
      </c>
      <c r="O24" s="200">
        <f t="shared" si="13"/>
        <v>22.6</v>
      </c>
      <c r="P24" s="200">
        <f t="shared" si="14"/>
        <v>22.6</v>
      </c>
      <c r="Q24" s="200">
        <f t="shared" si="15"/>
        <v>22.6</v>
      </c>
      <c r="R24" s="200">
        <f t="shared" si="16"/>
        <v>22.6</v>
      </c>
    </row>
    <row r="25" spans="1:18" ht="15" customHeight="1">
      <c r="A25" s="67" t="s">
        <v>148</v>
      </c>
      <c r="B25" s="68">
        <v>739.8</v>
      </c>
      <c r="C25" s="169"/>
      <c r="D25" s="169"/>
      <c r="E25" s="169"/>
      <c r="F25" s="169"/>
      <c r="G25" s="70">
        <f t="shared" si="10"/>
        <v>65.3</v>
      </c>
      <c r="H25" s="70">
        <f>IF(H24="",0,(H24-G25))</f>
        <v>10.899999999999991</v>
      </c>
      <c r="I25" s="71">
        <f t="shared" si="11"/>
        <v>11</v>
      </c>
      <c r="J25" s="66">
        <f>Info!B52</f>
        <v>0</v>
      </c>
      <c r="K25" s="203"/>
      <c r="L25" s="202"/>
      <c r="M25" s="204">
        <f>ROUND(IF(B25="",0,SUM(B25/$B$19)*100),1)</f>
        <v>65.3</v>
      </c>
      <c r="N25" s="200">
        <f t="shared" si="12"/>
        <v>65.3</v>
      </c>
      <c r="O25" s="200">
        <f t="shared" si="13"/>
        <v>65.3</v>
      </c>
      <c r="P25" s="200">
        <f t="shared" si="14"/>
        <v>65.3</v>
      </c>
      <c r="Q25" s="200">
        <f t="shared" si="15"/>
        <v>65.3</v>
      </c>
      <c r="R25" s="200">
        <f t="shared" si="16"/>
        <v>65.3</v>
      </c>
    </row>
    <row r="26" spans="1:18" ht="15" customHeight="1" thickBot="1">
      <c r="A26" s="67" t="s">
        <v>149</v>
      </c>
      <c r="B26" s="68">
        <v>105.8</v>
      </c>
      <c r="C26" s="169"/>
      <c r="D26" s="72" t="s">
        <v>43</v>
      </c>
      <c r="E26" s="169"/>
      <c r="F26" s="169"/>
      <c r="G26" s="70">
        <f t="shared" si="10"/>
        <v>9.3000000000000007</v>
      </c>
      <c r="H26" s="70">
        <f>IF(H25="",0,(H25-G26))</f>
        <v>1.5999999999999908</v>
      </c>
      <c r="I26" s="71">
        <f t="shared" si="11"/>
        <v>1.6</v>
      </c>
      <c r="J26" s="66">
        <f>Info!B53</f>
        <v>0</v>
      </c>
      <c r="K26" s="203"/>
      <c r="L26" s="202"/>
      <c r="M26" s="204">
        <f>ROUND(IF(B26="",0,SUM(B26/$B$19)*100),1)</f>
        <v>9.3000000000000007</v>
      </c>
      <c r="N26" s="200">
        <f t="shared" si="12"/>
        <v>9.3000000000000007</v>
      </c>
      <c r="O26" s="200">
        <f t="shared" si="13"/>
        <v>9.3000000000000007</v>
      </c>
      <c r="P26" s="200">
        <f t="shared" si="14"/>
        <v>9.3000000000000007</v>
      </c>
      <c r="Q26" s="200">
        <f t="shared" si="15"/>
        <v>9.3000000000000007</v>
      </c>
      <c r="R26" s="200">
        <f t="shared" si="16"/>
        <v>9.3000000000000007</v>
      </c>
    </row>
    <row r="27" spans="1:18" ht="15" customHeight="1" thickBot="1">
      <c r="A27" s="67" t="s">
        <v>265</v>
      </c>
      <c r="B27" s="73">
        <v>18</v>
      </c>
      <c r="C27" s="169"/>
      <c r="D27" s="186">
        <f>IF(B27="",0,SUM(B20:B27))</f>
        <v>1132.5</v>
      </c>
      <c r="E27" s="169"/>
      <c r="F27" s="169"/>
      <c r="G27" s="70">
        <f t="shared" si="10"/>
        <v>1.6</v>
      </c>
      <c r="H27" s="64"/>
      <c r="I27" s="64"/>
      <c r="J27" s="59"/>
      <c r="K27" s="202"/>
      <c r="L27" s="202"/>
      <c r="M27" s="204">
        <f>ROUND(IF(B27="",0,SUM(B27/$B$19)*100),1)</f>
        <v>1.6</v>
      </c>
      <c r="N27" s="200">
        <f t="shared" si="12"/>
        <v>1.6</v>
      </c>
      <c r="O27" s="200">
        <f t="shared" si="13"/>
        <v>1.6</v>
      </c>
      <c r="P27" s="200">
        <f t="shared" si="14"/>
        <v>1.6</v>
      </c>
      <c r="Q27" s="200">
        <f t="shared" si="15"/>
        <v>1.6</v>
      </c>
      <c r="R27" s="200">
        <f t="shared" si="16"/>
        <v>1.6</v>
      </c>
    </row>
    <row r="28" spans="1:18" ht="15" customHeight="1">
      <c r="A28" s="74" t="s">
        <v>142</v>
      </c>
      <c r="B28" s="75">
        <v>1132.9000000000001</v>
      </c>
      <c r="C28" s="76" t="s">
        <v>44</v>
      </c>
      <c r="D28" s="169"/>
      <c r="E28" s="169"/>
      <c r="F28" s="169"/>
      <c r="G28" s="70">
        <f>SUM(G20:G27)</f>
        <v>99.999999999999986</v>
      </c>
      <c r="H28" s="169"/>
      <c r="I28" s="169"/>
      <c r="J28" s="59"/>
      <c r="K28" s="199"/>
      <c r="L28" s="199"/>
      <c r="M28" s="204"/>
      <c r="N28" s="200"/>
      <c r="O28" s="200"/>
      <c r="P28" s="200"/>
      <c r="Q28" s="200"/>
      <c r="R28" s="200"/>
    </row>
    <row r="29" spans="1:18" ht="15" customHeight="1">
      <c r="A29" s="77" t="s">
        <v>150</v>
      </c>
      <c r="B29" s="78">
        <v>1125</v>
      </c>
      <c r="C29" s="76" t="s">
        <v>45</v>
      </c>
      <c r="D29" s="169"/>
      <c r="E29" s="169"/>
      <c r="F29" s="169"/>
      <c r="G29" s="169"/>
      <c r="H29" s="79" t="s">
        <v>151</v>
      </c>
      <c r="I29" s="80">
        <f>ROUND(IF(B32=0,0,SUM(B32/B28)*100),1)</f>
        <v>0.7</v>
      </c>
      <c r="J29" s="66">
        <f>Info!B54</f>
        <v>0</v>
      </c>
      <c r="K29" s="172"/>
      <c r="L29" s="173"/>
      <c r="M29" s="205">
        <f t="shared" ref="M29:R29" si="17">ROUND(IF(M27="",0,SUM(M20:M28)),1)</f>
        <v>100</v>
      </c>
      <c r="N29" s="205">
        <f t="shared" si="17"/>
        <v>100</v>
      </c>
      <c r="O29" s="205">
        <f t="shared" si="17"/>
        <v>100</v>
      </c>
      <c r="P29" s="205">
        <f t="shared" si="17"/>
        <v>100</v>
      </c>
      <c r="Q29" s="205">
        <f t="shared" si="17"/>
        <v>100</v>
      </c>
      <c r="R29" s="205">
        <f t="shared" si="17"/>
        <v>100</v>
      </c>
    </row>
    <row r="30" spans="1:18" ht="15" customHeight="1">
      <c r="A30" s="67" t="s">
        <v>46</v>
      </c>
      <c r="B30" s="73">
        <v>0.1</v>
      </c>
      <c r="C30" s="76" t="s">
        <v>47</v>
      </c>
      <c r="D30" s="169"/>
      <c r="E30" s="169"/>
      <c r="F30" s="169"/>
      <c r="G30" s="81"/>
      <c r="H30" s="169"/>
      <c r="I30" s="169"/>
      <c r="J30" s="59"/>
      <c r="K30" s="172"/>
      <c r="L30" s="172"/>
      <c r="M30" s="172"/>
      <c r="N30" s="172"/>
      <c r="O30" s="172"/>
      <c r="P30" s="172"/>
      <c r="Q30" s="172"/>
      <c r="R30" s="172"/>
    </row>
    <row r="31" spans="1:18" ht="15" customHeight="1">
      <c r="A31" s="67" t="s">
        <v>48</v>
      </c>
      <c r="B31" s="80">
        <f>IF(B29="",0,SUM(B28-B29))</f>
        <v>7.9000000000000909</v>
      </c>
      <c r="C31" s="76" t="s">
        <v>49</v>
      </c>
      <c r="D31" s="169"/>
      <c r="E31" s="81"/>
      <c r="F31" s="169"/>
      <c r="G31" s="169"/>
      <c r="H31" s="169"/>
      <c r="I31" s="169"/>
      <c r="J31" s="59"/>
      <c r="K31" s="172"/>
      <c r="L31" s="172"/>
      <c r="M31" s="172"/>
      <c r="N31" s="172"/>
      <c r="O31" s="172"/>
      <c r="P31" s="172"/>
      <c r="Q31" s="172"/>
      <c r="R31" s="172"/>
    </row>
    <row r="32" spans="1:18" ht="15" customHeight="1">
      <c r="A32" s="67" t="s">
        <v>50</v>
      </c>
      <c r="B32" s="82">
        <f>IF(B30="",0,SUM(B30:B31))</f>
        <v>8.0000000000000906</v>
      </c>
      <c r="C32" s="169"/>
      <c r="D32" s="169"/>
      <c r="E32" s="81"/>
      <c r="F32" s="169"/>
      <c r="G32" s="169"/>
      <c r="H32" s="169"/>
      <c r="I32" s="169"/>
      <c r="J32" s="59"/>
      <c r="K32" s="172"/>
      <c r="L32" s="172"/>
      <c r="M32" s="172"/>
      <c r="N32" s="172"/>
      <c r="O32" s="172"/>
      <c r="P32" s="172"/>
      <c r="Q32" s="172"/>
      <c r="R32" s="172"/>
    </row>
    <row r="33" spans="1:18" ht="11.25" customHeight="1" thickBot="1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2"/>
      <c r="L33" s="172"/>
      <c r="M33" s="172"/>
      <c r="N33" s="172"/>
      <c r="O33" s="172"/>
      <c r="P33" s="172"/>
      <c r="Q33" s="172"/>
      <c r="R33" s="172"/>
    </row>
    <row r="34" spans="1:18" ht="15" customHeight="1">
      <c r="A34" s="84" t="s">
        <v>35</v>
      </c>
      <c r="B34" s="85"/>
      <c r="C34" s="86"/>
      <c r="D34" s="87"/>
      <c r="E34" s="169"/>
      <c r="F34" s="169"/>
      <c r="G34" s="169"/>
      <c r="H34" s="169"/>
      <c r="I34" s="169"/>
      <c r="J34" s="59"/>
      <c r="K34" s="172"/>
      <c r="L34" s="172"/>
      <c r="M34" s="172"/>
      <c r="N34" s="172"/>
      <c r="O34" s="172"/>
      <c r="P34" s="172"/>
      <c r="Q34" s="172"/>
      <c r="R34" s="172"/>
    </row>
    <row r="35" spans="1:18" ht="15" customHeight="1" thickBot="1">
      <c r="A35" s="88" t="s">
        <v>154</v>
      </c>
      <c r="B35" s="61">
        <v>615</v>
      </c>
      <c r="C35" s="207" t="s">
        <v>51</v>
      </c>
      <c r="D35" s="62"/>
      <c r="E35" s="63">
        <f>ROUND(IF(D46=0,0,SUM(D46/B35)*100),1)</f>
        <v>99.9</v>
      </c>
      <c r="F35" s="64" t="s">
        <v>38</v>
      </c>
      <c r="G35" s="58" t="s">
        <v>52</v>
      </c>
      <c r="H35" s="169"/>
      <c r="I35" s="169"/>
      <c r="J35" s="59"/>
      <c r="K35" s="172"/>
      <c r="L35" s="172"/>
      <c r="M35" s="172"/>
      <c r="N35" s="172"/>
      <c r="O35" s="172"/>
      <c r="P35" s="172"/>
      <c r="Q35" s="172"/>
      <c r="R35" s="172"/>
    </row>
    <row r="36" spans="1:18" ht="15" customHeight="1">
      <c r="A36" s="88" t="s">
        <v>155</v>
      </c>
      <c r="B36" s="68">
        <v>610.9</v>
      </c>
      <c r="C36" s="169"/>
      <c r="D36" s="69" t="str">
        <f>IF(E35&lt;5,0,IF(E35&lt;99.5,"Check Weights.",IF(E35&gt;100.5,"Check Weights","")))</f>
        <v/>
      </c>
      <c r="E36" s="169"/>
      <c r="F36" s="169"/>
      <c r="G36" s="65" t="s">
        <v>39</v>
      </c>
      <c r="H36" s="65" t="s">
        <v>40</v>
      </c>
      <c r="I36" s="65" t="s">
        <v>41</v>
      </c>
      <c r="J36" s="66" t="s">
        <v>42</v>
      </c>
      <c r="K36" s="198"/>
      <c r="L36" s="199"/>
      <c r="M36" s="200" t="s">
        <v>39</v>
      </c>
      <c r="N36" s="200">
        <v>1</v>
      </c>
      <c r="O36" s="201">
        <v>2</v>
      </c>
      <c r="P36" s="201">
        <v>3</v>
      </c>
      <c r="Q36" s="202">
        <v>4</v>
      </c>
      <c r="R36" s="202">
        <v>5</v>
      </c>
    </row>
    <row r="37" spans="1:18" ht="15" customHeight="1">
      <c r="A37" s="67" t="s">
        <v>147</v>
      </c>
      <c r="B37" s="68">
        <v>0</v>
      </c>
      <c r="C37" s="217" t="s">
        <v>225</v>
      </c>
      <c r="D37" s="169"/>
      <c r="E37" s="169"/>
      <c r="F37" s="169"/>
      <c r="G37" s="80">
        <f t="shared" ref="G37:G42" si="18">IF($M$48=100,$M37,IF($N$48=100,$N37,IF($O$48=100,$O37,IF($P$48=100,$P37,IF($Q$48=100,$Q37,IF($R$48=100,$R37,$R37))))))</f>
        <v>0</v>
      </c>
      <c r="H37" s="80">
        <f>IF(D46="",0,100)</f>
        <v>100</v>
      </c>
      <c r="I37" s="89">
        <f t="shared" ref="I37:I44" si="19">IF(H37&gt;9.9,ROUND(H37,0),ROUND(H37,1))</f>
        <v>100</v>
      </c>
      <c r="J37" s="66">
        <f>Info!B56</f>
        <v>0</v>
      </c>
      <c r="K37" s="203">
        <f>LARGE(M37:M44,1)</f>
        <v>34.9</v>
      </c>
      <c r="L37" s="202">
        <f>IF(M46&lt;100,(K37+0.1),IF(M46&gt;100,(K37-0.1),K37))</f>
        <v>35</v>
      </c>
      <c r="M37" s="204">
        <f>ROUND(IF(B37="",0,SUM(B37/$B$35)*100),1)</f>
        <v>0</v>
      </c>
      <c r="N37" s="200">
        <f>IF(M37=$K$37,$L$37,M37)</f>
        <v>0</v>
      </c>
      <c r="O37" s="200">
        <f>IF(N37=K$38,L$38,N37)</f>
        <v>0</v>
      </c>
      <c r="P37" s="200">
        <f>IF(O37=K$39,L$39,O37)</f>
        <v>0</v>
      </c>
      <c r="Q37" s="200">
        <f>IF(P37=K$40,L$40,P37)</f>
        <v>0</v>
      </c>
      <c r="R37" s="200">
        <f>IF(Q37=K$41,L$41,Q37)</f>
        <v>0</v>
      </c>
    </row>
    <row r="38" spans="1:18" ht="15" customHeight="1">
      <c r="A38" s="67" t="s">
        <v>148</v>
      </c>
      <c r="B38" s="68">
        <v>16.5</v>
      </c>
      <c r="C38" s="217" t="s">
        <v>226</v>
      </c>
      <c r="D38" s="169"/>
      <c r="E38" s="169"/>
      <c r="F38" s="169"/>
      <c r="G38" s="80">
        <f t="shared" si="18"/>
        <v>2.7</v>
      </c>
      <c r="H38" s="80">
        <f t="shared" ref="H38:H44" si="20">IF(H37="",0,(H37-G38))</f>
        <v>97.3</v>
      </c>
      <c r="I38" s="89">
        <f t="shared" si="19"/>
        <v>97</v>
      </c>
      <c r="J38" s="66">
        <f>Info!B57</f>
        <v>0</v>
      </c>
      <c r="K38" s="203">
        <f>LARGE(M37:M44,2)</f>
        <v>25.8</v>
      </c>
      <c r="L38" s="202">
        <f>IF(N46&lt;100,(K38+0.1),IF(N46&gt;100,(K38-0.1),K38))</f>
        <v>25.8</v>
      </c>
      <c r="M38" s="204">
        <f t="shared" ref="M38:M44" si="21">ROUND(IF(B38="",0,SUM(B38/$B$35)*100),1)</f>
        <v>2.7</v>
      </c>
      <c r="N38" s="200">
        <f t="shared" ref="N38:N44" si="22">IF(M38=$K$37,$L$37,M38)</f>
        <v>2.7</v>
      </c>
      <c r="O38" s="200">
        <f t="shared" ref="O38:O44" si="23">IF(N38=K$38,L$38,N38)</f>
        <v>2.7</v>
      </c>
      <c r="P38" s="200">
        <f t="shared" ref="P38:P44" si="24">IF(O38=K$39,L$39,O38)</f>
        <v>2.7</v>
      </c>
      <c r="Q38" s="200">
        <f t="shared" ref="Q38:Q44" si="25">IF(P38=K$40,L$40,P38)</f>
        <v>2.7</v>
      </c>
      <c r="R38" s="200">
        <f t="shared" ref="R38:R44" si="26">IF(Q38=K$41,L$41,Q38)</f>
        <v>2.7</v>
      </c>
    </row>
    <row r="39" spans="1:18" ht="15" customHeight="1">
      <c r="A39" s="67" t="s">
        <v>149</v>
      </c>
      <c r="B39" s="68">
        <v>70.3</v>
      </c>
      <c r="C39" s="169"/>
      <c r="D39" s="169"/>
      <c r="E39" s="169"/>
      <c r="F39" s="169"/>
      <c r="G39" s="80">
        <f t="shared" si="18"/>
        <v>11.3</v>
      </c>
      <c r="H39" s="80">
        <f t="shared" si="20"/>
        <v>86</v>
      </c>
      <c r="I39" s="89">
        <f t="shared" si="19"/>
        <v>86</v>
      </c>
      <c r="J39" s="66">
        <f>Info!B58</f>
        <v>0</v>
      </c>
      <c r="K39" s="203">
        <f>LARGE(M37:M44,3)</f>
        <v>16.5</v>
      </c>
      <c r="L39" s="202">
        <f>IF(46&lt;100,(K39+0.1),IF(O46&gt;100,(K39-0.1),K39))</f>
        <v>16.600000000000001</v>
      </c>
      <c r="M39" s="204">
        <f t="shared" si="21"/>
        <v>11.4</v>
      </c>
      <c r="N39" s="200">
        <f t="shared" si="22"/>
        <v>11.4</v>
      </c>
      <c r="O39" s="200">
        <f t="shared" si="23"/>
        <v>11.4</v>
      </c>
      <c r="P39" s="200">
        <f t="shared" si="24"/>
        <v>11.4</v>
      </c>
      <c r="Q39" s="200">
        <f t="shared" si="25"/>
        <v>11.3</v>
      </c>
      <c r="R39" s="200">
        <f t="shared" si="26"/>
        <v>11.3</v>
      </c>
    </row>
    <row r="40" spans="1:18" ht="15" customHeight="1">
      <c r="A40" s="67" t="s">
        <v>156</v>
      </c>
      <c r="B40" s="68">
        <v>101.4</v>
      </c>
      <c r="C40" s="169"/>
      <c r="D40" s="169"/>
      <c r="E40" s="169"/>
      <c r="F40" s="169"/>
      <c r="G40" s="80">
        <f t="shared" si="18"/>
        <v>16.600000000000001</v>
      </c>
      <c r="H40" s="80">
        <f t="shared" si="20"/>
        <v>69.400000000000006</v>
      </c>
      <c r="I40" s="89">
        <f t="shared" si="19"/>
        <v>69</v>
      </c>
      <c r="J40" s="66">
        <f>Info!B59</f>
        <v>0</v>
      </c>
      <c r="K40" s="203">
        <f>LARGE(M37:M44,4)</f>
        <v>11.4</v>
      </c>
      <c r="L40" s="202">
        <f>IF(P46&lt;100,(K40+0.1),IF(P46&gt;100,(K40-0.1),K40))</f>
        <v>11.3</v>
      </c>
      <c r="M40" s="204">
        <f t="shared" si="21"/>
        <v>16.5</v>
      </c>
      <c r="N40" s="200">
        <f t="shared" si="22"/>
        <v>16.5</v>
      </c>
      <c r="O40" s="200">
        <f t="shared" si="23"/>
        <v>16.5</v>
      </c>
      <c r="P40" s="200">
        <f t="shared" si="24"/>
        <v>16.600000000000001</v>
      </c>
      <c r="Q40" s="200">
        <f t="shared" si="25"/>
        <v>16.600000000000001</v>
      </c>
      <c r="R40" s="200">
        <f t="shared" si="26"/>
        <v>16.600000000000001</v>
      </c>
    </row>
    <row r="41" spans="1:18" ht="15" customHeight="1">
      <c r="A41" s="67" t="s">
        <v>157</v>
      </c>
      <c r="B41" s="68">
        <v>158.6</v>
      </c>
      <c r="C41" s="169"/>
      <c r="D41" s="169"/>
      <c r="E41" s="169"/>
      <c r="F41" s="169"/>
      <c r="G41" s="80">
        <f t="shared" si="18"/>
        <v>25.8</v>
      </c>
      <c r="H41" s="80">
        <f t="shared" si="20"/>
        <v>43.600000000000009</v>
      </c>
      <c r="I41" s="89">
        <f t="shared" si="19"/>
        <v>44</v>
      </c>
      <c r="J41" s="66">
        <f>Info!B60</f>
        <v>0</v>
      </c>
      <c r="K41" s="203">
        <f>LARGE(M37:M44,5)</f>
        <v>7.6</v>
      </c>
      <c r="L41" s="202">
        <f>IF(Q46&lt;100,(K41+0.1),IF(Q46&gt;100,(K41-0.1),K41))</f>
        <v>7.6</v>
      </c>
      <c r="M41" s="204">
        <f t="shared" si="21"/>
        <v>25.8</v>
      </c>
      <c r="N41" s="200">
        <f t="shared" si="22"/>
        <v>25.8</v>
      </c>
      <c r="O41" s="200">
        <f t="shared" si="23"/>
        <v>25.8</v>
      </c>
      <c r="P41" s="200">
        <f t="shared" si="24"/>
        <v>25.8</v>
      </c>
      <c r="Q41" s="200">
        <f t="shared" si="25"/>
        <v>25.8</v>
      </c>
      <c r="R41" s="200">
        <f t="shared" si="26"/>
        <v>25.8</v>
      </c>
    </row>
    <row r="42" spans="1:18" ht="15" customHeight="1">
      <c r="A42" s="67" t="s">
        <v>158</v>
      </c>
      <c r="B42" s="68">
        <v>214.5</v>
      </c>
      <c r="C42" s="169"/>
      <c r="D42" s="169"/>
      <c r="E42" s="169"/>
      <c r="F42" s="169"/>
      <c r="G42" s="80">
        <f t="shared" si="18"/>
        <v>35</v>
      </c>
      <c r="H42" s="80">
        <f t="shared" si="20"/>
        <v>8.6000000000000085</v>
      </c>
      <c r="I42" s="89">
        <f t="shared" si="19"/>
        <v>8.6</v>
      </c>
      <c r="J42" s="66">
        <f>Info!B61</f>
        <v>0</v>
      </c>
      <c r="K42" s="203"/>
      <c r="L42" s="202"/>
      <c r="M42" s="204">
        <f t="shared" si="21"/>
        <v>34.9</v>
      </c>
      <c r="N42" s="200">
        <f t="shared" si="22"/>
        <v>35</v>
      </c>
      <c r="O42" s="200">
        <f t="shared" si="23"/>
        <v>35</v>
      </c>
      <c r="P42" s="200">
        <f t="shared" si="24"/>
        <v>35</v>
      </c>
      <c r="Q42" s="200">
        <f t="shared" si="25"/>
        <v>35</v>
      </c>
      <c r="R42" s="200">
        <f t="shared" si="26"/>
        <v>35</v>
      </c>
    </row>
    <row r="43" spans="1:18" ht="15" customHeight="1" thickBot="1">
      <c r="A43" s="67" t="s">
        <v>159</v>
      </c>
      <c r="B43" s="73">
        <v>46.8</v>
      </c>
      <c r="C43" s="169"/>
      <c r="D43" s="169"/>
      <c r="E43" s="169"/>
      <c r="F43" s="169"/>
      <c r="G43" s="80">
        <f>IF($M$48=100,$M43,IF($N$48=100,$N43,IF($O$48=100,$O43,IF($P$48=100,$P43,IF($Q$48=100,$Q43,IF($R$48=100,$R43,$R43))))))</f>
        <v>7.6</v>
      </c>
      <c r="H43" s="80">
        <f t="shared" si="20"/>
        <v>1.0000000000000089</v>
      </c>
      <c r="I43" s="89">
        <f t="shared" si="19"/>
        <v>1</v>
      </c>
      <c r="J43" s="66">
        <f>Info!B62</f>
        <v>0</v>
      </c>
      <c r="K43" s="203"/>
      <c r="L43" s="202"/>
      <c r="M43" s="204">
        <f t="shared" si="21"/>
        <v>7.6</v>
      </c>
      <c r="N43" s="200">
        <f t="shared" si="22"/>
        <v>7.6</v>
      </c>
      <c r="O43" s="200">
        <f t="shared" si="23"/>
        <v>7.6</v>
      </c>
      <c r="P43" s="200">
        <f t="shared" si="24"/>
        <v>7.6</v>
      </c>
      <c r="Q43" s="200">
        <f t="shared" si="25"/>
        <v>7.6</v>
      </c>
      <c r="R43" s="200">
        <f t="shared" si="26"/>
        <v>7.6</v>
      </c>
    </row>
    <row r="44" spans="1:18" ht="15" customHeight="1">
      <c r="A44" s="67" t="s">
        <v>160</v>
      </c>
      <c r="B44" s="75">
        <v>2</v>
      </c>
      <c r="C44" s="169"/>
      <c r="D44" s="169"/>
      <c r="E44" s="169"/>
      <c r="F44" s="169"/>
      <c r="G44" s="80">
        <f>IF($M$48=100,$M44,IF($N$48=100,$N44,IF($O$48=100,$O44,IF($P$48=100,$P44,IF($Q$48=100,$Q44,IF($R$48=100,$R44,$R44))))))</f>
        <v>0.3</v>
      </c>
      <c r="H44" s="80">
        <f t="shared" si="20"/>
        <v>0.70000000000000884</v>
      </c>
      <c r="I44" s="89">
        <f t="shared" si="19"/>
        <v>0.7</v>
      </c>
      <c r="J44" s="66">
        <f>Info!B63</f>
        <v>0</v>
      </c>
      <c r="K44" s="202"/>
      <c r="L44" s="202"/>
      <c r="M44" s="204">
        <f t="shared" si="21"/>
        <v>0.3</v>
      </c>
      <c r="N44" s="200">
        <f t="shared" si="22"/>
        <v>0.3</v>
      </c>
      <c r="O44" s="200">
        <f t="shared" si="23"/>
        <v>0.3</v>
      </c>
      <c r="P44" s="200">
        <f t="shared" si="24"/>
        <v>0.3</v>
      </c>
      <c r="Q44" s="200">
        <f t="shared" si="25"/>
        <v>0.3</v>
      </c>
      <c r="R44" s="200">
        <f t="shared" si="26"/>
        <v>0.3</v>
      </c>
    </row>
    <row r="45" spans="1:18" ht="15" customHeight="1" thickBot="1">
      <c r="A45" s="67" t="s">
        <v>53</v>
      </c>
      <c r="B45" s="78">
        <v>0.3</v>
      </c>
      <c r="C45" s="169"/>
      <c r="D45" s="72" t="s">
        <v>43</v>
      </c>
      <c r="E45" s="169"/>
      <c r="F45" s="169"/>
      <c r="G45" s="80">
        <f>IF($M$48=100,$M45,IF($N$48=100,$N45,IF($O$48=100,$O45,IF($P$48=100,$P45,IF($Q$48=100,$Q45,IF($R$48=100,$R45,$R45))))))</f>
        <v>0.7</v>
      </c>
      <c r="H45" s="81"/>
      <c r="I45" s="81"/>
      <c r="J45" s="81"/>
      <c r="K45" s="199"/>
      <c r="L45" s="199"/>
      <c r="M45" s="204">
        <f>ROUND(IF(B45="",0,(SUM(B45:B46)/$B$35)*100),1)</f>
        <v>0.7</v>
      </c>
      <c r="N45" s="200">
        <f>IF(M45=$K$37,$L$37,M45)</f>
        <v>0.7</v>
      </c>
      <c r="O45" s="200">
        <f>IF(N45=K$38,L$38,N45)</f>
        <v>0.7</v>
      </c>
      <c r="P45" s="200">
        <f>IF(O45=K$39,L$39,O45)</f>
        <v>0.7</v>
      </c>
      <c r="Q45" s="200">
        <f>IF(P45=K$40,L$40,P45)</f>
        <v>0.7</v>
      </c>
      <c r="R45" s="200">
        <f>IF(Q45=K$41,L$41,Q45)</f>
        <v>0.7</v>
      </c>
    </row>
    <row r="46" spans="1:18" ht="15" customHeight="1" thickBot="1">
      <c r="A46" s="67" t="s">
        <v>54</v>
      </c>
      <c r="B46" s="73">
        <v>4.0999999999999996</v>
      </c>
      <c r="C46" s="169"/>
      <c r="D46" s="90">
        <f>IF(B45="",0,SUM(B37:B46))</f>
        <v>614.49999999999989</v>
      </c>
      <c r="E46" s="169"/>
      <c r="F46" s="169"/>
      <c r="G46" s="80">
        <f>IF(G45="",0,SUM(G37:G45))</f>
        <v>100</v>
      </c>
      <c r="H46" s="81"/>
      <c r="I46" s="81"/>
      <c r="J46" s="81"/>
      <c r="K46" s="173"/>
      <c r="L46" s="172"/>
      <c r="M46" s="205">
        <f t="shared" ref="M46:R46" si="27">ROUND(IF(M45="",0,SUM(M37:M45)),1)</f>
        <v>99.9</v>
      </c>
      <c r="N46" s="205">
        <f t="shared" si="27"/>
        <v>100</v>
      </c>
      <c r="O46" s="205">
        <f t="shared" si="27"/>
        <v>100</v>
      </c>
      <c r="P46" s="205">
        <f t="shared" si="27"/>
        <v>100.1</v>
      </c>
      <c r="Q46" s="205">
        <f t="shared" si="27"/>
        <v>100</v>
      </c>
      <c r="R46" s="205">
        <f t="shared" si="27"/>
        <v>100</v>
      </c>
    </row>
    <row r="47" spans="1:18" ht="15" customHeight="1">
      <c r="A47" s="67" t="s">
        <v>152</v>
      </c>
      <c r="B47" s="83"/>
      <c r="C47" s="59"/>
      <c r="D47" s="59"/>
      <c r="E47" s="59"/>
      <c r="F47" s="59"/>
      <c r="G47" s="59"/>
      <c r="H47" s="59"/>
      <c r="I47" s="59"/>
      <c r="J47" s="59"/>
      <c r="K47" s="172"/>
      <c r="L47" s="172"/>
    </row>
    <row r="48" spans="1:18">
      <c r="M48" s="174"/>
      <c r="N48" s="174"/>
      <c r="O48" s="174"/>
      <c r="P48" s="174"/>
      <c r="Q48" s="174"/>
      <c r="R48" s="174"/>
    </row>
  </sheetData>
  <sheetProtection algorithmName="SHA-512" hashValue="nYALcqd+Vd9/ZHVCHpwxkE2gZuquC0P3Wxhh0NaIhYjh2CliOkHmzzMM+HsBGShgkzaWhxthet/nmTawzT2onQ==" saltValue="SchzBkh1ZOtrQkv41bGy8A==" spinCount="100000" sheet="1" objects="1" scenarios="1"/>
  <phoneticPr fontId="0" type="noConversion"/>
  <pageMargins left="0.75" right="0.75" top="1" bottom="1" header="0.5" footer="0.5"/>
  <pageSetup scale="88" orientation="portrait" horizontalDpi="300" verticalDpi="300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5"/>
  <sheetViews>
    <sheetView showOutlineSymbols="0" view="pageBreakPreview" zoomScale="60" zoomScaleNormal="87" workbookViewId="0">
      <selection activeCell="E18" sqref="E18"/>
    </sheetView>
  </sheetViews>
  <sheetFormatPr defaultColWidth="10.07421875" defaultRowHeight="15.5"/>
  <cols>
    <col min="1" max="1" width="22" style="93" customWidth="1"/>
    <col min="2" max="2" width="10.69140625" style="93" customWidth="1"/>
    <col min="3" max="3" width="12.69140625" style="93" customWidth="1"/>
    <col min="4" max="5" width="10.69140625" style="93" customWidth="1"/>
    <col min="6" max="6" width="11.69140625" style="93" customWidth="1"/>
    <col min="7" max="8" width="10.69140625" style="93" customWidth="1"/>
    <col min="9" max="16384" width="10.07421875" style="93"/>
  </cols>
  <sheetData>
    <row r="1" spans="1:10" ht="23">
      <c r="A1" s="91"/>
      <c r="B1" s="92"/>
      <c r="C1" s="92"/>
      <c r="D1" s="92"/>
      <c r="E1" s="92"/>
      <c r="F1" s="92"/>
    </row>
    <row r="2" spans="1:10" ht="15.75" customHeight="1">
      <c r="A2" s="91"/>
      <c r="B2" s="92"/>
      <c r="C2" s="92"/>
      <c r="D2" s="92"/>
      <c r="E2" s="92"/>
      <c r="F2" s="92"/>
    </row>
    <row r="3" spans="1:10" ht="15.75" customHeight="1">
      <c r="A3" s="91"/>
      <c r="B3" s="92"/>
      <c r="C3" s="92"/>
      <c r="D3" s="92"/>
      <c r="E3" s="92"/>
      <c r="F3" s="92"/>
    </row>
    <row r="4" spans="1:10">
      <c r="B4" s="94"/>
      <c r="C4" s="94"/>
      <c r="D4" s="94"/>
      <c r="E4" s="218"/>
      <c r="F4" s="219" t="s">
        <v>224</v>
      </c>
      <c r="G4" s="218"/>
      <c r="H4" s="92"/>
      <c r="I4" s="92"/>
      <c r="J4" s="92"/>
    </row>
    <row r="5" spans="1:10" ht="16" thickBot="1">
      <c r="A5" s="95"/>
      <c r="B5" s="258" t="s">
        <v>57</v>
      </c>
      <c r="C5" s="259"/>
      <c r="D5" s="260"/>
      <c r="E5" s="261" t="s">
        <v>58</v>
      </c>
      <c r="F5" s="261"/>
      <c r="G5" s="262"/>
    </row>
    <row r="6" spans="1:10" ht="17" thickTop="1">
      <c r="A6" s="96"/>
      <c r="B6" s="97" t="s">
        <v>161</v>
      </c>
      <c r="C6" s="97" t="s">
        <v>162</v>
      </c>
      <c r="D6" s="97" t="s">
        <v>163</v>
      </c>
      <c r="E6" s="97" t="s">
        <v>161</v>
      </c>
      <c r="F6" s="97" t="s">
        <v>162</v>
      </c>
      <c r="G6" s="98" t="s">
        <v>163</v>
      </c>
    </row>
    <row r="7" spans="1:10" ht="16.5">
      <c r="A7" s="99" t="s">
        <v>164</v>
      </c>
      <c r="B7" s="100" t="s">
        <v>165</v>
      </c>
      <c r="C7" s="100" t="s">
        <v>165</v>
      </c>
      <c r="D7" s="100" t="s">
        <v>165</v>
      </c>
      <c r="E7" s="100" t="s">
        <v>165</v>
      </c>
      <c r="F7" s="100" t="s">
        <v>165</v>
      </c>
      <c r="G7" s="101" t="s">
        <v>165</v>
      </c>
    </row>
    <row r="8" spans="1:10" ht="16.5">
      <c r="A8" s="99" t="s">
        <v>166</v>
      </c>
      <c r="B8" s="100" t="s">
        <v>167</v>
      </c>
      <c r="C8" s="100" t="s">
        <v>167</v>
      </c>
      <c r="D8" s="100" t="s">
        <v>167</v>
      </c>
      <c r="E8" s="100" t="s">
        <v>167</v>
      </c>
      <c r="F8" s="100" t="s">
        <v>167</v>
      </c>
      <c r="G8" s="101" t="s">
        <v>167</v>
      </c>
    </row>
    <row r="9" spans="1:10" ht="17" thickBot="1">
      <c r="A9" s="102"/>
      <c r="B9" s="249" t="s">
        <v>168</v>
      </c>
      <c r="C9" s="249" t="s">
        <v>168</v>
      </c>
      <c r="D9" s="249" t="s">
        <v>168</v>
      </c>
      <c r="E9" s="249" t="s">
        <v>168</v>
      </c>
      <c r="F9" s="249" t="s">
        <v>168</v>
      </c>
      <c r="G9" s="250" t="s">
        <v>168</v>
      </c>
    </row>
    <row r="10" spans="1:10" ht="17" thickTop="1">
      <c r="A10" s="103" t="s">
        <v>169</v>
      </c>
      <c r="B10" s="224">
        <f>IF('Sieve Data'!B3=0,100,'Sieve Data'!I3)</f>
        <v>100</v>
      </c>
      <c r="C10" s="224">
        <v>100</v>
      </c>
      <c r="D10" s="210"/>
      <c r="E10" s="220">
        <v>100</v>
      </c>
      <c r="F10" s="220">
        <v>100</v>
      </c>
      <c r="G10" s="215"/>
    </row>
    <row r="11" spans="1:10" ht="16.5">
      <c r="A11" s="103" t="s">
        <v>170</v>
      </c>
      <c r="B11" s="224">
        <f>IF('Sieve Data'!B4=0,100,'Sieve Data'!I4)</f>
        <v>87</v>
      </c>
      <c r="C11" s="224">
        <v>100</v>
      </c>
      <c r="D11" s="210"/>
      <c r="E11" s="220">
        <v>78</v>
      </c>
      <c r="F11" s="220">
        <v>100</v>
      </c>
      <c r="G11" s="215"/>
    </row>
    <row r="12" spans="1:10" ht="16.5">
      <c r="A12" s="103" t="s">
        <v>171</v>
      </c>
      <c r="B12" s="224">
        <f>IF('Sieve Data'!B5=0,100,'Sieve Data'!I5)</f>
        <v>62</v>
      </c>
      <c r="C12" s="224">
        <v>100</v>
      </c>
      <c r="D12" s="210"/>
      <c r="E12" s="220">
        <v>49</v>
      </c>
      <c r="F12" s="220">
        <v>100</v>
      </c>
      <c r="G12" s="215"/>
    </row>
    <row r="13" spans="1:10" ht="16.5">
      <c r="A13" s="103" t="s">
        <v>172</v>
      </c>
      <c r="B13" s="224">
        <f>IF('Sieve Data'!B6=0,100,'Sieve Data'!I6)</f>
        <v>34</v>
      </c>
      <c r="C13" s="224">
        <f>IF('Sieve Data'!B23=0,100,'Sieve Data'!I23)</f>
        <v>99</v>
      </c>
      <c r="D13" s="210"/>
      <c r="E13" s="220">
        <v>26</v>
      </c>
      <c r="F13" s="220">
        <v>99</v>
      </c>
      <c r="G13" s="215"/>
    </row>
    <row r="14" spans="1:10" ht="16.5">
      <c r="A14" s="103" t="s">
        <v>173</v>
      </c>
      <c r="B14" s="224">
        <f>IF('Sieve Data'!B7=0,100,'Sieve Data'!I7)</f>
        <v>22</v>
      </c>
      <c r="C14" s="224">
        <f>IF('Sieve Data'!B24=0,100,'Sieve Data'!I24)</f>
        <v>76</v>
      </c>
      <c r="D14" s="224">
        <f>IF('Sieve Data'!B37=0,100,'Sieve Data'!I37)</f>
        <v>100</v>
      </c>
      <c r="E14" s="220">
        <v>17</v>
      </c>
      <c r="F14" s="220">
        <v>77</v>
      </c>
      <c r="G14" s="221">
        <v>100</v>
      </c>
    </row>
    <row r="15" spans="1:10" ht="16.5">
      <c r="A15" s="103" t="s">
        <v>174</v>
      </c>
      <c r="B15" s="224">
        <f>IF('Sieve Data'!B8=0,100,'Sieve Data'!I8)</f>
        <v>5.7</v>
      </c>
      <c r="C15" s="224">
        <f>IF('Sieve Data'!B25=0,100,'Sieve Data'!I25)</f>
        <v>11</v>
      </c>
      <c r="D15" s="224">
        <f>IF('Sieve Data'!B38=0,100,'Sieve Data'!I38)</f>
        <v>97</v>
      </c>
      <c r="E15" s="220">
        <v>3.5</v>
      </c>
      <c r="F15" s="220">
        <v>12</v>
      </c>
      <c r="G15" s="221">
        <v>96</v>
      </c>
    </row>
    <row r="16" spans="1:10" ht="16.5">
      <c r="A16" s="103" t="s">
        <v>175</v>
      </c>
      <c r="B16" s="224">
        <f>IF('Sieve Data'!B9=0,100,'Sieve Data'!I9)</f>
        <v>1.4</v>
      </c>
      <c r="C16" s="224">
        <f>IF('Sieve Data'!B26=0,100,'Sieve Data'!I26)</f>
        <v>1.6</v>
      </c>
      <c r="D16" s="224">
        <f>IF('Sieve Data'!B39=0,100,'Sieve Data'!I39)</f>
        <v>86</v>
      </c>
      <c r="E16" s="220">
        <v>1.1000000000000001</v>
      </c>
      <c r="F16" s="220">
        <v>1.6</v>
      </c>
      <c r="G16" s="221">
        <v>84</v>
      </c>
    </row>
    <row r="17" spans="1:13" ht="16.5">
      <c r="A17" s="103" t="s">
        <v>176</v>
      </c>
      <c r="B17" s="210"/>
      <c r="C17" s="210"/>
      <c r="D17" s="224">
        <f>IF('Sieve Data'!B40=0,100,'Sieve Data'!I40)</f>
        <v>69</v>
      </c>
      <c r="E17" s="215"/>
      <c r="F17" s="215"/>
      <c r="G17" s="221">
        <v>66</v>
      </c>
    </row>
    <row r="18" spans="1:13" ht="16.5">
      <c r="A18" s="103" t="s">
        <v>177</v>
      </c>
      <c r="B18" s="210"/>
      <c r="C18" s="210"/>
      <c r="D18" s="224">
        <f>IF('Sieve Data'!B41=0,100,'Sieve Data'!I41)</f>
        <v>44</v>
      </c>
      <c r="E18" s="215"/>
      <c r="F18" s="215"/>
      <c r="G18" s="221">
        <v>40</v>
      </c>
    </row>
    <row r="19" spans="1:13" ht="16.5">
      <c r="A19" s="103" t="s">
        <v>178</v>
      </c>
      <c r="B19" s="210"/>
      <c r="C19" s="210"/>
      <c r="D19" s="224">
        <f>IF('Sieve Data'!B42=0,100,'Sieve Data'!I42)</f>
        <v>8.6</v>
      </c>
      <c r="E19" s="215"/>
      <c r="F19" s="215"/>
      <c r="G19" s="221">
        <v>8.6999999999999993</v>
      </c>
    </row>
    <row r="20" spans="1:13" ht="16.5">
      <c r="A20" s="103" t="s">
        <v>179</v>
      </c>
      <c r="B20" s="210"/>
      <c r="C20" s="210"/>
      <c r="D20" s="224">
        <f>IF('Sieve Data'!B43=0,100,'Sieve Data'!I43)</f>
        <v>1</v>
      </c>
      <c r="E20" s="215"/>
      <c r="F20" s="215"/>
      <c r="G20" s="221">
        <v>0.9</v>
      </c>
    </row>
    <row r="21" spans="1:13" ht="17" thickBot="1">
      <c r="A21" s="104" t="s">
        <v>180</v>
      </c>
      <c r="B21" s="225">
        <f>IF('Sieve Data'!B12=0,0,'Sieve Data'!I12)</f>
        <v>0.6</v>
      </c>
      <c r="C21" s="225">
        <f>IF('Sieve Data'!B29=0,0,'Sieve Data'!I29)</f>
        <v>0.7</v>
      </c>
      <c r="D21" s="226">
        <f>IF('Sieve Data'!B44=0,100,'Sieve Data'!I44)</f>
        <v>0.7</v>
      </c>
      <c r="E21" s="222">
        <v>0.6</v>
      </c>
      <c r="F21" s="222">
        <v>0.6</v>
      </c>
      <c r="G21" s="223">
        <v>0.5</v>
      </c>
    </row>
    <row r="22" spans="1:13" ht="17" thickTop="1">
      <c r="A22" s="105"/>
      <c r="B22" s="208"/>
      <c r="C22" s="208"/>
      <c r="D22" s="208"/>
      <c r="E22" s="106"/>
      <c r="F22" s="106"/>
      <c r="G22" s="106"/>
      <c r="H22" s="105"/>
    </row>
    <row r="23" spans="1:13" ht="17" thickBot="1">
      <c r="A23" s="105"/>
      <c r="B23" s="208"/>
      <c r="C23" s="208"/>
      <c r="D23" s="208"/>
      <c r="E23" s="106"/>
      <c r="F23" s="106"/>
      <c r="G23" s="106"/>
      <c r="H23" s="105"/>
    </row>
    <row r="24" spans="1:13" ht="17.5" thickTop="1" thickBot="1">
      <c r="A24" s="107" t="s">
        <v>181</v>
      </c>
      <c r="B24" s="209">
        <f>(B10-B11)+(B11-B12)+(B12-B13)+(B13-B14)+(B14-B15)+(B15-B16)+(B16-B21)+B21</f>
        <v>99.999999999999986</v>
      </c>
      <c r="C24" s="209">
        <f>(C10-C11)+(C11-C12)+(C12-C13)+(C13-C14)+(C14-C15)+(C15-C16)+(C16-C21)+C21</f>
        <v>100.00000000000001</v>
      </c>
      <c r="D24" s="209">
        <f>(D14-D15)+(D15-D16)+(D16-D17)+(D17-D18)+(D18-D19)+(D19-D20)+(D20-D21)+D21</f>
        <v>100</v>
      </c>
      <c r="E24" s="108">
        <f>(E10-E11)+(E11-E12)+(E12-E13)+(E13-E14)+(E14-E15)+(E15-E16)+(E16-E21)+E21</f>
        <v>100</v>
      </c>
      <c r="F24" s="108">
        <f>(F10-F11)+(F11-F12)+(F12-F13)+(F13-F14)+(F14-F15)+(F15-F16)+(F16-F21)+F21</f>
        <v>100</v>
      </c>
      <c r="G24" s="108">
        <f>(G14-G15)+(G15-G16)+(G16-G17)+(G17-G18)+(G18-G19)+(G19-G20)+(G20-G21)+G21</f>
        <v>100</v>
      </c>
      <c r="H24" s="105"/>
    </row>
    <row r="25" spans="1:13" ht="17" thickTop="1">
      <c r="A25" s="105"/>
      <c r="K25" s="109"/>
      <c r="L25" s="109"/>
      <c r="M25" s="109"/>
    </row>
    <row r="26" spans="1:13" ht="16.5">
      <c r="A26" s="105"/>
      <c r="K26" s="109"/>
      <c r="L26" s="109"/>
      <c r="M26" s="109"/>
    </row>
    <row r="27" spans="1:13" ht="16.5">
      <c r="A27" s="105"/>
      <c r="K27" s="109"/>
      <c r="L27" s="109"/>
      <c r="M27" s="109"/>
    </row>
    <row r="28" spans="1:13" ht="16.5">
      <c r="A28" s="105"/>
      <c r="K28" s="109"/>
      <c r="L28" s="109"/>
      <c r="M28" s="109"/>
    </row>
    <row r="29" spans="1:13" ht="16.5">
      <c r="A29" s="110" t="s">
        <v>182</v>
      </c>
      <c r="B29" s="263" t="s">
        <v>10</v>
      </c>
      <c r="C29" s="264"/>
      <c r="D29" s="264"/>
      <c r="E29" s="264"/>
      <c r="F29" s="264"/>
      <c r="G29" s="264"/>
      <c r="K29" s="111"/>
      <c r="L29" s="111"/>
      <c r="M29" s="111"/>
    </row>
    <row r="30" spans="1:13" ht="16.5">
      <c r="A30" s="110"/>
      <c r="B30" s="256" t="s">
        <v>10</v>
      </c>
      <c r="C30" s="257"/>
      <c r="D30" s="257"/>
      <c r="E30" s="257"/>
      <c r="F30" s="257"/>
      <c r="G30" s="257"/>
      <c r="K30" s="111"/>
      <c r="L30" s="111"/>
      <c r="M30" s="111"/>
    </row>
    <row r="31" spans="1:13">
      <c r="B31" s="256" t="s">
        <v>10</v>
      </c>
      <c r="C31" s="257"/>
      <c r="D31" s="257"/>
      <c r="E31" s="257"/>
      <c r="F31" s="257"/>
      <c r="G31" s="257"/>
    </row>
    <row r="32" spans="1:13">
      <c r="B32" s="256" t="s">
        <v>10</v>
      </c>
      <c r="C32" s="257"/>
      <c r="D32" s="257"/>
      <c r="E32" s="257"/>
      <c r="F32" s="257"/>
      <c r="G32" s="257"/>
    </row>
    <row r="33" spans="1:6">
      <c r="B33"/>
      <c r="C33"/>
      <c r="D33"/>
      <c r="E33"/>
      <c r="F33"/>
    </row>
    <row r="35" spans="1:6">
      <c r="A35" s="112" t="s">
        <v>183</v>
      </c>
      <c r="B35" s="216" t="s">
        <v>221</v>
      </c>
    </row>
  </sheetData>
  <sheetProtection password="D8FF" sheet="1" objects="1" scenarios="1"/>
  <mergeCells count="6">
    <mergeCell ref="B31:G31"/>
    <mergeCell ref="B32:G32"/>
    <mergeCell ref="B5:D5"/>
    <mergeCell ref="E5:G5"/>
    <mergeCell ref="B29:G29"/>
    <mergeCell ref="B30:G30"/>
  </mergeCells>
  <phoneticPr fontId="0" type="noConversion"/>
  <pageMargins left="0.5" right="0.5" top="0.75" bottom="0.75" header="0.5" footer="0.5"/>
  <pageSetup scale="8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Q87"/>
  <sheetViews>
    <sheetView showOutlineSymbols="0" view="pageBreakPreview" topLeftCell="A4" zoomScale="50" zoomScaleNormal="87" workbookViewId="0">
      <selection activeCell="G59" sqref="G59"/>
    </sheetView>
  </sheetViews>
  <sheetFormatPr defaultColWidth="10.07421875" defaultRowHeight="15.5"/>
  <cols>
    <col min="1" max="1" width="18.69140625" style="115" customWidth="1"/>
    <col min="2" max="6" width="18.84375" style="115" customWidth="1"/>
    <col min="7" max="7" width="16.3046875" style="115" customWidth="1"/>
    <col min="8" max="10" width="12.69140625" style="115" customWidth="1"/>
    <col min="11" max="16384" width="10.07421875" style="115"/>
  </cols>
  <sheetData>
    <row r="1" spans="1:11" ht="44.25" customHeight="1">
      <c r="A1" s="265" t="s">
        <v>184</v>
      </c>
      <c r="B1" s="265"/>
      <c r="C1" s="265"/>
      <c r="D1" s="265"/>
      <c r="E1" s="265"/>
      <c r="F1" s="265"/>
      <c r="G1" s="265"/>
      <c r="H1" s="113"/>
      <c r="I1" s="113"/>
      <c r="J1" s="113"/>
      <c r="K1" s="114"/>
    </row>
    <row r="2" spans="1:11" ht="14.25" customHeight="1">
      <c r="A2" s="116" t="s">
        <v>185</v>
      </c>
      <c r="B2" s="274">
        <f>Info!B13</f>
        <v>0</v>
      </c>
      <c r="C2" s="274"/>
      <c r="D2" s="113"/>
      <c r="E2" s="113"/>
      <c r="F2" s="113"/>
      <c r="G2" s="113"/>
      <c r="H2" s="113"/>
      <c r="I2" s="113"/>
      <c r="J2" s="113"/>
      <c r="K2" s="114"/>
    </row>
    <row r="3" spans="1:11">
      <c r="A3" s="114"/>
      <c r="B3" s="274">
        <f>Info!B14</f>
        <v>0</v>
      </c>
      <c r="C3" s="274"/>
      <c r="D3" s="114"/>
      <c r="E3" s="114"/>
      <c r="F3" s="114"/>
      <c r="G3" s="114"/>
      <c r="H3" s="114"/>
      <c r="I3" s="114"/>
      <c r="J3" s="114"/>
      <c r="K3" s="114"/>
    </row>
    <row r="4" spans="1:11">
      <c r="B4" s="274">
        <f>Info!B15</f>
        <v>0</v>
      </c>
      <c r="C4" s="274"/>
      <c r="D4" s="116" t="s">
        <v>186</v>
      </c>
      <c r="E4" s="118">
        <f>Info!B17</f>
        <v>0</v>
      </c>
      <c r="F4" s="116" t="s">
        <v>187</v>
      </c>
      <c r="G4" s="119">
        <f>Info!B1</f>
        <v>0</v>
      </c>
      <c r="H4" s="114"/>
      <c r="I4" s="114"/>
      <c r="J4" s="114"/>
      <c r="K4" s="114"/>
    </row>
    <row r="5" spans="1:11">
      <c r="A5" s="114"/>
      <c r="B5" s="274">
        <f>Info!B16</f>
        <v>0</v>
      </c>
      <c r="C5" s="274"/>
      <c r="D5" s="114"/>
      <c r="E5" s="120"/>
      <c r="F5" s="114"/>
      <c r="G5" s="120"/>
      <c r="H5" s="114"/>
      <c r="I5" s="114"/>
      <c r="J5" s="114"/>
      <c r="K5" s="114"/>
    </row>
    <row r="6" spans="1:11">
      <c r="A6" s="116" t="s">
        <v>188</v>
      </c>
      <c r="B6" s="274">
        <f>Info!B35</f>
        <v>0</v>
      </c>
      <c r="C6" s="274"/>
      <c r="D6" s="116" t="s">
        <v>189</v>
      </c>
      <c r="E6" s="117">
        <f>Info!B18</f>
        <v>0</v>
      </c>
      <c r="F6" s="163" t="s">
        <v>209</v>
      </c>
      <c r="G6" s="212">
        <f>Info!B30</f>
        <v>0</v>
      </c>
      <c r="J6" s="114"/>
      <c r="K6" s="114"/>
    </row>
    <row r="7" spans="1:11">
      <c r="A7" s="114"/>
      <c r="B7" s="120"/>
      <c r="C7" s="120"/>
      <c r="D7" s="114"/>
      <c r="E7" s="120"/>
      <c r="F7" s="114"/>
      <c r="G7" s="120"/>
      <c r="H7" s="114"/>
      <c r="I7" s="114"/>
      <c r="J7" s="114"/>
      <c r="K7" s="114"/>
    </row>
    <row r="8" spans="1:11">
      <c r="A8" s="116" t="s">
        <v>190</v>
      </c>
      <c r="B8" s="274">
        <f>Info!B19</f>
        <v>0</v>
      </c>
      <c r="C8" s="274"/>
      <c r="D8" s="116" t="s">
        <v>207</v>
      </c>
      <c r="E8" s="117">
        <f>Info!B20</f>
        <v>0</v>
      </c>
      <c r="F8" s="162" t="s">
        <v>55</v>
      </c>
      <c r="G8" s="164">
        <f>Info!B23</f>
        <v>0</v>
      </c>
      <c r="J8" s="114"/>
      <c r="K8" s="114"/>
    </row>
    <row r="9" spans="1:11">
      <c r="A9" s="116"/>
      <c r="B9" s="120"/>
      <c r="C9" s="120"/>
      <c r="D9" s="114"/>
      <c r="E9" s="122"/>
      <c r="F9" s="123"/>
      <c r="G9" s="120"/>
      <c r="H9" s="116"/>
      <c r="I9" s="114"/>
      <c r="J9" s="114"/>
      <c r="K9" s="114"/>
    </row>
    <row r="10" spans="1:11">
      <c r="A10" s="116" t="s">
        <v>191</v>
      </c>
      <c r="B10" s="124">
        <f>Info!B24</f>
        <v>0</v>
      </c>
      <c r="C10" s="125"/>
      <c r="D10" s="116" t="s">
        <v>192</v>
      </c>
      <c r="E10" s="165">
        <f>Info!B25</f>
        <v>0</v>
      </c>
      <c r="F10" s="116" t="s">
        <v>193</v>
      </c>
      <c r="G10" s="117">
        <f>Info!B26</f>
        <v>0</v>
      </c>
      <c r="J10" s="114"/>
      <c r="K10" s="114"/>
    </row>
    <row r="11" spans="1:11">
      <c r="A11" s="114"/>
      <c r="B11" s="120"/>
      <c r="C11" s="120"/>
      <c r="D11" s="114"/>
      <c r="E11" s="120"/>
      <c r="F11" s="114"/>
      <c r="G11" s="120"/>
      <c r="H11" s="114"/>
      <c r="I11" s="114"/>
      <c r="J11" s="114"/>
      <c r="K11" s="114"/>
    </row>
    <row r="12" spans="1:11">
      <c r="A12" s="116" t="s">
        <v>194</v>
      </c>
      <c r="B12" s="117">
        <f>Info!B34</f>
        <v>0</v>
      </c>
      <c r="C12" s="121"/>
      <c r="D12" s="116" t="s">
        <v>195</v>
      </c>
      <c r="E12" s="117">
        <f>Info!B32</f>
        <v>0</v>
      </c>
      <c r="F12" s="162" t="s">
        <v>56</v>
      </c>
      <c r="G12" s="211">
        <f>Info!B27</f>
        <v>0</v>
      </c>
      <c r="J12" s="114"/>
      <c r="K12" s="114"/>
    </row>
    <row r="13" spans="1:11">
      <c r="A13" s="116"/>
      <c r="B13" s="127"/>
      <c r="C13" s="121"/>
      <c r="D13" s="128"/>
      <c r="E13" s="127"/>
      <c r="F13" s="116"/>
      <c r="G13" s="126"/>
      <c r="J13" s="114"/>
      <c r="K13" s="114"/>
    </row>
    <row r="14" spans="1:11">
      <c r="A14" s="116" t="s">
        <v>196</v>
      </c>
      <c r="B14" s="117">
        <f>Info!B2</f>
        <v>0</v>
      </c>
      <c r="C14" s="121"/>
      <c r="D14" s="116" t="s">
        <v>195</v>
      </c>
      <c r="E14" s="117">
        <f>Info!B3</f>
        <v>0</v>
      </c>
      <c r="F14" s="162" t="s">
        <v>208</v>
      </c>
      <c r="G14" s="211">
        <f>Info!B28</f>
        <v>0</v>
      </c>
      <c r="J14" s="114"/>
      <c r="K14" s="114"/>
    </row>
    <row r="15" spans="1:11">
      <c r="A15" s="116"/>
      <c r="B15" s="129"/>
      <c r="D15" s="128"/>
      <c r="E15" s="130"/>
      <c r="F15" s="116"/>
      <c r="G15" s="126"/>
      <c r="J15" s="114"/>
      <c r="K15" s="114"/>
    </row>
    <row r="16" spans="1:11" ht="16" thickBot="1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4" ht="17" thickTop="1">
      <c r="A17" s="131"/>
      <c r="B17" s="266" t="s">
        <v>197</v>
      </c>
      <c r="C17" s="266" t="s">
        <v>198</v>
      </c>
      <c r="D17" s="266" t="s">
        <v>199</v>
      </c>
      <c r="E17" s="266" t="s">
        <v>200</v>
      </c>
      <c r="F17" s="271" t="s">
        <v>201</v>
      </c>
      <c r="M17" s="114"/>
      <c r="N17" s="114"/>
    </row>
    <row r="18" spans="1:14" ht="16.5">
      <c r="A18" s="132" t="s">
        <v>164</v>
      </c>
      <c r="B18" s="267"/>
      <c r="C18" s="267"/>
      <c r="D18" s="267"/>
      <c r="E18" s="269"/>
      <c r="F18" s="272"/>
      <c r="M18" s="114"/>
      <c r="N18" s="114"/>
    </row>
    <row r="19" spans="1:14" ht="16.5">
      <c r="A19" s="132" t="s">
        <v>166</v>
      </c>
      <c r="B19" s="267"/>
      <c r="C19" s="267"/>
      <c r="D19" s="267"/>
      <c r="E19" s="269"/>
      <c r="F19" s="272"/>
      <c r="M19" s="114"/>
      <c r="N19" s="114"/>
    </row>
    <row r="20" spans="1:14" ht="17" thickBot="1">
      <c r="A20" s="133"/>
      <c r="B20" s="268"/>
      <c r="C20" s="268"/>
      <c r="D20" s="268"/>
      <c r="E20" s="270"/>
      <c r="F20" s="273"/>
      <c r="M20" s="114"/>
      <c r="N20" s="114"/>
    </row>
    <row r="21" spans="1:14" ht="17" thickTop="1">
      <c r="A21" s="103" t="s">
        <v>169</v>
      </c>
      <c r="B21" s="134">
        <f>100-Gradation!B10</f>
        <v>0</v>
      </c>
      <c r="C21" s="134">
        <f>100-Gradation!E10</f>
        <v>0</v>
      </c>
      <c r="D21" s="134">
        <f t="shared" ref="D21:D27" si="0">ABS(B21-C21)</f>
        <v>0</v>
      </c>
      <c r="E21" s="135">
        <f>IF(B21&lt;3.1,2,IF(B21&lt;10.1,3,IF(B21&lt;20.1,5,IF(B21&lt;30.1,6,IF(B21&lt;40.1,7,IF(B21&gt;=40.1,9))))))</f>
        <v>2</v>
      </c>
      <c r="F21" s="136" t="str">
        <f t="shared" ref="F21:F27" si="1">IF(D21&lt;E21,"Yes",IF(D21=E21,"Yes",IF(D21&gt;E21,"No",0)))</f>
        <v>Yes</v>
      </c>
      <c r="M21" s="137"/>
      <c r="N21" s="114"/>
    </row>
    <row r="22" spans="1:14" ht="16.5">
      <c r="A22" s="103" t="s">
        <v>170</v>
      </c>
      <c r="B22" s="134">
        <f>Gradation!B10-Gradation!B11</f>
        <v>13</v>
      </c>
      <c r="C22" s="134">
        <f>Gradation!E10-Gradation!E11</f>
        <v>22</v>
      </c>
      <c r="D22" s="134">
        <f t="shared" si="0"/>
        <v>9</v>
      </c>
      <c r="E22" s="138">
        <f>IF(B22&lt;3.1,2,IF(B22&lt;10.1,3,IF(B22&lt;20.1,5,IF(B22&lt;30.1,6,IF(B22&lt;40.1,7,IF(B22&gt;=40.1,9))))))</f>
        <v>5</v>
      </c>
      <c r="F22" s="139" t="str">
        <f t="shared" si="1"/>
        <v>No</v>
      </c>
      <c r="M22" s="137"/>
      <c r="N22" s="114"/>
    </row>
    <row r="23" spans="1:14" ht="16.5">
      <c r="A23" s="103" t="s">
        <v>171</v>
      </c>
      <c r="B23" s="134">
        <f>Gradation!B11-Gradation!B12</f>
        <v>25</v>
      </c>
      <c r="C23" s="134">
        <f>Gradation!E11-Gradation!E12</f>
        <v>29</v>
      </c>
      <c r="D23" s="134">
        <f t="shared" si="0"/>
        <v>4</v>
      </c>
      <c r="E23" s="138">
        <f>IF(B23&lt;3.1,2,IF(B23&lt;10.1,3,IF(B23&lt;20.1,5,IF(B23&lt;30.1,6,IF(B23&lt;40.1,7,IF(B23&gt;=40.1,9))))))</f>
        <v>6</v>
      </c>
      <c r="F23" s="139" t="str">
        <f t="shared" si="1"/>
        <v>Yes</v>
      </c>
      <c r="M23" s="137"/>
      <c r="N23" s="114"/>
    </row>
    <row r="24" spans="1:14" ht="16.5">
      <c r="A24" s="103" t="s">
        <v>172</v>
      </c>
      <c r="B24" s="134">
        <f>Gradation!B12-Gradation!B13</f>
        <v>28</v>
      </c>
      <c r="C24" s="134">
        <f>Gradation!E12-Gradation!E13</f>
        <v>23</v>
      </c>
      <c r="D24" s="134">
        <f t="shared" si="0"/>
        <v>5</v>
      </c>
      <c r="E24" s="138">
        <f>IF(B24&lt;3.1,2,IF(B24&lt;10.1,3,IF(B24&lt;20.1,5,IF(B24&lt;30.1,6,IF(B24&lt;40.1,7,IF(B24&gt;=40.1,9))))))</f>
        <v>6</v>
      </c>
      <c r="F24" s="139" t="str">
        <f t="shared" si="1"/>
        <v>Yes</v>
      </c>
      <c r="M24" s="137"/>
      <c r="N24" s="114"/>
    </row>
    <row r="25" spans="1:14" ht="16.5">
      <c r="A25" s="103" t="s">
        <v>173</v>
      </c>
      <c r="B25" s="134">
        <f>Gradation!B13-Gradation!B14</f>
        <v>12</v>
      </c>
      <c r="C25" s="134">
        <f>Gradation!E13-Gradation!E14</f>
        <v>9</v>
      </c>
      <c r="D25" s="134">
        <f t="shared" si="0"/>
        <v>3</v>
      </c>
      <c r="E25" s="138">
        <f>IF(B25&lt;3.1,2,IF(B25&lt;10.1,3,IF(B25&lt;20.1,5,IF(B25&lt;30.1,6,IF(B25&lt;40.1,7,IF(B25&gt;=40.1,9))))))</f>
        <v>5</v>
      </c>
      <c r="F25" s="139" t="str">
        <f t="shared" si="1"/>
        <v>Yes</v>
      </c>
      <c r="M25" s="137"/>
      <c r="N25" s="114"/>
    </row>
    <row r="26" spans="1:14" ht="16.5">
      <c r="A26" s="103" t="s">
        <v>174</v>
      </c>
      <c r="B26" s="134">
        <f>Gradation!B14-Gradation!B15</f>
        <v>16.3</v>
      </c>
      <c r="C26" s="134">
        <f>Gradation!E14-Gradation!E15</f>
        <v>13.5</v>
      </c>
      <c r="D26" s="134">
        <f t="shared" si="0"/>
        <v>2.8000000000000007</v>
      </c>
      <c r="E26" s="191">
        <f>IF(B26&lt;3.1,1,IF(B26&lt;10.1,2,IF(B26&lt;20.1,3,IF(B26&lt;40.1,4,4))))</f>
        <v>3</v>
      </c>
      <c r="F26" s="139" t="str">
        <f t="shared" si="1"/>
        <v>Yes</v>
      </c>
      <c r="M26" s="137"/>
      <c r="N26" s="114"/>
    </row>
    <row r="27" spans="1:14" ht="16.5">
      <c r="A27" s="103" t="s">
        <v>175</v>
      </c>
      <c r="B27" s="134">
        <f>Gradation!B15-Gradation!B16</f>
        <v>4.3000000000000007</v>
      </c>
      <c r="C27" s="134">
        <f>Gradation!E15-Gradation!E16</f>
        <v>2.4</v>
      </c>
      <c r="D27" s="190">
        <f t="shared" si="0"/>
        <v>1.9000000000000008</v>
      </c>
      <c r="E27" s="192">
        <f>IF(B27&lt;3.1,1,IF(B27&lt;10.1,2,IF(B27&lt;20.1,3,IF(B27&lt;40.1,4,4))))</f>
        <v>2</v>
      </c>
      <c r="F27" s="139" t="str">
        <f t="shared" si="1"/>
        <v>Yes</v>
      </c>
      <c r="M27" s="137"/>
      <c r="N27" s="114"/>
    </row>
    <row r="28" spans="1:14" ht="16.5" hidden="1">
      <c r="A28" s="103" t="s">
        <v>176</v>
      </c>
      <c r="B28" s="141"/>
      <c r="C28" s="142">
        <f>Gradation!E16-Gradation!E17</f>
        <v>1.1000000000000001</v>
      </c>
      <c r="D28" s="142"/>
      <c r="E28" s="143">
        <f>IF(B28&lt;3.1,1,IF(B28&lt;10.1,2,IF(B28&lt;20.1,3,IF(B28&lt;40.1,4,4))))</f>
        <v>1</v>
      </c>
      <c r="F28" s="144"/>
      <c r="M28" s="137"/>
      <c r="N28" s="114"/>
    </row>
    <row r="29" spans="1:14" ht="16.5" hidden="1">
      <c r="A29" s="103" t="s">
        <v>177</v>
      </c>
      <c r="B29" s="141"/>
      <c r="C29" s="142">
        <f>Gradation!E17-Gradation!E18</f>
        <v>0</v>
      </c>
      <c r="D29" s="142"/>
      <c r="E29" s="143"/>
      <c r="F29" s="144"/>
      <c r="M29" s="137"/>
      <c r="N29" s="114"/>
    </row>
    <row r="30" spans="1:14" ht="16.5" hidden="1">
      <c r="A30" s="103" t="s">
        <v>178</v>
      </c>
      <c r="B30" s="141"/>
      <c r="C30" s="142">
        <f>Gradation!E18-Gradation!E19</f>
        <v>0</v>
      </c>
      <c r="D30" s="142"/>
      <c r="E30" s="143"/>
      <c r="F30" s="144"/>
      <c r="M30" s="137"/>
      <c r="N30" s="114"/>
    </row>
    <row r="31" spans="1:14" ht="16.5" hidden="1">
      <c r="A31" s="103" t="s">
        <v>179</v>
      </c>
      <c r="B31" s="141"/>
      <c r="C31" s="142">
        <f>Gradation!E19-Gradation!E20</f>
        <v>0</v>
      </c>
      <c r="D31" s="142"/>
      <c r="E31" s="143"/>
      <c r="F31" s="144"/>
      <c r="M31" s="137"/>
      <c r="N31" s="114"/>
    </row>
    <row r="32" spans="1:14" ht="17" thickBot="1">
      <c r="A32" s="145" t="s">
        <v>202</v>
      </c>
      <c r="B32" s="146">
        <f>Gradation!B21</f>
        <v>0.6</v>
      </c>
      <c r="C32" s="146">
        <f>Gradation!E21</f>
        <v>0.6</v>
      </c>
      <c r="D32" s="147">
        <f>ABS(B32-C32)</f>
        <v>0</v>
      </c>
      <c r="E32" s="140">
        <f>IF(B32&lt;3.1,1,IF(B32&lt;10.1,2,IF(B32&lt;20.1,3,IF(B32&lt;30.1,4,IF(B32&lt;40.1,4,IF(B32&lt;50.1,4))))))</f>
        <v>1</v>
      </c>
      <c r="F32" s="148" t="str">
        <f>IF(D32&lt;E32,"Yes",IF(D32=E32,"Yes",IF(D32&gt;E32,"No",0)))</f>
        <v>Yes</v>
      </c>
      <c r="M32" s="137"/>
      <c r="N32" s="114"/>
    </row>
    <row r="33" spans="1:14" ht="17" thickTop="1">
      <c r="A33" s="149"/>
      <c r="B33" s="150"/>
      <c r="C33" s="150"/>
      <c r="D33" s="150"/>
      <c r="E33" s="151"/>
      <c r="F33" s="152"/>
      <c r="M33" s="137"/>
      <c r="N33" s="114"/>
    </row>
    <row r="34" spans="1:14" ht="16.5">
      <c r="A34" s="153"/>
      <c r="B34" s="150"/>
      <c r="C34" s="150"/>
      <c r="D34" s="150"/>
      <c r="E34" s="151"/>
      <c r="F34" s="152"/>
      <c r="M34" s="137"/>
      <c r="N34" s="114"/>
    </row>
    <row r="35" spans="1:14" ht="17.25" customHeight="1" thickBot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</row>
    <row r="36" spans="1:14" ht="17.25" customHeight="1" thickTop="1">
      <c r="A36" s="131"/>
      <c r="B36" s="266" t="s">
        <v>203</v>
      </c>
      <c r="C36" s="266" t="s">
        <v>204</v>
      </c>
      <c r="D36" s="266" t="s">
        <v>199</v>
      </c>
      <c r="E36" s="266" t="s">
        <v>200</v>
      </c>
      <c r="F36" s="271" t="s">
        <v>201</v>
      </c>
    </row>
    <row r="37" spans="1:14" ht="16.5">
      <c r="A37" s="132" t="s">
        <v>164</v>
      </c>
      <c r="B37" s="267"/>
      <c r="C37" s="267"/>
      <c r="D37" s="267"/>
      <c r="E37" s="269"/>
      <c r="F37" s="272"/>
    </row>
    <row r="38" spans="1:14" ht="16.5">
      <c r="A38" s="132" t="s">
        <v>166</v>
      </c>
      <c r="B38" s="267"/>
      <c r="C38" s="267"/>
      <c r="D38" s="267"/>
      <c r="E38" s="269"/>
      <c r="F38" s="272"/>
    </row>
    <row r="39" spans="1:14" ht="16.5">
      <c r="A39" s="132"/>
      <c r="B39" s="267"/>
      <c r="C39" s="267"/>
      <c r="D39" s="267"/>
      <c r="E39" s="269"/>
      <c r="F39" s="272"/>
    </row>
    <row r="40" spans="1:14" ht="17" thickBot="1">
      <c r="A40" s="133"/>
      <c r="B40" s="268"/>
      <c r="C40" s="268"/>
      <c r="D40" s="268"/>
      <c r="E40" s="270"/>
      <c r="F40" s="273"/>
    </row>
    <row r="41" spans="1:14" ht="17" thickTop="1">
      <c r="A41" s="103" t="s">
        <v>169</v>
      </c>
      <c r="B41" s="134">
        <f>100-Gradation!C10</f>
        <v>0</v>
      </c>
      <c r="C41" s="134">
        <f>100-Gradation!F10</f>
        <v>0</v>
      </c>
      <c r="D41" s="134">
        <f t="shared" ref="D41:D47" si="2">ABS(B41-C41)</f>
        <v>0</v>
      </c>
      <c r="E41" s="135">
        <f>IF(B41&lt;3.1,2,IF(B41&lt;10.1,3,IF(B41&lt;20.1,5,IF(B41&lt;30.1,6,IF(B41&lt;40.1,7,IF(B41&gt;=40.1,9))))))</f>
        <v>2</v>
      </c>
      <c r="F41" s="136" t="str">
        <f t="shared" ref="F41:F47" si="3">IF(D41&lt;E41,"Yes",IF(D41=E41,"Yes",IF(D41&gt;E41,"No",0)))</f>
        <v>Yes</v>
      </c>
    </row>
    <row r="42" spans="1:14" ht="16.5">
      <c r="A42" s="103" t="s">
        <v>170</v>
      </c>
      <c r="B42" s="134">
        <f>Gradation!C10-Gradation!C11</f>
        <v>0</v>
      </c>
      <c r="C42" s="134">
        <f>Gradation!F10-Gradation!F11</f>
        <v>0</v>
      </c>
      <c r="D42" s="134">
        <f t="shared" si="2"/>
        <v>0</v>
      </c>
      <c r="E42" s="138">
        <f>IF(B42&lt;3.1,2,IF(B42&lt;10.1,3,IF(B42&lt;20.1,5,IF(B42&lt;30.1,6,IF(B42&lt;40.1,7,IF(B42&gt;=40.1,9))))))</f>
        <v>2</v>
      </c>
      <c r="F42" s="139" t="str">
        <f t="shared" si="3"/>
        <v>Yes</v>
      </c>
    </row>
    <row r="43" spans="1:14" ht="16.5">
      <c r="A43" s="103" t="s">
        <v>171</v>
      </c>
      <c r="B43" s="134">
        <f>Gradation!C11-Gradation!C12</f>
        <v>0</v>
      </c>
      <c r="C43" s="134">
        <f>Gradation!F11-Gradation!F12</f>
        <v>0</v>
      </c>
      <c r="D43" s="134">
        <f t="shared" si="2"/>
        <v>0</v>
      </c>
      <c r="E43" s="138">
        <f>IF(B43&lt;3.1,2,IF(B43&lt;10.1,3,IF(B43&lt;20.1,5,IF(B43&lt;30.1,6,IF(B43&lt;40.1,7,IF(B43&gt;=40.1,9))))))</f>
        <v>2</v>
      </c>
      <c r="F43" s="139" t="str">
        <f t="shared" si="3"/>
        <v>Yes</v>
      </c>
    </row>
    <row r="44" spans="1:14" ht="16.5">
      <c r="A44" s="103" t="s">
        <v>172</v>
      </c>
      <c r="B44" s="134">
        <f>Gradation!C12-Gradation!C13</f>
        <v>1</v>
      </c>
      <c r="C44" s="134">
        <f>Gradation!F12-Gradation!F13</f>
        <v>1</v>
      </c>
      <c r="D44" s="134">
        <f t="shared" si="2"/>
        <v>0</v>
      </c>
      <c r="E44" s="138">
        <f>IF(B44&lt;3.1,2,IF(B44&lt;10.1,3,IF(B44&lt;20.1,5,IF(B44&lt;30.1,6,IF(B44&lt;40.1,7,IF(B44&gt;=40.1,9))))))</f>
        <v>2</v>
      </c>
      <c r="F44" s="139" t="str">
        <f t="shared" si="3"/>
        <v>Yes</v>
      </c>
    </row>
    <row r="45" spans="1:14" ht="16.5">
      <c r="A45" s="103" t="s">
        <v>173</v>
      </c>
      <c r="B45" s="134">
        <f>Gradation!C13-Gradation!C14</f>
        <v>23</v>
      </c>
      <c r="C45" s="134">
        <f>Gradation!F13-Gradation!F14</f>
        <v>22</v>
      </c>
      <c r="D45" s="134">
        <f t="shared" si="2"/>
        <v>1</v>
      </c>
      <c r="E45" s="138">
        <f>IF(B45&lt;3.1,2,IF(B45&lt;10.1,3,IF(B45&lt;20.1,5,IF(B45&lt;30.1,6,IF(B45&lt;40.1,7,IF(B45&gt;=40.1,9))))))</f>
        <v>6</v>
      </c>
      <c r="F45" s="139" t="str">
        <f t="shared" si="3"/>
        <v>Yes</v>
      </c>
    </row>
    <row r="46" spans="1:14" ht="16.5">
      <c r="A46" s="103" t="s">
        <v>174</v>
      </c>
      <c r="B46" s="134">
        <f>Gradation!C14-Gradation!C15</f>
        <v>65</v>
      </c>
      <c r="C46" s="134">
        <f>Gradation!F14-Gradation!F15</f>
        <v>65</v>
      </c>
      <c r="D46" s="134">
        <f t="shared" si="2"/>
        <v>0</v>
      </c>
      <c r="E46" s="191">
        <f>IF(B46&lt;3.1,1,IF(B46&lt;10.1,2,IF(B46&lt;20.1,3,IF(B46&lt;40.1,4,4))))</f>
        <v>4</v>
      </c>
      <c r="F46" s="139" t="str">
        <f t="shared" si="3"/>
        <v>Yes</v>
      </c>
    </row>
    <row r="47" spans="1:14" ht="16.5">
      <c r="A47" s="103" t="s">
        <v>175</v>
      </c>
      <c r="B47" s="134">
        <f>Gradation!C15-Gradation!C16</f>
        <v>9.4</v>
      </c>
      <c r="C47" s="134">
        <f>Gradation!F15-Gradation!F16</f>
        <v>10.4</v>
      </c>
      <c r="D47" s="190">
        <f t="shared" si="2"/>
        <v>1</v>
      </c>
      <c r="E47" s="192">
        <f>IF(B47&lt;3.1,1,IF(B47&lt;10.1,2,IF(B47&lt;20.1,3,IF(B47&lt;40.1,4,4))))</f>
        <v>2</v>
      </c>
      <c r="F47" s="139" t="str">
        <f t="shared" si="3"/>
        <v>Yes</v>
      </c>
    </row>
    <row r="48" spans="1:14" ht="17" hidden="1" thickTop="1">
      <c r="A48" s="103" t="s">
        <v>176</v>
      </c>
      <c r="B48" s="141"/>
      <c r="C48" s="142"/>
      <c r="D48" s="142"/>
      <c r="E48" s="143">
        <f>IF(B48&lt;3.1,1,IF(B48&lt;10.1,2,IF(B48&lt;20.1,3,IF(B48&lt;40.1,4,4))))</f>
        <v>1</v>
      </c>
      <c r="F48" s="144"/>
    </row>
    <row r="49" spans="1:6" ht="16.5" hidden="1">
      <c r="A49" s="103" t="s">
        <v>177</v>
      </c>
      <c r="B49" s="141"/>
      <c r="C49" s="142"/>
      <c r="D49" s="142"/>
      <c r="E49" s="143"/>
      <c r="F49" s="144"/>
    </row>
    <row r="50" spans="1:6" ht="16.5" hidden="1">
      <c r="A50" s="103" t="s">
        <v>178</v>
      </c>
      <c r="B50" s="141"/>
      <c r="C50" s="142"/>
      <c r="D50" s="142"/>
      <c r="E50" s="143"/>
      <c r="F50" s="144"/>
    </row>
    <row r="51" spans="1:6" ht="16.5" hidden="1">
      <c r="A51" s="103" t="s">
        <v>179</v>
      </c>
      <c r="B51" s="141"/>
      <c r="C51" s="142"/>
      <c r="D51" s="142"/>
      <c r="E51" s="143"/>
      <c r="F51" s="144"/>
    </row>
    <row r="52" spans="1:6" ht="17" thickBot="1">
      <c r="A52" s="145" t="s">
        <v>202</v>
      </c>
      <c r="B52" s="146">
        <f>Gradation!C21</f>
        <v>0.7</v>
      </c>
      <c r="C52" s="146">
        <f>Gradation!F21</f>
        <v>0.6</v>
      </c>
      <c r="D52" s="147">
        <f>ABS(B52-C52)</f>
        <v>9.9999999999999978E-2</v>
      </c>
      <c r="E52" s="140">
        <f>IF(B52&lt;3.1,1,IF(B52&lt;10.1,2,IF(B52&lt;20.1,3,IF(B52&lt;30.1,4,IF(B52&lt;40.1,4,IF(B52&lt;50.1,4))))))</f>
        <v>1</v>
      </c>
      <c r="F52" s="148" t="str">
        <f>IF(D52&lt;E52,"Yes",IF(D52=E52,"Yes",IF(D52&gt;E52,"No",0)))</f>
        <v>Yes</v>
      </c>
    </row>
    <row r="53" spans="1:6" ht="17" thickTop="1">
      <c r="A53" s="153"/>
      <c r="B53" s="150"/>
      <c r="C53" s="150"/>
      <c r="D53" s="150"/>
      <c r="E53" s="151"/>
      <c r="F53" s="152"/>
    </row>
    <row r="55" spans="1:6" ht="16" thickBot="1"/>
    <row r="56" spans="1:6" ht="17.25" customHeight="1" thickTop="1">
      <c r="A56" s="131"/>
      <c r="B56" s="266" t="s">
        <v>205</v>
      </c>
      <c r="C56" s="266" t="s">
        <v>206</v>
      </c>
      <c r="D56" s="266" t="s">
        <v>199</v>
      </c>
      <c r="E56" s="266" t="s">
        <v>200</v>
      </c>
      <c r="F56" s="271" t="s">
        <v>201</v>
      </c>
    </row>
    <row r="57" spans="1:6" ht="16.5">
      <c r="A57" s="132" t="s">
        <v>164</v>
      </c>
      <c r="B57" s="267"/>
      <c r="C57" s="267"/>
      <c r="D57" s="267"/>
      <c r="E57" s="269"/>
      <c r="F57" s="272"/>
    </row>
    <row r="58" spans="1:6" ht="16.5">
      <c r="A58" s="132" t="s">
        <v>166</v>
      </c>
      <c r="B58" s="267"/>
      <c r="C58" s="267"/>
      <c r="D58" s="267"/>
      <c r="E58" s="269"/>
      <c r="F58" s="272"/>
    </row>
    <row r="59" spans="1:6" ht="17" thickBot="1">
      <c r="A59" s="133"/>
      <c r="B59" s="268"/>
      <c r="C59" s="268"/>
      <c r="D59" s="268"/>
      <c r="E59" s="270"/>
      <c r="F59" s="273"/>
    </row>
    <row r="60" spans="1:6" ht="17" thickTop="1">
      <c r="A60" s="103" t="s">
        <v>173</v>
      </c>
      <c r="B60" s="134">
        <f>100-Gradation!D14</f>
        <v>0</v>
      </c>
      <c r="C60" s="134">
        <f>100-Gradation!G14</f>
        <v>0</v>
      </c>
      <c r="D60" s="134">
        <f t="shared" ref="D60:D67" si="4">ABS(B60-C60)</f>
        <v>0</v>
      </c>
      <c r="E60" s="138">
        <f>IF(B60&lt;3.1,2,IF(B60&lt;10.1,3,IF(B60&lt;20.1,5,IF(B60&lt;30.1,6,IF(B60&lt;40.1,7,IF(B60&gt;=40.1,9))))))</f>
        <v>2</v>
      </c>
      <c r="F60" s="139" t="str">
        <f t="shared" ref="F60:F67" si="5">IF(D60&lt;E60,"Yes",IF(D60=E60,"Yes",IF(D60&gt;E60,"No",0)))</f>
        <v>Yes</v>
      </c>
    </row>
    <row r="61" spans="1:6" ht="16.5">
      <c r="A61" s="103" t="s">
        <v>174</v>
      </c>
      <c r="B61" s="134">
        <f>Gradation!D14-Gradation!D15</f>
        <v>3</v>
      </c>
      <c r="C61" s="134">
        <f>Gradation!G14-Gradation!G15</f>
        <v>4</v>
      </c>
      <c r="D61" s="134">
        <f t="shared" si="4"/>
        <v>1</v>
      </c>
      <c r="E61" s="138">
        <f>IF(B61&lt;3.1,1,IF(B61&lt;10.1,2,IF(B61&lt;20.1,3,IF(B61&lt;=40.1,4,4))))</f>
        <v>1</v>
      </c>
      <c r="F61" s="139" t="str">
        <f t="shared" si="5"/>
        <v>Yes</v>
      </c>
    </row>
    <row r="62" spans="1:6" ht="16.5">
      <c r="A62" s="103" t="s">
        <v>175</v>
      </c>
      <c r="B62" s="134">
        <f>Gradation!D15-Gradation!D16</f>
        <v>11</v>
      </c>
      <c r="C62" s="134">
        <f>Gradation!G15-Gradation!G16</f>
        <v>12</v>
      </c>
      <c r="D62" s="134">
        <f t="shared" si="4"/>
        <v>1</v>
      </c>
      <c r="E62" s="138">
        <f>IF(B62&lt;3.1,1,IF(B62&lt;10.1,2,IF(B62&lt;20.1,3,IF(B62&lt;=40.1,4,4))))</f>
        <v>3</v>
      </c>
      <c r="F62" s="139" t="str">
        <f t="shared" si="5"/>
        <v>Yes</v>
      </c>
    </row>
    <row r="63" spans="1:6" ht="16.5">
      <c r="A63" s="103" t="s">
        <v>176</v>
      </c>
      <c r="B63" s="134">
        <f>Gradation!D16-Gradation!D17</f>
        <v>17</v>
      </c>
      <c r="C63" s="134">
        <f>Gradation!G16-Gradation!G17</f>
        <v>18</v>
      </c>
      <c r="D63" s="134">
        <f t="shared" si="4"/>
        <v>1</v>
      </c>
      <c r="E63" s="138">
        <f>IF(B63&lt;3.1,1,IF(B63&lt;10.1,2,IF(B63&lt;20.1,3,IF(B63&lt;=40.1,4,4))))</f>
        <v>3</v>
      </c>
      <c r="F63" s="139" t="str">
        <f t="shared" si="5"/>
        <v>Yes</v>
      </c>
    </row>
    <row r="64" spans="1:6" ht="16.5">
      <c r="A64" s="103" t="s">
        <v>177</v>
      </c>
      <c r="B64" s="134">
        <f>Gradation!D17-Gradation!D18</f>
        <v>25</v>
      </c>
      <c r="C64" s="134">
        <f>Gradation!G17-Gradation!G18</f>
        <v>26</v>
      </c>
      <c r="D64" s="134">
        <f t="shared" si="4"/>
        <v>1</v>
      </c>
      <c r="E64" s="138">
        <f>IF(B64&lt;3.1,1,IF(B64&lt;10.1,2,IF(B64&lt;20.1,3,IF(B64&lt;=40.1,4,4))))</f>
        <v>4</v>
      </c>
      <c r="F64" s="139" t="str">
        <f t="shared" si="5"/>
        <v>Yes</v>
      </c>
    </row>
    <row r="65" spans="1:17" ht="16.5">
      <c r="A65" s="103" t="s">
        <v>178</v>
      </c>
      <c r="B65" s="134">
        <f>Gradation!D18-Gradation!D19</f>
        <v>35.4</v>
      </c>
      <c r="C65" s="134">
        <f>Gradation!G18-Gradation!G19</f>
        <v>31.3</v>
      </c>
      <c r="D65" s="134">
        <f t="shared" si="4"/>
        <v>4.0999999999999979</v>
      </c>
      <c r="E65" s="138">
        <f>IF(B65&lt;3.1,1,IF(B65&lt;10.1,2,IF(B65&lt;20.1,3,IF(B65&lt;=40.1,4,4))))</f>
        <v>4</v>
      </c>
      <c r="F65" s="139" t="str">
        <f t="shared" si="5"/>
        <v>No</v>
      </c>
      <c r="G65" s="114"/>
      <c r="H65" s="114"/>
      <c r="I65" s="114"/>
      <c r="J65" s="114"/>
      <c r="K65" s="114"/>
    </row>
    <row r="66" spans="1:17" ht="16.5">
      <c r="A66" s="103" t="s">
        <v>179</v>
      </c>
      <c r="B66" s="193">
        <f>Gradation!D19-Gradation!D20</f>
        <v>7.6</v>
      </c>
      <c r="C66" s="193">
        <f>Gradation!G19-Gradation!G20</f>
        <v>7.7999999999999989</v>
      </c>
      <c r="D66" s="134">
        <f t="shared" si="4"/>
        <v>0.19999999999999929</v>
      </c>
      <c r="E66" s="138">
        <f>IF(B66&lt;3.1,1,IF(B66&lt;10.1,2,IF(B66&lt;20.1,3,IF(B66&lt;=40.1,4))))</f>
        <v>2</v>
      </c>
      <c r="F66" s="139" t="str">
        <f t="shared" si="5"/>
        <v>Yes</v>
      </c>
      <c r="J66" s="114"/>
      <c r="K66" s="114"/>
    </row>
    <row r="67" spans="1:17" ht="17" thickBot="1">
      <c r="A67" s="145" t="s">
        <v>202</v>
      </c>
      <c r="B67" s="194">
        <f>Gradation!D21</f>
        <v>0.7</v>
      </c>
      <c r="C67" s="195">
        <f>Gradation!G21</f>
        <v>0.5</v>
      </c>
      <c r="D67" s="147">
        <f t="shared" si="4"/>
        <v>0.19999999999999996</v>
      </c>
      <c r="E67" s="154">
        <f>IF(B67&lt;3.1,1,IF(B67&lt;10.1,2,IF(B67&lt;20.1,3,IF(B67&lt;40.1,4))))</f>
        <v>1</v>
      </c>
      <c r="F67" s="155" t="str">
        <f t="shared" si="5"/>
        <v>Yes</v>
      </c>
      <c r="J67" s="114"/>
      <c r="K67" s="114"/>
    </row>
    <row r="68" spans="1:17" ht="17" thickTop="1">
      <c r="A68" s="153"/>
      <c r="B68" s="150"/>
      <c r="C68" s="150"/>
      <c r="D68" s="150"/>
      <c r="E68" s="151"/>
      <c r="F68" s="152"/>
      <c r="G68" s="114"/>
      <c r="H68" s="114"/>
      <c r="I68" s="114"/>
      <c r="J68" s="114"/>
      <c r="K68" s="114"/>
    </row>
    <row r="69" spans="1:17">
      <c r="A69" s="159"/>
      <c r="B69" s="176"/>
      <c r="C69" s="176"/>
      <c r="D69" s="176"/>
      <c r="H69" s="114"/>
      <c r="I69" s="114"/>
      <c r="J69" s="114"/>
      <c r="K69" s="114"/>
    </row>
    <row r="70" spans="1:17" s="159" customFormat="1" ht="18" customHeight="1">
      <c r="A70" s="181" t="s">
        <v>213</v>
      </c>
      <c r="B70" s="176"/>
      <c r="C70" s="176"/>
      <c r="D70" s="156"/>
      <c r="E70" s="185" t="s">
        <v>227</v>
      </c>
      <c r="F70" s="157"/>
      <c r="G70" s="158"/>
      <c r="H70" s="176"/>
      <c r="I70" s="177"/>
      <c r="J70" s="176"/>
      <c r="O70" s="160"/>
      <c r="P70" s="160"/>
      <c r="Q70" s="160"/>
    </row>
    <row r="71" spans="1:17" s="159" customFormat="1" ht="18" customHeight="1">
      <c r="A71" s="182"/>
      <c r="B71" s="176"/>
      <c r="C71" s="176"/>
      <c r="D71" s="176"/>
      <c r="E71" s="238" t="s">
        <v>10</v>
      </c>
      <c r="F71" s="234"/>
      <c r="G71" s="235"/>
      <c r="H71" s="176"/>
      <c r="I71" s="177"/>
      <c r="J71" s="176"/>
      <c r="O71" s="160"/>
      <c r="P71" s="160"/>
      <c r="Q71" s="160"/>
    </row>
    <row r="72" spans="1:17" s="159" customFormat="1" ht="18" customHeight="1">
      <c r="A72" s="181" t="s">
        <v>214</v>
      </c>
      <c r="B72" s="179"/>
      <c r="C72" s="176"/>
      <c r="D72" s="176"/>
      <c r="E72" s="238" t="s">
        <v>10</v>
      </c>
      <c r="F72" s="236"/>
      <c r="G72" s="236"/>
    </row>
    <row r="73" spans="1:17" s="159" customFormat="1" ht="18" customHeight="1">
      <c r="A73" s="183"/>
      <c r="B73" s="179"/>
      <c r="C73" s="176"/>
      <c r="D73" s="176"/>
      <c r="E73" s="238" t="s">
        <v>10</v>
      </c>
      <c r="F73" s="237"/>
      <c r="G73" s="237"/>
    </row>
    <row r="74" spans="1:17" s="159" customFormat="1" ht="18" customHeight="1">
      <c r="A74" s="184" t="s">
        <v>215</v>
      </c>
      <c r="B74" s="180"/>
      <c r="C74" s="176"/>
      <c r="D74" s="176"/>
      <c r="E74" s="238" t="s">
        <v>10</v>
      </c>
      <c r="F74" s="237"/>
      <c r="G74" s="237"/>
    </row>
    <row r="75" spans="1:17" s="159" customFormat="1" ht="18" customHeight="1">
      <c r="A75" s="182"/>
      <c r="B75" s="179"/>
      <c r="C75" s="176"/>
      <c r="D75" s="176"/>
      <c r="E75" s="238" t="s">
        <v>10</v>
      </c>
      <c r="F75" s="237"/>
      <c r="G75" s="237"/>
    </row>
    <row r="76" spans="1:17" s="159" customFormat="1" ht="18" customHeight="1">
      <c r="A76" s="181" t="s">
        <v>216</v>
      </c>
      <c r="B76" s="176"/>
      <c r="C76" s="176"/>
      <c r="D76" s="176"/>
      <c r="E76" s="238" t="s">
        <v>10</v>
      </c>
      <c r="F76" s="237"/>
      <c r="G76" s="237"/>
    </row>
    <row r="77" spans="1:17" s="159" customFormat="1" ht="18" customHeight="1">
      <c r="A77" s="182"/>
      <c r="B77" s="176"/>
      <c r="C77" s="176"/>
      <c r="D77" s="176"/>
      <c r="E77" s="239" t="s">
        <v>10</v>
      </c>
      <c r="F77" s="178"/>
      <c r="G77" s="178"/>
    </row>
    <row r="78" spans="1:17" s="159" customFormat="1" ht="18" customHeight="1">
      <c r="A78" s="181" t="s">
        <v>217</v>
      </c>
      <c r="B78" s="176"/>
      <c r="C78" s="176"/>
      <c r="D78" s="176"/>
    </row>
    <row r="79" spans="1:17" s="159" customFormat="1" ht="18" customHeight="1">
      <c r="A79" s="182"/>
      <c r="B79" s="176"/>
      <c r="C79" s="176"/>
      <c r="D79" s="176"/>
    </row>
    <row r="80" spans="1:17" s="159" customFormat="1" ht="18" customHeight="1">
      <c r="A80" s="181" t="s">
        <v>218</v>
      </c>
      <c r="B80" s="176"/>
      <c r="C80" s="176"/>
      <c r="D80" s="161" t="s">
        <v>183</v>
      </c>
      <c r="E80" s="178" t="str">
        <f>IF(Gradation!B35="","",Gradation!B35)</f>
        <v>DME, RCE</v>
      </c>
      <c r="F80" s="157" t="str">
        <f>IF(Gradation!B26="","",Gradation!B26)</f>
        <v/>
      </c>
      <c r="G80" s="178"/>
    </row>
    <row r="81" spans="2:7" s="159" customFormat="1" ht="18" customHeight="1">
      <c r="B81" s="176"/>
      <c r="C81" s="176"/>
      <c r="D81" s="176"/>
      <c r="E81" s="176"/>
      <c r="F81" s="115"/>
      <c r="G81" s="115"/>
    </row>
    <row r="82" spans="2:7" s="159" customFormat="1" ht="18" customHeight="1">
      <c r="B82" s="176"/>
      <c r="C82" s="176"/>
      <c r="D82" s="176"/>
      <c r="E82" s="176"/>
      <c r="F82" s="115"/>
      <c r="G82" s="115"/>
    </row>
    <row r="83" spans="2:7" s="159" customFormat="1">
      <c r="D83" s="176"/>
      <c r="E83" s="176"/>
      <c r="F83" s="115"/>
      <c r="G83" s="115"/>
    </row>
    <row r="84" spans="2:7" s="159" customFormat="1">
      <c r="D84" s="176"/>
      <c r="E84" s="176"/>
      <c r="F84" s="115"/>
      <c r="G84" s="115"/>
    </row>
    <row r="85" spans="2:7" s="159" customFormat="1">
      <c r="D85" s="176"/>
      <c r="E85" s="176"/>
      <c r="F85" s="115"/>
      <c r="G85" s="115"/>
    </row>
    <row r="86" spans="2:7" s="159" customFormat="1">
      <c r="D86" s="176"/>
      <c r="E86" s="176"/>
      <c r="F86" s="115"/>
      <c r="G86" s="115"/>
    </row>
    <row r="87" spans="2:7">
      <c r="D87" s="176"/>
      <c r="E87" s="176"/>
    </row>
  </sheetData>
  <sheetProtection password="D8FF" sheet="1" objects="1" scenarios="1"/>
  <mergeCells count="22">
    <mergeCell ref="B17:B20"/>
    <mergeCell ref="F56:F59"/>
    <mergeCell ref="B56:B59"/>
    <mergeCell ref="C56:C59"/>
    <mergeCell ref="D56:D59"/>
    <mergeCell ref="E56:E59"/>
    <mergeCell ref="A1:G1"/>
    <mergeCell ref="C36:C40"/>
    <mergeCell ref="B36:B40"/>
    <mergeCell ref="D36:D40"/>
    <mergeCell ref="E36:E40"/>
    <mergeCell ref="F36:F40"/>
    <mergeCell ref="F17:F20"/>
    <mergeCell ref="E17:E20"/>
    <mergeCell ref="B3:C3"/>
    <mergeCell ref="B4:C4"/>
    <mergeCell ref="D17:D20"/>
    <mergeCell ref="B5:C5"/>
    <mergeCell ref="C17:C20"/>
    <mergeCell ref="B6:C6"/>
    <mergeCell ref="B2:C2"/>
    <mergeCell ref="B8:C8"/>
  </mergeCells>
  <phoneticPr fontId="0" type="noConversion"/>
  <pageMargins left="0.5" right="0.5" top="0.75" bottom="0.75" header="0.5" footer="0.5"/>
  <pageSetup scale="55" orientation="portrait" verticalDpi="300" r:id="rId1"/>
  <headerFooter alignWithMargins="0"/>
  <rowBreaks count="1" manualBreakCount="1">
    <brk id="39" max="6" man="1"/>
  </rowBreaks>
  <drawing r:id="rId2"/>
  <legacyDrawing r:id="rId3"/>
  <controls>
    <mc:AlternateContent xmlns:mc="http://schemas.openxmlformats.org/markup-compatibility/2006">
      <mc:Choice Requires="x14">
        <control shapeId="5186" r:id="rId4" name="CheckBox18">
          <controlPr locked="0" defaultSize="0" autoLine="0" r:id="rId5">
            <anchor moveWithCells="1" sizeWithCells="1">
              <from>
                <xdr:col>3</xdr:col>
                <xdr:colOff>0</xdr:colOff>
                <xdr:row>78</xdr:row>
                <xdr:rowOff>184150</xdr:rowOff>
              </from>
              <to>
                <xdr:col>3</xdr:col>
                <xdr:colOff>742950</xdr:colOff>
                <xdr:row>80</xdr:row>
                <xdr:rowOff>0</xdr:rowOff>
              </to>
            </anchor>
          </controlPr>
        </control>
      </mc:Choice>
      <mc:Fallback>
        <control shapeId="5186" r:id="rId4" name="CheckBox18"/>
      </mc:Fallback>
    </mc:AlternateContent>
    <mc:AlternateContent xmlns:mc="http://schemas.openxmlformats.org/markup-compatibility/2006">
      <mc:Choice Requires="x14">
        <control shapeId="5171" r:id="rId6" name="CheckBox17">
          <controlPr locked="0" defaultSize="0" autoLine="0" r:id="rId7">
            <anchor moveWithCells="1" sizeWithCells="1">
              <from>
                <xdr:col>3</xdr:col>
                <xdr:colOff>0</xdr:colOff>
                <xdr:row>77</xdr:row>
                <xdr:rowOff>0</xdr:rowOff>
              </from>
              <to>
                <xdr:col>3</xdr:col>
                <xdr:colOff>742950</xdr:colOff>
                <xdr:row>78</xdr:row>
                <xdr:rowOff>50800</xdr:rowOff>
              </to>
            </anchor>
          </controlPr>
        </control>
      </mc:Choice>
      <mc:Fallback>
        <control shapeId="5171" r:id="rId6" name="CheckBox17"/>
      </mc:Fallback>
    </mc:AlternateContent>
    <mc:AlternateContent xmlns:mc="http://schemas.openxmlformats.org/markup-compatibility/2006">
      <mc:Choice Requires="x14">
        <control shapeId="5170" r:id="rId8" name="CheckBox16">
          <controlPr locked="0" defaultSize="0" autoLine="0" r:id="rId9">
            <anchor moveWithCells="1" sizeWithCells="1">
              <from>
                <xdr:col>3</xdr:col>
                <xdr:colOff>0</xdr:colOff>
                <xdr:row>75</xdr:row>
                <xdr:rowOff>0</xdr:rowOff>
              </from>
              <to>
                <xdr:col>3</xdr:col>
                <xdr:colOff>742950</xdr:colOff>
                <xdr:row>76</xdr:row>
                <xdr:rowOff>50800</xdr:rowOff>
              </to>
            </anchor>
          </controlPr>
        </control>
      </mc:Choice>
      <mc:Fallback>
        <control shapeId="5170" r:id="rId8" name="CheckBox16"/>
      </mc:Fallback>
    </mc:AlternateContent>
    <mc:AlternateContent xmlns:mc="http://schemas.openxmlformats.org/markup-compatibility/2006">
      <mc:Choice Requires="x14">
        <control shapeId="5169" r:id="rId10" name="CheckBox15">
          <controlPr locked="0" defaultSize="0" autoLine="0" r:id="rId11">
            <anchor moveWithCells="1" sizeWithCells="1">
              <from>
                <xdr:col>3</xdr:col>
                <xdr:colOff>0</xdr:colOff>
                <xdr:row>73</xdr:row>
                <xdr:rowOff>0</xdr:rowOff>
              </from>
              <to>
                <xdr:col>3</xdr:col>
                <xdr:colOff>742950</xdr:colOff>
                <xdr:row>74</xdr:row>
                <xdr:rowOff>50800</xdr:rowOff>
              </to>
            </anchor>
          </controlPr>
        </control>
      </mc:Choice>
      <mc:Fallback>
        <control shapeId="5169" r:id="rId10" name="CheckBox15"/>
      </mc:Fallback>
    </mc:AlternateContent>
    <mc:AlternateContent xmlns:mc="http://schemas.openxmlformats.org/markup-compatibility/2006">
      <mc:Choice Requires="x14">
        <control shapeId="5168" r:id="rId12" name="CheckBox14">
          <controlPr locked="0" defaultSize="0" autoLine="0" r:id="rId13">
            <anchor moveWithCells="1" sizeWithCells="1">
              <from>
                <xdr:col>3</xdr:col>
                <xdr:colOff>0</xdr:colOff>
                <xdr:row>71</xdr:row>
                <xdr:rowOff>0</xdr:rowOff>
              </from>
              <to>
                <xdr:col>3</xdr:col>
                <xdr:colOff>742950</xdr:colOff>
                <xdr:row>72</xdr:row>
                <xdr:rowOff>50800</xdr:rowOff>
              </to>
            </anchor>
          </controlPr>
        </control>
      </mc:Choice>
      <mc:Fallback>
        <control shapeId="5168" r:id="rId12" name="CheckBox14"/>
      </mc:Fallback>
    </mc:AlternateContent>
    <mc:AlternateContent xmlns:mc="http://schemas.openxmlformats.org/markup-compatibility/2006">
      <mc:Choice Requires="x14">
        <control shapeId="5167" r:id="rId14" name="CheckBox13">
          <controlPr locked="0" defaultSize="0" autoLine="0" r:id="rId15">
            <anchor moveWithCells="1" sizeWithCells="1">
              <from>
                <xdr:col>3</xdr:col>
                <xdr:colOff>0</xdr:colOff>
                <xdr:row>69</xdr:row>
                <xdr:rowOff>0</xdr:rowOff>
              </from>
              <to>
                <xdr:col>3</xdr:col>
                <xdr:colOff>742950</xdr:colOff>
                <xdr:row>70</xdr:row>
                <xdr:rowOff>50800</xdr:rowOff>
              </to>
            </anchor>
          </controlPr>
        </control>
      </mc:Choice>
      <mc:Fallback>
        <control shapeId="5167" r:id="rId14" name="CheckBox13"/>
      </mc:Fallback>
    </mc:AlternateContent>
    <mc:AlternateContent xmlns:mc="http://schemas.openxmlformats.org/markup-compatibility/2006">
      <mc:Choice Requires="x14">
        <control shapeId="5166" r:id="rId16" name="CheckBox12">
          <controlPr locked="0" defaultSize="0" autoLine="0" r:id="rId17">
            <anchor moveWithCells="1" sizeWithCells="1">
              <from>
                <xdr:col>2</xdr:col>
                <xdr:colOff>209550</xdr:colOff>
                <xdr:row>79</xdr:row>
                <xdr:rowOff>0</xdr:rowOff>
              </from>
              <to>
                <xdr:col>2</xdr:col>
                <xdr:colOff>831850</xdr:colOff>
                <xdr:row>80</xdr:row>
                <xdr:rowOff>50800</xdr:rowOff>
              </to>
            </anchor>
          </controlPr>
        </control>
      </mc:Choice>
      <mc:Fallback>
        <control shapeId="5166" r:id="rId16" name="CheckBox12"/>
      </mc:Fallback>
    </mc:AlternateContent>
    <mc:AlternateContent xmlns:mc="http://schemas.openxmlformats.org/markup-compatibility/2006">
      <mc:Choice Requires="x14">
        <control shapeId="5165" r:id="rId18" name="CheckBox11">
          <controlPr locked="0" defaultSize="0" autoLine="0" r:id="rId19">
            <anchor moveWithCells="1" sizeWithCells="1">
              <from>
                <xdr:col>2</xdr:col>
                <xdr:colOff>209550</xdr:colOff>
                <xdr:row>77</xdr:row>
                <xdr:rowOff>0</xdr:rowOff>
              </from>
              <to>
                <xdr:col>2</xdr:col>
                <xdr:colOff>831850</xdr:colOff>
                <xdr:row>78</xdr:row>
                <xdr:rowOff>50800</xdr:rowOff>
              </to>
            </anchor>
          </controlPr>
        </control>
      </mc:Choice>
      <mc:Fallback>
        <control shapeId="5165" r:id="rId18" name="CheckBox11"/>
      </mc:Fallback>
    </mc:AlternateContent>
    <mc:AlternateContent xmlns:mc="http://schemas.openxmlformats.org/markup-compatibility/2006">
      <mc:Choice Requires="x14">
        <control shapeId="5164" r:id="rId20" name="CheckBox10">
          <controlPr locked="0" defaultSize="0" autoLine="0" r:id="rId21">
            <anchor moveWithCells="1" sizeWithCells="1">
              <from>
                <xdr:col>2</xdr:col>
                <xdr:colOff>209550</xdr:colOff>
                <xdr:row>75</xdr:row>
                <xdr:rowOff>0</xdr:rowOff>
              </from>
              <to>
                <xdr:col>2</xdr:col>
                <xdr:colOff>831850</xdr:colOff>
                <xdr:row>76</xdr:row>
                <xdr:rowOff>50800</xdr:rowOff>
              </to>
            </anchor>
          </controlPr>
        </control>
      </mc:Choice>
      <mc:Fallback>
        <control shapeId="5164" r:id="rId20" name="CheckBox10"/>
      </mc:Fallback>
    </mc:AlternateContent>
    <mc:AlternateContent xmlns:mc="http://schemas.openxmlformats.org/markup-compatibility/2006">
      <mc:Choice Requires="x14">
        <control shapeId="5163" r:id="rId22" name="CheckBox9">
          <controlPr locked="0" defaultSize="0" autoLine="0" r:id="rId23">
            <anchor moveWithCells="1" sizeWithCells="1">
              <from>
                <xdr:col>2</xdr:col>
                <xdr:colOff>209550</xdr:colOff>
                <xdr:row>73</xdr:row>
                <xdr:rowOff>0</xdr:rowOff>
              </from>
              <to>
                <xdr:col>2</xdr:col>
                <xdr:colOff>831850</xdr:colOff>
                <xdr:row>74</xdr:row>
                <xdr:rowOff>50800</xdr:rowOff>
              </to>
            </anchor>
          </controlPr>
        </control>
      </mc:Choice>
      <mc:Fallback>
        <control shapeId="5163" r:id="rId22" name="CheckBox9"/>
      </mc:Fallback>
    </mc:AlternateContent>
    <mc:AlternateContent xmlns:mc="http://schemas.openxmlformats.org/markup-compatibility/2006">
      <mc:Choice Requires="x14">
        <control shapeId="5162" r:id="rId24" name="CheckBox8">
          <controlPr locked="0" defaultSize="0" autoLine="0" r:id="rId25">
            <anchor moveWithCells="1" sizeWithCells="1">
              <from>
                <xdr:col>2</xdr:col>
                <xdr:colOff>209550</xdr:colOff>
                <xdr:row>71</xdr:row>
                <xdr:rowOff>0</xdr:rowOff>
              </from>
              <to>
                <xdr:col>2</xdr:col>
                <xdr:colOff>831850</xdr:colOff>
                <xdr:row>72</xdr:row>
                <xdr:rowOff>50800</xdr:rowOff>
              </to>
            </anchor>
          </controlPr>
        </control>
      </mc:Choice>
      <mc:Fallback>
        <control shapeId="5162" r:id="rId24" name="CheckBox8"/>
      </mc:Fallback>
    </mc:AlternateContent>
    <mc:AlternateContent xmlns:mc="http://schemas.openxmlformats.org/markup-compatibility/2006">
      <mc:Choice Requires="x14">
        <control shapeId="5161" r:id="rId26" name="CheckBox7">
          <controlPr locked="0" defaultSize="0" autoLine="0" r:id="rId27">
            <anchor moveWithCells="1" sizeWithCells="1">
              <from>
                <xdr:col>2</xdr:col>
                <xdr:colOff>209550</xdr:colOff>
                <xdr:row>69</xdr:row>
                <xdr:rowOff>0</xdr:rowOff>
              </from>
              <to>
                <xdr:col>2</xdr:col>
                <xdr:colOff>831850</xdr:colOff>
                <xdr:row>70</xdr:row>
                <xdr:rowOff>50800</xdr:rowOff>
              </to>
            </anchor>
          </controlPr>
        </control>
      </mc:Choice>
      <mc:Fallback>
        <control shapeId="5161" r:id="rId26" name="CheckBox7"/>
      </mc:Fallback>
    </mc:AlternateContent>
    <mc:AlternateContent xmlns:mc="http://schemas.openxmlformats.org/markup-compatibility/2006">
      <mc:Choice Requires="x14">
        <control shapeId="5160" r:id="rId28" name="CheckBox6">
          <controlPr locked="0" defaultSize="0" autoLine="0" r:id="rId29">
            <anchor moveWithCells="1" sizeWithCells="1">
              <from>
                <xdr:col>1</xdr:col>
                <xdr:colOff>431800</xdr:colOff>
                <xdr:row>79</xdr:row>
                <xdr:rowOff>0</xdr:rowOff>
              </from>
              <to>
                <xdr:col>1</xdr:col>
                <xdr:colOff>1123950</xdr:colOff>
                <xdr:row>80</xdr:row>
                <xdr:rowOff>50800</xdr:rowOff>
              </to>
            </anchor>
          </controlPr>
        </control>
      </mc:Choice>
      <mc:Fallback>
        <control shapeId="5160" r:id="rId28" name="CheckBox6"/>
      </mc:Fallback>
    </mc:AlternateContent>
    <mc:AlternateContent xmlns:mc="http://schemas.openxmlformats.org/markup-compatibility/2006">
      <mc:Choice Requires="x14">
        <control shapeId="5159" r:id="rId30" name="CheckBox5">
          <controlPr locked="0" defaultSize="0" autoLine="0" r:id="rId31">
            <anchor moveWithCells="1" sizeWithCells="1">
              <from>
                <xdr:col>1</xdr:col>
                <xdr:colOff>431800</xdr:colOff>
                <xdr:row>77</xdr:row>
                <xdr:rowOff>0</xdr:rowOff>
              </from>
              <to>
                <xdr:col>1</xdr:col>
                <xdr:colOff>1123950</xdr:colOff>
                <xdr:row>78</xdr:row>
                <xdr:rowOff>50800</xdr:rowOff>
              </to>
            </anchor>
          </controlPr>
        </control>
      </mc:Choice>
      <mc:Fallback>
        <control shapeId="5159" r:id="rId30" name="CheckBox5"/>
      </mc:Fallback>
    </mc:AlternateContent>
    <mc:AlternateContent xmlns:mc="http://schemas.openxmlformats.org/markup-compatibility/2006">
      <mc:Choice Requires="x14">
        <control shapeId="5158" r:id="rId32" name="CheckBox2">
          <controlPr locked="0" defaultSize="0" autoLine="0" r:id="rId33">
            <anchor moveWithCells="1" sizeWithCells="1">
              <from>
                <xdr:col>1</xdr:col>
                <xdr:colOff>431800</xdr:colOff>
                <xdr:row>75</xdr:row>
                <xdr:rowOff>0</xdr:rowOff>
              </from>
              <to>
                <xdr:col>1</xdr:col>
                <xdr:colOff>1123950</xdr:colOff>
                <xdr:row>76</xdr:row>
                <xdr:rowOff>50800</xdr:rowOff>
              </to>
            </anchor>
          </controlPr>
        </control>
      </mc:Choice>
      <mc:Fallback>
        <control shapeId="5158" r:id="rId32" name="CheckBox2"/>
      </mc:Fallback>
    </mc:AlternateContent>
    <mc:AlternateContent xmlns:mc="http://schemas.openxmlformats.org/markup-compatibility/2006">
      <mc:Choice Requires="x14">
        <control shapeId="5157" r:id="rId34" name="CheckBox3">
          <controlPr locked="0" defaultSize="0" autoLine="0" r:id="rId35">
            <anchor moveWithCells="1" sizeWithCells="1">
              <from>
                <xdr:col>1</xdr:col>
                <xdr:colOff>431800</xdr:colOff>
                <xdr:row>73</xdr:row>
                <xdr:rowOff>0</xdr:rowOff>
              </from>
              <to>
                <xdr:col>1</xdr:col>
                <xdr:colOff>1123950</xdr:colOff>
                <xdr:row>74</xdr:row>
                <xdr:rowOff>50800</xdr:rowOff>
              </to>
            </anchor>
          </controlPr>
        </control>
      </mc:Choice>
      <mc:Fallback>
        <control shapeId="5157" r:id="rId34" name="CheckBox3"/>
      </mc:Fallback>
    </mc:AlternateContent>
    <mc:AlternateContent xmlns:mc="http://schemas.openxmlformats.org/markup-compatibility/2006">
      <mc:Choice Requires="x14">
        <control shapeId="5156" r:id="rId36" name="CheckBox4">
          <controlPr locked="0" defaultSize="0" autoLine="0" r:id="rId37">
            <anchor moveWithCells="1" sizeWithCells="1">
              <from>
                <xdr:col>1</xdr:col>
                <xdr:colOff>431800</xdr:colOff>
                <xdr:row>71</xdr:row>
                <xdr:rowOff>0</xdr:rowOff>
              </from>
              <to>
                <xdr:col>1</xdr:col>
                <xdr:colOff>1123950</xdr:colOff>
                <xdr:row>72</xdr:row>
                <xdr:rowOff>50800</xdr:rowOff>
              </to>
            </anchor>
          </controlPr>
        </control>
      </mc:Choice>
      <mc:Fallback>
        <control shapeId="5156" r:id="rId36" name="CheckBox4"/>
      </mc:Fallback>
    </mc:AlternateContent>
    <mc:AlternateContent xmlns:mc="http://schemas.openxmlformats.org/markup-compatibility/2006">
      <mc:Choice Requires="x14">
        <control shapeId="5155" r:id="rId38" name="CheckBox1">
          <controlPr locked="0" defaultSize="0" autoLine="0" r:id="rId39">
            <anchor moveWithCells="1" sizeWithCells="1">
              <from>
                <xdr:col>1</xdr:col>
                <xdr:colOff>431800</xdr:colOff>
                <xdr:row>69</xdr:row>
                <xdr:rowOff>0</xdr:rowOff>
              </from>
              <to>
                <xdr:col>1</xdr:col>
                <xdr:colOff>1123950</xdr:colOff>
                <xdr:row>70</xdr:row>
                <xdr:rowOff>50800</xdr:rowOff>
              </to>
            </anchor>
          </controlPr>
        </control>
      </mc:Choice>
      <mc:Fallback>
        <control shapeId="5155" r:id="rId38" name="CheckBox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autoPageBreaks="0"/>
  </sheetPr>
  <dimension ref="A1:N48"/>
  <sheetViews>
    <sheetView showZeros="0" showOutlineSymbols="0" view="pageBreakPreview" topLeftCell="A13" zoomScale="60" zoomScaleNormal="87" workbookViewId="0">
      <selection activeCell="G14" sqref="G14"/>
    </sheetView>
  </sheetViews>
  <sheetFormatPr defaultColWidth="9.69140625" defaultRowHeight="15.5"/>
  <cols>
    <col min="1" max="1" width="14.765625" style="2" customWidth="1"/>
    <col min="2" max="2" width="8.3046875" style="2" customWidth="1"/>
    <col min="3" max="8" width="8.69140625" style="2" customWidth="1"/>
    <col min="9" max="9" width="10.765625" style="2" customWidth="1"/>
    <col min="10" max="14" width="8.69140625" style="2" customWidth="1"/>
    <col min="15" max="16384" width="9.69140625" style="2"/>
  </cols>
  <sheetData>
    <row r="1" spans="1:14">
      <c r="F1" s="8"/>
      <c r="G1" s="197" t="s">
        <v>59</v>
      </c>
      <c r="H1" s="8"/>
    </row>
    <row r="2" spans="1:14">
      <c r="B2" s="8"/>
      <c r="C2" s="8"/>
      <c r="D2" s="8"/>
      <c r="F2" s="8"/>
      <c r="G2" s="197" t="s">
        <v>60</v>
      </c>
      <c r="H2" s="8"/>
      <c r="I2" s="9"/>
      <c r="J2" s="9"/>
      <c r="K2" s="9"/>
      <c r="L2" s="9"/>
    </row>
    <row r="3" spans="1:14">
      <c r="B3" s="8"/>
      <c r="C3" s="8"/>
      <c r="D3" s="8"/>
      <c r="F3" s="8"/>
      <c r="G3" s="197" t="s">
        <v>61</v>
      </c>
      <c r="H3" s="8"/>
      <c r="I3" s="9"/>
      <c r="J3" s="9"/>
      <c r="K3" s="9"/>
      <c r="L3" s="9"/>
    </row>
    <row r="4" spans="1:14" ht="12.75" customHeight="1"/>
    <row r="5" spans="1:14">
      <c r="A5" s="10" t="s">
        <v>62</v>
      </c>
      <c r="B5" s="10"/>
      <c r="C5" s="11"/>
      <c r="D5" s="11">
        <f>IF(Info!$B$4="",Info!$B$2,Info!$B$4)</f>
        <v>0</v>
      </c>
      <c r="E5" s="11"/>
      <c r="G5" s="12"/>
      <c r="I5" s="10" t="s">
        <v>63</v>
      </c>
      <c r="J5" s="10"/>
      <c r="K5" s="13"/>
      <c r="L5" s="213">
        <f>(Info!$B$6)</f>
        <v>0</v>
      </c>
      <c r="M5" s="11"/>
      <c r="N5" s="11" t="s">
        <v>10</v>
      </c>
    </row>
    <row r="6" spans="1:14">
      <c r="A6" s="10" t="s">
        <v>64</v>
      </c>
      <c r="B6" s="10"/>
      <c r="C6" s="14"/>
      <c r="D6" s="14">
        <f>IF(Info!$B$5="",Info!$B$3,Info!$B$5)</f>
        <v>0</v>
      </c>
      <c r="E6" s="14"/>
      <c r="G6" s="12"/>
      <c r="I6" s="10" t="s">
        <v>65</v>
      </c>
      <c r="J6" s="10"/>
      <c r="K6" s="13"/>
      <c r="L6" s="14">
        <f>(Info!$B$33)</f>
        <v>0</v>
      </c>
      <c r="M6" s="14"/>
      <c r="N6" s="14" t="s">
        <v>10</v>
      </c>
    </row>
    <row r="7" spans="1:14">
      <c r="A7" s="10" t="s">
        <v>66</v>
      </c>
      <c r="B7" s="10"/>
      <c r="C7" s="14"/>
      <c r="D7" s="14">
        <f>(Info!$B$18)</f>
        <v>0</v>
      </c>
      <c r="E7" s="14"/>
      <c r="G7" s="12"/>
      <c r="I7" s="10" t="s">
        <v>67</v>
      </c>
      <c r="J7" s="10"/>
      <c r="K7" s="13"/>
      <c r="L7" s="14">
        <f>(Info!$B$34)</f>
        <v>0</v>
      </c>
      <c r="M7" s="14"/>
      <c r="N7" s="14" t="s">
        <v>10</v>
      </c>
    </row>
    <row r="8" spans="1:14">
      <c r="A8" s="10" t="s">
        <v>68</v>
      </c>
      <c r="B8" s="10"/>
      <c r="C8" s="14"/>
      <c r="D8" s="14">
        <f>(Info!$B$13)</f>
        <v>0</v>
      </c>
      <c r="E8" s="14"/>
      <c r="G8" s="12"/>
      <c r="I8" s="10" t="s">
        <v>69</v>
      </c>
      <c r="J8" s="10"/>
      <c r="K8" s="13"/>
      <c r="L8" s="14">
        <f>(Info!$B$35)</f>
        <v>0</v>
      </c>
      <c r="M8" s="14"/>
      <c r="N8" s="14" t="s">
        <v>10</v>
      </c>
    </row>
    <row r="9" spans="1:14">
      <c r="A9" s="10" t="s">
        <v>70</v>
      </c>
      <c r="B9" s="10"/>
      <c r="C9" s="14"/>
      <c r="D9" s="14">
        <f>(Info!$B$17)</f>
        <v>0</v>
      </c>
      <c r="E9" s="14"/>
      <c r="G9" s="12"/>
      <c r="I9" s="10" t="s">
        <v>71</v>
      </c>
      <c r="J9" s="10"/>
      <c r="K9" s="13"/>
      <c r="L9" s="14">
        <f>(Info!$B$36)</f>
        <v>0</v>
      </c>
      <c r="M9" s="14"/>
      <c r="N9" s="14" t="s">
        <v>10</v>
      </c>
    </row>
    <row r="10" spans="1:14">
      <c r="A10" s="10" t="s">
        <v>72</v>
      </c>
      <c r="B10" s="10"/>
      <c r="C10" s="14"/>
      <c r="D10" s="14">
        <f>(Info!$B$23)</f>
        <v>0</v>
      </c>
      <c r="E10" s="14"/>
      <c r="G10" s="12"/>
      <c r="H10" s="12"/>
      <c r="I10" s="12"/>
      <c r="J10" s="12"/>
      <c r="K10" s="12"/>
      <c r="L10" s="15"/>
      <c r="M10" s="15"/>
      <c r="N10" s="3"/>
    </row>
    <row r="11" spans="1:14" ht="12.75" customHeight="1">
      <c r="A11" s="12"/>
      <c r="B11" s="12"/>
      <c r="C11" s="15"/>
      <c r="D11" s="15"/>
      <c r="E11" s="15"/>
      <c r="F11" s="12"/>
      <c r="G11" s="12"/>
      <c r="H11" s="12"/>
      <c r="I11" s="12"/>
      <c r="J11" s="12"/>
      <c r="K11" s="12"/>
      <c r="L11" s="12"/>
      <c r="M11" s="12"/>
    </row>
    <row r="12" spans="1:14">
      <c r="A12" s="8"/>
      <c r="B12" s="16"/>
      <c r="C12" s="16"/>
      <c r="D12" s="16"/>
      <c r="E12" s="16"/>
      <c r="F12" s="16"/>
      <c r="G12" s="168" t="s">
        <v>219</v>
      </c>
      <c r="H12" s="16"/>
      <c r="I12" s="16"/>
      <c r="J12" s="16"/>
      <c r="K12" s="16"/>
      <c r="L12" s="16"/>
      <c r="M12" s="16"/>
      <c r="N12" s="13"/>
    </row>
    <row r="13" spans="1:14" ht="12.7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4">
      <c r="B14" s="10"/>
      <c r="C14" s="1" t="s">
        <v>73</v>
      </c>
      <c r="D14" s="17">
        <f>(Info!$B$7)</f>
        <v>0</v>
      </c>
      <c r="F14" s="12"/>
      <c r="G14" s="12"/>
      <c r="H14" s="12"/>
      <c r="J14" s="10"/>
      <c r="K14" s="10"/>
      <c r="L14" s="10"/>
      <c r="M14" s="1" t="s">
        <v>74</v>
      </c>
      <c r="N14" s="17">
        <f>(Info!$B$10)</f>
        <v>0</v>
      </c>
    </row>
    <row r="15" spans="1:14">
      <c r="B15" s="10"/>
      <c r="C15" s="1" t="s">
        <v>75</v>
      </c>
      <c r="D15" s="18">
        <f>(Info!$B$8)</f>
        <v>0</v>
      </c>
      <c r="F15" s="12"/>
      <c r="J15" s="10"/>
      <c r="K15" s="10"/>
      <c r="L15" s="10"/>
      <c r="M15" s="1" t="s">
        <v>76</v>
      </c>
      <c r="N15" s="18">
        <f>(Info!$B$11)</f>
        <v>0</v>
      </c>
    </row>
    <row r="16" spans="1:14">
      <c r="B16" s="10"/>
      <c r="C16" s="1" t="s">
        <v>77</v>
      </c>
      <c r="D16" s="18">
        <f>(Info!$B$9)</f>
        <v>0</v>
      </c>
      <c r="F16" s="12"/>
      <c r="I16" s="13"/>
      <c r="J16" s="10"/>
      <c r="K16" s="10"/>
      <c r="L16" s="10"/>
      <c r="M16" s="1" t="s">
        <v>78</v>
      </c>
      <c r="N16" s="18">
        <f>(Info!$B$12)</f>
        <v>0</v>
      </c>
    </row>
    <row r="17" spans="1:14" ht="14.15" customHeight="1">
      <c r="A17" s="12"/>
      <c r="B17" s="12"/>
      <c r="C17" s="12"/>
      <c r="D17" s="15"/>
      <c r="E17" s="12"/>
      <c r="F17" s="12"/>
      <c r="G17" s="12"/>
      <c r="H17" s="12"/>
      <c r="I17" s="12"/>
      <c r="J17" s="12"/>
      <c r="K17" s="12"/>
      <c r="L17" s="12"/>
      <c r="M17" s="12"/>
      <c r="N17" s="3"/>
    </row>
    <row r="18" spans="1:14">
      <c r="A18" s="8"/>
      <c r="B18" s="16"/>
      <c r="C18" s="16"/>
      <c r="D18" s="16"/>
      <c r="E18" s="13"/>
      <c r="F18" s="16"/>
      <c r="G18" s="168" t="s">
        <v>79</v>
      </c>
      <c r="H18" s="16"/>
      <c r="I18" s="16"/>
      <c r="J18" s="16"/>
      <c r="K18" s="16"/>
      <c r="L18" s="16"/>
      <c r="M18" s="16"/>
      <c r="N18" s="13"/>
    </row>
    <row r="19" spans="1:14" ht="12.7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4">
      <c r="A20" s="19"/>
      <c r="B20" s="12"/>
      <c r="C20" s="5" t="s">
        <v>80</v>
      </c>
      <c r="D20" s="5" t="s">
        <v>81</v>
      </c>
      <c r="E20" s="5" t="s">
        <v>82</v>
      </c>
      <c r="F20" s="5" t="s">
        <v>83</v>
      </c>
      <c r="G20" s="5" t="s">
        <v>84</v>
      </c>
      <c r="H20" s="5" t="s">
        <v>85</v>
      </c>
      <c r="I20" s="5" t="s">
        <v>86</v>
      </c>
      <c r="J20" s="5" t="s">
        <v>87</v>
      </c>
      <c r="K20" s="20" t="s">
        <v>88</v>
      </c>
      <c r="L20" s="7"/>
      <c r="M20" s="12"/>
    </row>
    <row r="21" spans="1:14" ht="14.15" customHeight="1">
      <c r="A21" s="19"/>
      <c r="B21" s="12"/>
      <c r="C21" s="5" t="s">
        <v>89</v>
      </c>
      <c r="D21" s="21">
        <f>'Sieve Data'!J3</f>
        <v>0</v>
      </c>
      <c r="E21" s="21">
        <f>'Sieve Data'!J4</f>
        <v>0</v>
      </c>
      <c r="F21" s="21">
        <f>'Sieve Data'!J5</f>
        <v>0</v>
      </c>
      <c r="G21" s="21">
        <f>'Sieve Data'!J6</f>
        <v>0</v>
      </c>
      <c r="H21" s="21">
        <f>'Sieve Data'!J7</f>
        <v>0</v>
      </c>
      <c r="I21" s="21">
        <f>'Sieve Data'!J8</f>
        <v>0</v>
      </c>
      <c r="J21" s="21">
        <f>'Sieve Data'!J9</f>
        <v>0</v>
      </c>
      <c r="K21" s="21">
        <f>'Sieve Data'!J12</f>
        <v>0</v>
      </c>
      <c r="L21" s="7"/>
      <c r="M21" s="12"/>
    </row>
    <row r="22" spans="1:14" ht="14.15" customHeight="1">
      <c r="A22" s="19"/>
      <c r="B22" s="12"/>
      <c r="C22" s="5" t="s">
        <v>90</v>
      </c>
      <c r="D22" s="21">
        <f>Gradation!B10</f>
        <v>100</v>
      </c>
      <c r="E22" s="21">
        <f>Gradation!B11</f>
        <v>87</v>
      </c>
      <c r="F22" s="21">
        <f>Gradation!B12</f>
        <v>62</v>
      </c>
      <c r="G22" s="21">
        <f>Gradation!B13</f>
        <v>34</v>
      </c>
      <c r="H22" s="21">
        <f>Gradation!B14</f>
        <v>22</v>
      </c>
      <c r="I22" s="21">
        <f>Gradation!B15</f>
        <v>5.7</v>
      </c>
      <c r="J22" s="21">
        <f>Gradation!B16</f>
        <v>1.4</v>
      </c>
      <c r="K22" s="21">
        <f>Gradation!B21</f>
        <v>0.6</v>
      </c>
      <c r="L22" s="7"/>
      <c r="M22" s="12"/>
    </row>
    <row r="23" spans="1:14" ht="14.15" customHeight="1">
      <c r="A23" s="19"/>
      <c r="B23" s="12"/>
      <c r="C23" s="5" t="s">
        <v>91</v>
      </c>
      <c r="D23" s="21">
        <f>Gradation!E10</f>
        <v>100</v>
      </c>
      <c r="E23" s="21">
        <f>Gradation!E11</f>
        <v>78</v>
      </c>
      <c r="F23" s="21">
        <f>Gradation!E12</f>
        <v>49</v>
      </c>
      <c r="G23" s="21">
        <f>Gradation!E13</f>
        <v>26</v>
      </c>
      <c r="H23" s="21">
        <f>Gradation!E14</f>
        <v>17</v>
      </c>
      <c r="I23" s="21">
        <f>Gradation!E15</f>
        <v>3.5</v>
      </c>
      <c r="J23" s="21">
        <f>Gradation!E16</f>
        <v>1.1000000000000001</v>
      </c>
      <c r="K23" s="21">
        <f>Gradation!E21</f>
        <v>0.6</v>
      </c>
      <c r="L23" s="7"/>
      <c r="M23" s="12"/>
    </row>
    <row r="24" spans="1:14" ht="14.15" customHeight="1">
      <c r="A24" s="19"/>
      <c r="B24" s="12"/>
      <c r="C24" s="5" t="s">
        <v>92</v>
      </c>
      <c r="D24" s="22"/>
      <c r="E24" s="21"/>
      <c r="F24" s="18"/>
      <c r="G24" s="18"/>
      <c r="H24" s="18"/>
      <c r="I24" s="18"/>
      <c r="J24" s="23"/>
      <c r="K24" s="23"/>
      <c r="M24" s="12"/>
    </row>
    <row r="25" spans="1:14" ht="12.75" customHeight="1">
      <c r="A25" s="12"/>
      <c r="B25" s="12"/>
      <c r="C25" s="15"/>
      <c r="D25" s="15"/>
      <c r="E25" s="12"/>
      <c r="F25" s="12"/>
      <c r="G25" s="12"/>
      <c r="H25" s="12"/>
      <c r="I25" s="12"/>
      <c r="J25" s="12"/>
      <c r="K25" s="12"/>
      <c r="L25" s="12"/>
      <c r="M25" s="12"/>
    </row>
    <row r="26" spans="1:14" ht="12.75" customHeight="1">
      <c r="A26" s="12"/>
      <c r="B26" s="12"/>
      <c r="C26" s="50"/>
      <c r="D26" s="50"/>
      <c r="E26" s="12"/>
      <c r="F26" s="12"/>
      <c r="G26" s="12"/>
      <c r="H26" s="12"/>
      <c r="I26" s="12"/>
      <c r="J26" s="12"/>
      <c r="K26" s="12"/>
      <c r="L26" s="12"/>
      <c r="M26" s="12"/>
    </row>
    <row r="27" spans="1:14" ht="12.75" customHeight="1">
      <c r="A27" s="8"/>
      <c r="B27" s="12"/>
      <c r="C27" s="16"/>
      <c r="D27" s="16"/>
      <c r="E27" s="13"/>
      <c r="F27" s="16"/>
      <c r="G27" s="168" t="s">
        <v>212</v>
      </c>
      <c r="H27" s="16"/>
      <c r="I27" s="16"/>
      <c r="J27" s="16"/>
      <c r="K27" s="16"/>
      <c r="L27" s="12"/>
      <c r="M27" s="12"/>
    </row>
    <row r="28" spans="1:14" ht="12.7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4" ht="12.75" customHeight="1">
      <c r="A29" s="12"/>
      <c r="B29" s="12"/>
      <c r="C29" s="5" t="s">
        <v>80</v>
      </c>
      <c r="D29" s="5" t="s">
        <v>81</v>
      </c>
      <c r="E29" s="5" t="s">
        <v>82</v>
      </c>
      <c r="F29" s="5" t="s">
        <v>83</v>
      </c>
      <c r="G29" s="5" t="s">
        <v>84</v>
      </c>
      <c r="H29" s="5" t="s">
        <v>85</v>
      </c>
      <c r="I29" s="5" t="s">
        <v>86</v>
      </c>
      <c r="J29" s="5" t="s">
        <v>87</v>
      </c>
      <c r="K29" s="187" t="s">
        <v>88</v>
      </c>
      <c r="L29" s="12"/>
      <c r="M29" s="12"/>
    </row>
    <row r="30" spans="1:14" ht="12.75" customHeight="1">
      <c r="A30" s="12"/>
      <c r="B30" s="12"/>
      <c r="C30" s="5" t="s">
        <v>89</v>
      </c>
      <c r="D30" s="21">
        <f>Info!B47</f>
        <v>0</v>
      </c>
      <c r="E30" s="21">
        <f>Info!B48</f>
        <v>0</v>
      </c>
      <c r="F30" s="21">
        <f>Info!B49</f>
        <v>0</v>
      </c>
      <c r="G30" s="21">
        <f>Info!B50</f>
        <v>0</v>
      </c>
      <c r="H30" s="21">
        <f>Info!B51</f>
        <v>0</v>
      </c>
      <c r="I30" s="21">
        <f>Info!B52</f>
        <v>0</v>
      </c>
      <c r="J30" s="21">
        <f>Info!B53</f>
        <v>0</v>
      </c>
      <c r="K30" s="188">
        <f>Info!B54</f>
        <v>0</v>
      </c>
      <c r="L30" s="12"/>
      <c r="M30" s="12"/>
    </row>
    <row r="31" spans="1:14" ht="12.75" customHeight="1">
      <c r="A31" s="12"/>
      <c r="B31" s="12"/>
      <c r="C31" s="5" t="s">
        <v>90</v>
      </c>
      <c r="D31" s="21">
        <f>Gradation!C10</f>
        <v>100</v>
      </c>
      <c r="E31" s="21">
        <f>Gradation!C11</f>
        <v>100</v>
      </c>
      <c r="F31" s="21">
        <f>Gradation!C12</f>
        <v>100</v>
      </c>
      <c r="G31" s="21">
        <f>Gradation!C13</f>
        <v>99</v>
      </c>
      <c r="H31" s="21">
        <f>Gradation!C14</f>
        <v>76</v>
      </c>
      <c r="I31" s="21">
        <f>Gradation!C15</f>
        <v>11</v>
      </c>
      <c r="J31" s="21">
        <f>Gradation!C16</f>
        <v>1.6</v>
      </c>
      <c r="K31" s="188">
        <f>Gradation!C21</f>
        <v>0.7</v>
      </c>
      <c r="L31" s="12"/>
      <c r="M31" s="12"/>
    </row>
    <row r="32" spans="1:14" ht="12.75" customHeight="1">
      <c r="A32" s="12"/>
      <c r="B32" s="12"/>
      <c r="C32" s="5" t="s">
        <v>91</v>
      </c>
      <c r="D32" s="21">
        <f>Gradation!F10</f>
        <v>100</v>
      </c>
      <c r="E32" s="21">
        <f>Gradation!F11</f>
        <v>100</v>
      </c>
      <c r="F32" s="21">
        <f>Gradation!F12</f>
        <v>100</v>
      </c>
      <c r="G32" s="21">
        <f>Gradation!F13</f>
        <v>99</v>
      </c>
      <c r="H32" s="21">
        <f>Gradation!F14</f>
        <v>77</v>
      </c>
      <c r="I32" s="21">
        <f>Gradation!F15</f>
        <v>12</v>
      </c>
      <c r="J32" s="21">
        <f>Gradation!F16</f>
        <v>1.6</v>
      </c>
      <c r="K32" s="196">
        <f>Gradation!F21</f>
        <v>0.6</v>
      </c>
      <c r="L32" s="12"/>
      <c r="M32" s="12"/>
    </row>
    <row r="33" spans="1:14" ht="12.75" customHeight="1">
      <c r="A33" s="12"/>
      <c r="B33" s="12"/>
      <c r="C33" s="166" t="s">
        <v>92</v>
      </c>
      <c r="D33" s="167"/>
      <c r="E33" s="21"/>
      <c r="F33" s="18"/>
      <c r="G33" s="18"/>
      <c r="H33" s="18"/>
      <c r="I33" s="18"/>
      <c r="J33" s="23"/>
      <c r="K33" s="23"/>
      <c r="L33" s="12"/>
      <c r="M33" s="12"/>
    </row>
    <row r="34" spans="1:14" ht="12.75" customHeight="1">
      <c r="A34" s="12"/>
      <c r="B34" s="12"/>
      <c r="C34" s="50"/>
      <c r="D34" s="50"/>
      <c r="E34" s="12"/>
      <c r="F34" s="12"/>
      <c r="G34" s="12"/>
      <c r="H34" s="12"/>
      <c r="I34" s="12"/>
      <c r="J34" s="12"/>
      <c r="K34" s="12"/>
      <c r="L34" s="12"/>
      <c r="M34" s="12"/>
    </row>
    <row r="35" spans="1:14" ht="12.75" customHeight="1">
      <c r="A35" s="12"/>
      <c r="B35" s="12"/>
      <c r="C35" s="50"/>
      <c r="D35" s="50"/>
      <c r="E35" s="12"/>
      <c r="F35" s="12"/>
      <c r="G35" s="12"/>
      <c r="H35" s="12"/>
      <c r="I35" s="12"/>
      <c r="J35" s="12"/>
      <c r="K35" s="12"/>
      <c r="L35" s="12"/>
      <c r="M35" s="12"/>
    </row>
    <row r="36" spans="1:14">
      <c r="A36" s="8"/>
      <c r="B36" s="16"/>
      <c r="C36" s="16"/>
      <c r="D36" s="16"/>
      <c r="E36" s="13"/>
      <c r="F36" s="16"/>
      <c r="G36" s="168" t="s">
        <v>93</v>
      </c>
      <c r="H36" s="16"/>
      <c r="I36" s="16"/>
      <c r="J36" s="16"/>
      <c r="K36" s="16"/>
      <c r="L36" s="16"/>
      <c r="M36" s="16"/>
      <c r="N36" s="13"/>
    </row>
    <row r="37" spans="1:14" ht="12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4">
      <c r="A38" s="12"/>
      <c r="B38" s="6"/>
      <c r="C38" s="5" t="s">
        <v>80</v>
      </c>
      <c r="D38" s="5" t="s">
        <v>85</v>
      </c>
      <c r="E38" s="5" t="s">
        <v>94</v>
      </c>
      <c r="F38" s="5" t="s">
        <v>95</v>
      </c>
      <c r="G38" s="5" t="s">
        <v>96</v>
      </c>
      <c r="H38" s="5" t="s">
        <v>97</v>
      </c>
      <c r="I38" s="5" t="s">
        <v>98</v>
      </c>
      <c r="J38" s="5" t="s">
        <v>99</v>
      </c>
      <c r="K38" s="20" t="s">
        <v>88</v>
      </c>
      <c r="L38" s="7"/>
      <c r="M38" s="12"/>
    </row>
    <row r="39" spans="1:14" ht="14.15" customHeight="1">
      <c r="A39" s="12"/>
      <c r="B39" s="4"/>
      <c r="C39" s="5" t="s">
        <v>89</v>
      </c>
      <c r="D39" s="21">
        <f>Info!B56</f>
        <v>0</v>
      </c>
      <c r="E39" s="21">
        <f>Info!B57</f>
        <v>0</v>
      </c>
      <c r="F39" s="21">
        <f>Info!B58</f>
        <v>0</v>
      </c>
      <c r="G39" s="21">
        <f>Info!B59</f>
        <v>0</v>
      </c>
      <c r="H39" s="21">
        <f>Info!B60</f>
        <v>0</v>
      </c>
      <c r="I39" s="21">
        <f>Info!B61</f>
        <v>0</v>
      </c>
      <c r="J39" s="21">
        <f>Info!B62</f>
        <v>0</v>
      </c>
      <c r="K39" s="21">
        <f>Info!B63</f>
        <v>0</v>
      </c>
      <c r="L39" s="7"/>
      <c r="M39" s="12"/>
    </row>
    <row r="40" spans="1:14" ht="14.15" customHeight="1">
      <c r="A40" s="12"/>
      <c r="B40" s="4"/>
      <c r="C40" s="5" t="s">
        <v>90</v>
      </c>
      <c r="D40" s="21">
        <f>Gradation!D14</f>
        <v>100</v>
      </c>
      <c r="E40" s="21">
        <f>Gradation!D15</f>
        <v>97</v>
      </c>
      <c r="F40" s="21">
        <f>Gradation!D16</f>
        <v>86</v>
      </c>
      <c r="G40" s="21">
        <f>Gradation!D17</f>
        <v>69</v>
      </c>
      <c r="H40" s="21">
        <f>Gradation!D18</f>
        <v>44</v>
      </c>
      <c r="I40" s="21">
        <f>Gradation!D19</f>
        <v>8.6</v>
      </c>
      <c r="J40" s="21">
        <f>Gradation!D20</f>
        <v>1</v>
      </c>
      <c r="K40" s="21">
        <f>Gradation!D21</f>
        <v>0.7</v>
      </c>
      <c r="L40" s="7"/>
      <c r="M40" s="12"/>
    </row>
    <row r="41" spans="1:14" ht="14.15" customHeight="1">
      <c r="A41" s="12"/>
      <c r="B41" s="4"/>
      <c r="C41" s="5" t="s">
        <v>91</v>
      </c>
      <c r="D41" s="21">
        <f>Gradation!G14</f>
        <v>100</v>
      </c>
      <c r="E41" s="21">
        <f>Gradation!G15</f>
        <v>96</v>
      </c>
      <c r="F41" s="21">
        <f>Gradation!G16</f>
        <v>84</v>
      </c>
      <c r="G41" s="21">
        <f>Gradation!G17</f>
        <v>66</v>
      </c>
      <c r="H41" s="21">
        <f>Gradation!G18</f>
        <v>40</v>
      </c>
      <c r="I41" s="21">
        <f>Gradation!G19</f>
        <v>8.6999999999999993</v>
      </c>
      <c r="J41" s="21">
        <f>Gradation!G20</f>
        <v>0.9</v>
      </c>
      <c r="K41" s="21">
        <f>Gradation!G21</f>
        <v>0.5</v>
      </c>
      <c r="L41" s="7"/>
      <c r="M41" s="12"/>
    </row>
    <row r="42" spans="1:14" ht="14.15" customHeight="1">
      <c r="A42" s="12"/>
      <c r="B42" s="4"/>
      <c r="C42" s="5" t="s">
        <v>92</v>
      </c>
      <c r="D42" s="22"/>
      <c r="E42" s="21"/>
      <c r="F42" s="18"/>
      <c r="G42" s="18"/>
      <c r="H42" s="18"/>
      <c r="I42" s="18"/>
      <c r="J42" s="18"/>
      <c r="K42" s="18"/>
      <c r="M42" s="12"/>
    </row>
    <row r="43" spans="1:14" ht="12.75" customHeight="1">
      <c r="A43" s="50"/>
      <c r="B43" s="50"/>
      <c r="C43" s="15"/>
      <c r="D43" s="15"/>
      <c r="E43" s="12"/>
      <c r="F43" s="12"/>
      <c r="G43" s="12"/>
      <c r="H43" s="12"/>
      <c r="I43" s="12"/>
      <c r="J43" s="12"/>
      <c r="K43" s="12"/>
      <c r="L43" s="12"/>
      <c r="M43" s="12"/>
    </row>
    <row r="44" spans="1:14" ht="12.75" customHeight="1">
      <c r="A44" s="50"/>
      <c r="B44" s="5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4">
      <c r="A45" s="10" t="s">
        <v>100</v>
      </c>
      <c r="B45" s="1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 spans="1:14">
      <c r="A46" s="12"/>
      <c r="B46" s="1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</row>
    <row r="47" spans="1:14" ht="17.149999999999999" customHeight="1">
      <c r="A47" s="12"/>
      <c r="C47" s="26" t="s">
        <v>222</v>
      </c>
      <c r="D47" s="26"/>
      <c r="E47" s="15"/>
      <c r="F47" s="53"/>
      <c r="G47" s="53"/>
      <c r="H47" s="15"/>
      <c r="I47" s="15"/>
      <c r="J47" s="25"/>
      <c r="K47" s="25"/>
      <c r="L47" s="25"/>
      <c r="M47" s="26" t="s">
        <v>10</v>
      </c>
    </row>
    <row r="48" spans="1:14">
      <c r="A48" s="12"/>
      <c r="B48" s="12"/>
      <c r="C48" s="12"/>
      <c r="D48" s="12"/>
      <c r="E48" s="12"/>
      <c r="F48" s="12"/>
      <c r="G48" s="12"/>
      <c r="H48" s="12"/>
      <c r="I48" s="12"/>
      <c r="J48" s="15"/>
      <c r="K48" s="15" t="s">
        <v>220</v>
      </c>
      <c r="L48" s="15"/>
      <c r="M48" s="12"/>
    </row>
  </sheetData>
  <sheetProtection password="D8FF" sheet="1" objects="1" scenarios="1"/>
  <phoneticPr fontId="0" type="noConversion"/>
  <printOptions horizontalCentered="1" verticalCentered="1"/>
  <pageMargins left="0.25" right="0.25" top="0.75" bottom="0.25" header="0.5" footer="0.5"/>
  <pageSetup scale="70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/>
  </sheetPr>
  <dimension ref="A1:P42"/>
  <sheetViews>
    <sheetView showOutlineSymbols="0" view="pageBreakPreview" zoomScale="60" zoomScaleNormal="87" workbookViewId="0">
      <selection activeCell="E20" sqref="E20"/>
    </sheetView>
  </sheetViews>
  <sheetFormatPr defaultColWidth="9.69140625" defaultRowHeight="15.5"/>
  <cols>
    <col min="1" max="1" width="9.69140625" style="32" customWidth="1"/>
    <col min="2" max="2" width="12.69140625" style="32" customWidth="1"/>
    <col min="3" max="9" width="9.69140625" style="32" customWidth="1"/>
    <col min="10" max="10" width="11.69140625" style="32" customWidth="1"/>
    <col min="11" max="16384" width="9.69140625" style="32"/>
  </cols>
  <sheetData>
    <row r="1" spans="1:15">
      <c r="A1" s="27"/>
      <c r="B1" s="27"/>
      <c r="C1" s="28"/>
      <c r="D1" s="28"/>
      <c r="E1" s="27"/>
      <c r="G1" s="31" t="s">
        <v>59</v>
      </c>
      <c r="H1" s="30"/>
      <c r="I1" s="31"/>
      <c r="J1" s="27"/>
      <c r="K1" s="27"/>
      <c r="L1" s="27"/>
      <c r="M1" s="27"/>
      <c r="N1" s="27"/>
      <c r="O1" s="27"/>
    </row>
    <row r="2" spans="1:15">
      <c r="A2" s="27"/>
      <c r="C2" s="33"/>
      <c r="D2" s="33"/>
      <c r="F2" s="34"/>
      <c r="G2" s="31" t="s">
        <v>101</v>
      </c>
      <c r="H2" s="35"/>
      <c r="I2" s="34"/>
      <c r="O2" s="27"/>
    </row>
    <row r="3" spans="1:15">
      <c r="A3" s="27"/>
      <c r="C3" s="33"/>
      <c r="D3" s="33"/>
      <c r="F3" s="30"/>
      <c r="G3" s="31" t="s">
        <v>102</v>
      </c>
      <c r="H3" s="36"/>
      <c r="I3" s="31"/>
      <c r="O3" s="27"/>
    </row>
    <row r="4" spans="1:15">
      <c r="A4" s="27"/>
      <c r="B4" s="37"/>
      <c r="O4" s="27"/>
    </row>
    <row r="5" spans="1:15">
      <c r="A5" s="38" t="s">
        <v>103</v>
      </c>
      <c r="C5" s="32">
        <f>Info!B3</f>
        <v>0</v>
      </c>
      <c r="I5" s="39" t="s">
        <v>104</v>
      </c>
      <c r="L5" s="214">
        <f>(Info!$B$6)</f>
        <v>0</v>
      </c>
      <c r="O5" s="27"/>
    </row>
    <row r="6" spans="1:15">
      <c r="A6" s="38" t="s">
        <v>105</v>
      </c>
      <c r="C6" s="40">
        <f>(Info!$B$18)</f>
        <v>0</v>
      </c>
      <c r="D6" s="41"/>
      <c r="E6" s="41"/>
      <c r="I6" s="39" t="s">
        <v>106</v>
      </c>
      <c r="L6" s="40">
        <f>(Info!$B$33)</f>
        <v>0</v>
      </c>
      <c r="M6" s="42"/>
      <c r="N6" s="42"/>
      <c r="O6" s="27"/>
    </row>
    <row r="7" spans="1:15">
      <c r="A7" s="38" t="s">
        <v>107</v>
      </c>
      <c r="C7" s="40">
        <f>(Info!$B$13)</f>
        <v>0</v>
      </c>
      <c r="D7" s="41"/>
      <c r="E7" s="41"/>
      <c r="I7" s="32" t="s">
        <v>108</v>
      </c>
      <c r="L7" s="40">
        <f>(Info!$B$4)</f>
        <v>0</v>
      </c>
      <c r="M7" s="41"/>
      <c r="N7" s="42"/>
      <c r="O7" s="27"/>
    </row>
    <row r="8" spans="1:15">
      <c r="A8" s="38" t="s">
        <v>109</v>
      </c>
      <c r="C8" s="40">
        <f>(Info!$B$17)</f>
        <v>0</v>
      </c>
      <c r="D8" s="41"/>
      <c r="E8" s="41"/>
      <c r="I8" s="32" t="s">
        <v>110</v>
      </c>
      <c r="L8" s="40">
        <f>(Info!$B$2)</f>
        <v>0</v>
      </c>
      <c r="M8" s="41"/>
      <c r="N8" s="42"/>
      <c r="O8" s="27"/>
    </row>
    <row r="9" spans="1:15">
      <c r="A9" s="38" t="s">
        <v>111</v>
      </c>
      <c r="C9" s="40">
        <f>(Info!$B$23)</f>
        <v>0</v>
      </c>
      <c r="D9" s="41"/>
      <c r="E9" s="41"/>
      <c r="I9" s="32" t="s">
        <v>112</v>
      </c>
      <c r="L9" s="40">
        <f>(Info!$B$34)</f>
        <v>0</v>
      </c>
      <c r="M9" s="41"/>
      <c r="N9" s="42"/>
      <c r="O9" s="27"/>
    </row>
    <row r="10" spans="1:15">
      <c r="A10" s="38" t="s">
        <v>113</v>
      </c>
      <c r="C10" s="40">
        <f>(Info!$B$19)</f>
        <v>0</v>
      </c>
      <c r="D10" s="41"/>
      <c r="E10" s="41"/>
      <c r="I10" s="32" t="s">
        <v>114</v>
      </c>
      <c r="L10" s="40">
        <f>(Info!$B$35)</f>
        <v>0</v>
      </c>
      <c r="M10" s="41"/>
      <c r="N10" s="42"/>
      <c r="O10" s="27"/>
    </row>
    <row r="11" spans="1:15">
      <c r="A11" s="38" t="s">
        <v>115</v>
      </c>
      <c r="C11" s="40">
        <f>(Info!$B$36)</f>
        <v>0</v>
      </c>
      <c r="D11" s="41"/>
      <c r="E11" s="41"/>
      <c r="I11" s="32" t="s">
        <v>116</v>
      </c>
      <c r="L11" s="244" t="s">
        <v>10</v>
      </c>
      <c r="M11" s="242"/>
      <c r="N11" s="241"/>
      <c r="O11" s="27"/>
    </row>
    <row r="12" spans="1:15">
      <c r="A12" s="38" t="s">
        <v>117</v>
      </c>
      <c r="C12" s="40">
        <f>(Info!$B$20)</f>
        <v>0</v>
      </c>
      <c r="D12" s="41"/>
      <c r="E12" s="41"/>
      <c r="I12" s="32" t="s">
        <v>118</v>
      </c>
      <c r="L12" s="244" t="s">
        <v>10</v>
      </c>
      <c r="M12" s="242"/>
      <c r="N12" s="241"/>
      <c r="O12" s="27"/>
    </row>
    <row r="13" spans="1:15">
      <c r="A13" s="38" t="s">
        <v>119</v>
      </c>
      <c r="C13" s="244" t="s">
        <v>10</v>
      </c>
      <c r="D13" s="242"/>
      <c r="E13" s="242"/>
      <c r="I13" s="32" t="s">
        <v>120</v>
      </c>
      <c r="L13" s="244" t="s">
        <v>10</v>
      </c>
      <c r="M13" s="242"/>
      <c r="N13" s="241"/>
      <c r="O13" s="27"/>
    </row>
    <row r="14" spans="1:15">
      <c r="A14" s="38" t="s">
        <v>121</v>
      </c>
      <c r="C14" s="244" t="s">
        <v>10</v>
      </c>
      <c r="D14" s="242"/>
      <c r="E14" s="242"/>
      <c r="I14" s="32" t="s">
        <v>122</v>
      </c>
      <c r="L14" s="244" t="s">
        <v>10</v>
      </c>
      <c r="M14" s="242"/>
      <c r="N14" s="241"/>
      <c r="O14" s="27"/>
    </row>
    <row r="15" spans="1:15">
      <c r="A15" s="27"/>
      <c r="C15" s="41"/>
      <c r="D15" s="41"/>
      <c r="E15" s="41"/>
      <c r="L15" s="41"/>
      <c r="M15" s="41"/>
      <c r="N15" s="41"/>
      <c r="O15" s="27"/>
    </row>
    <row r="16" spans="1:15">
      <c r="A16" s="27"/>
      <c r="O16" s="27"/>
    </row>
    <row r="17" spans="1:15">
      <c r="A17" s="27"/>
      <c r="G17" s="31" t="s">
        <v>123</v>
      </c>
      <c r="H17" s="34"/>
      <c r="O17" s="27"/>
    </row>
    <row r="18" spans="1:15">
      <c r="A18" s="27"/>
      <c r="O18" s="27"/>
    </row>
    <row r="19" spans="1:15">
      <c r="A19" s="43" t="s">
        <v>124</v>
      </c>
      <c r="B19" s="247" t="s">
        <v>10</v>
      </c>
      <c r="D19" s="43" t="s">
        <v>125</v>
      </c>
      <c r="E19" s="247" t="s">
        <v>10</v>
      </c>
      <c r="I19" s="44" t="s">
        <v>126</v>
      </c>
      <c r="J19" s="44">
        <f>(Info!$B$11)</f>
        <v>0</v>
      </c>
      <c r="L19" s="44" t="s">
        <v>127</v>
      </c>
      <c r="M19" s="243" t="s">
        <v>10</v>
      </c>
      <c r="O19" s="27"/>
    </row>
    <row r="20" spans="1:15">
      <c r="A20" s="43" t="s">
        <v>124</v>
      </c>
      <c r="B20" s="248" t="s">
        <v>10</v>
      </c>
      <c r="D20" s="43" t="s">
        <v>125</v>
      </c>
      <c r="E20" s="248" t="s">
        <v>10</v>
      </c>
      <c r="I20" s="44" t="s">
        <v>128</v>
      </c>
      <c r="J20" s="45">
        <f>(Info!$B$10)</f>
        <v>0</v>
      </c>
      <c r="L20" s="44" t="s">
        <v>129</v>
      </c>
      <c r="M20" s="244" t="s">
        <v>10</v>
      </c>
      <c r="O20" s="27"/>
    </row>
    <row r="21" spans="1:15">
      <c r="A21" s="43" t="s">
        <v>124</v>
      </c>
      <c r="B21" s="248" t="s">
        <v>10</v>
      </c>
      <c r="D21" s="43" t="s">
        <v>125</v>
      </c>
      <c r="E21" s="248" t="s">
        <v>10</v>
      </c>
      <c r="J21" s="41"/>
      <c r="L21" s="44" t="s">
        <v>130</v>
      </c>
      <c r="M21" s="248" t="s">
        <v>10</v>
      </c>
      <c r="O21" s="27"/>
    </row>
    <row r="22" spans="1:15">
      <c r="A22" s="27"/>
      <c r="B22" s="41"/>
      <c r="E22" s="41"/>
      <c r="M22" s="42" t="s">
        <v>10</v>
      </c>
      <c r="O22" s="27"/>
    </row>
    <row r="23" spans="1:15">
      <c r="A23" s="27"/>
      <c r="O23" s="27"/>
    </row>
    <row r="24" spans="1:15">
      <c r="A24" s="27"/>
      <c r="G24" s="31" t="s">
        <v>131</v>
      </c>
      <c r="H24" s="34"/>
      <c r="O24" s="27"/>
    </row>
    <row r="25" spans="1:15">
      <c r="A25" s="27"/>
      <c r="O25" s="27"/>
    </row>
    <row r="26" spans="1:15">
      <c r="A26" s="27"/>
      <c r="O26" s="27"/>
    </row>
    <row r="27" spans="1:15">
      <c r="A27" s="44" t="s">
        <v>132</v>
      </c>
      <c r="B27" s="243" t="s">
        <v>10</v>
      </c>
      <c r="C27" s="44" t="s">
        <v>133</v>
      </c>
      <c r="D27" s="243" t="s">
        <v>10</v>
      </c>
      <c r="E27" s="245"/>
      <c r="F27" s="44" t="s">
        <v>134</v>
      </c>
      <c r="G27" s="246">
        <f>(Info!$B$24)</f>
        <v>0</v>
      </c>
      <c r="H27" s="44" t="s">
        <v>135</v>
      </c>
      <c r="I27" s="243" t="s">
        <v>10</v>
      </c>
      <c r="J27" s="44" t="s">
        <v>136</v>
      </c>
      <c r="K27" s="243" t="s">
        <v>137</v>
      </c>
      <c r="L27" s="243" t="s">
        <v>137</v>
      </c>
      <c r="M27" s="32" t="s">
        <v>138</v>
      </c>
      <c r="N27" s="44">
        <f>(Info!$B$37)</f>
        <v>0</v>
      </c>
      <c r="O27" s="27"/>
    </row>
    <row r="28" spans="1:15">
      <c r="A28" s="44" t="s">
        <v>139</v>
      </c>
      <c r="B28" s="244" t="s">
        <v>10</v>
      </c>
      <c r="C28" s="44" t="s">
        <v>133</v>
      </c>
      <c r="D28" s="244" t="s">
        <v>10</v>
      </c>
      <c r="E28" s="242"/>
      <c r="F28" s="44" t="s">
        <v>134</v>
      </c>
      <c r="G28" s="189">
        <f>Info!B25</f>
        <v>0</v>
      </c>
      <c r="H28" s="44" t="s">
        <v>135</v>
      </c>
      <c r="I28" s="244" t="s">
        <v>10</v>
      </c>
      <c r="J28" s="44" t="s">
        <v>136</v>
      </c>
      <c r="K28" s="244" t="s">
        <v>10</v>
      </c>
      <c r="L28" s="244" t="s">
        <v>137</v>
      </c>
      <c r="M28" s="32" t="s">
        <v>138</v>
      </c>
      <c r="N28" s="45">
        <f>(Info!$B$46)</f>
        <v>0</v>
      </c>
      <c r="O28" s="27"/>
    </row>
    <row r="29" spans="1:15">
      <c r="A29" s="44" t="s">
        <v>140</v>
      </c>
      <c r="B29" s="244" t="s">
        <v>10</v>
      </c>
      <c r="C29" s="44" t="s">
        <v>133</v>
      </c>
      <c r="D29" s="244" t="s">
        <v>10</v>
      </c>
      <c r="E29" s="242"/>
      <c r="F29" s="44" t="s">
        <v>134</v>
      </c>
      <c r="G29" s="45">
        <f>(Info!$B$26)</f>
        <v>0</v>
      </c>
      <c r="H29" s="44" t="s">
        <v>135</v>
      </c>
      <c r="I29" s="244" t="s">
        <v>10</v>
      </c>
      <c r="J29" s="44" t="s">
        <v>136</v>
      </c>
      <c r="K29" s="244" t="s">
        <v>10</v>
      </c>
      <c r="L29" s="244" t="s">
        <v>137</v>
      </c>
      <c r="M29" s="32" t="s">
        <v>138</v>
      </c>
      <c r="N29" s="40" t="s">
        <v>10</v>
      </c>
      <c r="O29" s="27"/>
    </row>
    <row r="30" spans="1: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27"/>
    </row>
    <row r="31" spans="1:15">
      <c r="A31" s="27"/>
      <c r="B31"/>
      <c r="C31"/>
      <c r="D31"/>
      <c r="E31"/>
      <c r="F31"/>
      <c r="G31"/>
      <c r="H31"/>
      <c r="I31"/>
      <c r="J31"/>
      <c r="K31"/>
      <c r="L31"/>
      <c r="M31"/>
      <c r="N31"/>
      <c r="O31" s="27"/>
    </row>
    <row r="32" spans="1:15">
      <c r="A32" s="27"/>
      <c r="O32" s="27"/>
    </row>
    <row r="33" spans="1:16">
      <c r="A33" s="27"/>
      <c r="O33" s="27"/>
    </row>
    <row r="34" spans="1:16">
      <c r="A34" s="29" t="s">
        <v>141</v>
      </c>
      <c r="C34" s="240" t="s">
        <v>10</v>
      </c>
      <c r="D34" s="240" t="s">
        <v>10</v>
      </c>
      <c r="E34" s="240" t="s">
        <v>10</v>
      </c>
      <c r="F34" s="240" t="s">
        <v>10</v>
      </c>
      <c r="G34" s="240" t="s">
        <v>10</v>
      </c>
      <c r="H34" s="240" t="s">
        <v>10</v>
      </c>
      <c r="I34" s="240" t="s">
        <v>10</v>
      </c>
      <c r="J34" s="240" t="s">
        <v>10</v>
      </c>
      <c r="K34" s="240" t="s">
        <v>10</v>
      </c>
      <c r="L34" s="240" t="s">
        <v>10</v>
      </c>
      <c r="M34" s="240" t="s">
        <v>10</v>
      </c>
      <c r="N34" s="240" t="s">
        <v>10</v>
      </c>
      <c r="O34" s="39" t="s">
        <v>10</v>
      </c>
      <c r="P34" s="39" t="s">
        <v>10</v>
      </c>
    </row>
    <row r="35" spans="1:16">
      <c r="A35" s="243" t="s">
        <v>10</v>
      </c>
      <c r="B35" s="243" t="s">
        <v>10</v>
      </c>
      <c r="C35" s="241" t="s">
        <v>10</v>
      </c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7"/>
    </row>
    <row r="36" spans="1:16">
      <c r="A36" s="244" t="s">
        <v>10</v>
      </c>
      <c r="B36" s="244" t="s">
        <v>10</v>
      </c>
      <c r="C36" s="241" t="s">
        <v>10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7"/>
    </row>
    <row r="37" spans="1:16">
      <c r="A37" s="244" t="s">
        <v>10</v>
      </c>
      <c r="B37" s="244" t="s">
        <v>10</v>
      </c>
      <c r="C37" s="241" t="s">
        <v>10</v>
      </c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7"/>
    </row>
    <row r="38" spans="1:16">
      <c r="A38" s="244" t="s">
        <v>10</v>
      </c>
      <c r="B38" s="244" t="s">
        <v>10</v>
      </c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7"/>
    </row>
    <row r="39" spans="1:16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7"/>
    </row>
    <row r="40" spans="1:16">
      <c r="A40" s="39" t="s">
        <v>223</v>
      </c>
      <c r="C40" s="245" t="s">
        <v>10</v>
      </c>
      <c r="D40" s="245"/>
      <c r="E40" s="52"/>
      <c r="J40" s="243" t="s">
        <v>10</v>
      </c>
      <c r="K40" s="245" t="s">
        <v>10</v>
      </c>
      <c r="L40" s="245" t="s">
        <v>10</v>
      </c>
      <c r="M40" s="243" t="s">
        <v>10</v>
      </c>
      <c r="O40" s="27"/>
    </row>
    <row r="41" spans="1:16">
      <c r="A41" s="27"/>
      <c r="C41" s="42" t="s">
        <v>10</v>
      </c>
      <c r="D41" s="41"/>
      <c r="E41" s="51"/>
      <c r="J41" s="46"/>
      <c r="K41" s="47" t="s">
        <v>220</v>
      </c>
      <c r="L41" s="48"/>
      <c r="M41" s="41"/>
      <c r="O41" s="27"/>
    </row>
    <row r="42" spans="1:16">
      <c r="A42" s="27"/>
      <c r="B42" s="27"/>
      <c r="C42" s="4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</sheetData>
  <sheetProtection password="D8FF" sheet="1" objects="1" scenarios="1"/>
  <phoneticPr fontId="0" type="noConversion"/>
  <printOptions horizontalCentered="1" verticalCentered="1"/>
  <pageMargins left="0" right="0" top="0.75" bottom="0.25" header="0.5" footer="0.5"/>
  <pageSetup scale="75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Info</vt:lpstr>
      <vt:lpstr>Sieve Data</vt:lpstr>
      <vt:lpstr>Gradation</vt:lpstr>
      <vt:lpstr>Report</vt:lpstr>
      <vt:lpstr>Assurance</vt:lpstr>
      <vt:lpstr>Verification</vt:lpstr>
      <vt:lpstr>Gradation!Print_Area</vt:lpstr>
      <vt:lpstr>Info!Print_Area</vt:lpstr>
      <vt:lpstr>Report!Print_Area</vt:lpstr>
      <vt:lpstr>'Sieve Data'!Print_Area</vt:lpstr>
      <vt:lpstr>Verification!Print_Area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Hanson, Todd</dc:creator>
  <cp:lastModifiedBy>Hanson, Todd</cp:lastModifiedBy>
  <cp:lastPrinted>2010-07-14T20:19:04Z</cp:lastPrinted>
  <dcterms:created xsi:type="dcterms:W3CDTF">2001-02-19T21:03:17Z</dcterms:created>
  <dcterms:modified xsi:type="dcterms:W3CDTF">2021-07-14T18:08:58Z</dcterms:modified>
</cp:coreProperties>
</file>